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ius\Google Drive\Armazém Atlântico\Administrativo\"/>
    </mc:Choice>
  </mc:AlternateContent>
  <xr:revisionPtr revIDLastSave="0" documentId="13_ncr:1_{A5F4FCCB-75B5-4266-80C8-074A2A67F9B7}" xr6:coauthVersionLast="47" xr6:coauthVersionMax="47" xr10:uidLastSave="{00000000-0000-0000-0000-000000000000}"/>
  <bookViews>
    <workbookView minimized="1" xWindow="4872" yWindow="4872" windowWidth="2388" windowHeight="564" firstSheet="17" activeTab="19" xr2:uid="{C459326E-9F9C-44A4-9BBB-A75A39923A82}"/>
  </bookViews>
  <sheets>
    <sheet name="08 junho 2020" sheetId="1" r:id="rId1"/>
    <sheet name=" 08 junho 20 B" sheetId="2" r:id="rId2"/>
    <sheet name="05 julho 2020" sheetId="5" r:id="rId3"/>
    <sheet name="25 agosto 2020" sheetId="6" r:id="rId4"/>
    <sheet name="26 setembro 2020" sheetId="7" r:id="rId5"/>
    <sheet name="27 setembro 2020 atualizado" sheetId="8" r:id="rId6"/>
    <sheet name="01 novembro 2020" sheetId="9" r:id="rId7"/>
    <sheet name="01 dezembro 2020" sheetId="10" r:id="rId8"/>
    <sheet name="dezembro 2020" sheetId="11" r:id="rId9"/>
    <sheet name="11 janeiro 2021" sheetId="12" r:id="rId10"/>
    <sheet name="14 fevereiro 2021" sheetId="13" r:id="rId11"/>
    <sheet name="03 junho 2021" sheetId="14" r:id="rId12"/>
    <sheet name="17 agosto 21" sheetId="15" r:id="rId13"/>
    <sheet name="28 setembro 21" sheetId="16" r:id="rId14"/>
    <sheet name="01 dezembro 21" sheetId="17" r:id="rId15"/>
    <sheet name="04 fevereiro 22" sheetId="18" r:id="rId16"/>
    <sheet name="04 abril 22" sheetId="19" r:id="rId17"/>
    <sheet name="10 junho 22" sheetId="20" r:id="rId18"/>
    <sheet name="16 setembro 22" sheetId="21" r:id="rId19"/>
    <sheet name="16 novembro 22" sheetId="22" r:id="rId20"/>
  </sheets>
  <definedNames>
    <definedName name="_xlnm._FilterDatabase" localSheetId="15" hidden="1">'04 fevereiro 22'!$A$2:$AR$229</definedName>
    <definedName name="_xlnm._FilterDatabase" localSheetId="10" hidden="1">'14 fevereiro 2021'!$I$1:$I$234</definedName>
    <definedName name="_xlnm._FilterDatabase" localSheetId="12" hidden="1">'17 agosto 21'!$A$2:$R$238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40" i="22" l="1"/>
  <c r="I163" i="22"/>
  <c r="Q163" i="22"/>
  <c r="M163" i="22" l="1"/>
  <c r="N163" i="22" s="1"/>
  <c r="E163" i="22" s="1"/>
  <c r="K163" i="22" s="1"/>
  <c r="L163" i="22" l="1"/>
  <c r="J257" i="22" l="1"/>
  <c r="I138" i="22" l="1"/>
  <c r="M138" i="22" s="1"/>
  <c r="N138" i="22" s="1"/>
  <c r="E138" i="22" s="1"/>
  <c r="L138" i="22" s="1"/>
  <c r="E129" i="22"/>
  <c r="K138" i="22" l="1"/>
  <c r="I252" i="22" l="1"/>
  <c r="Q206" i="22"/>
  <c r="H206" i="22" s="1"/>
  <c r="I206" i="22" s="1"/>
  <c r="M206" i="22" s="1"/>
  <c r="N206" i="22" s="1"/>
  <c r="E206" i="22" s="1"/>
  <c r="K206" i="22" s="1"/>
  <c r="L206" i="22" s="1"/>
  <c r="Q208" i="22"/>
  <c r="Q207" i="22"/>
  <c r="E168" i="22"/>
  <c r="E71" i="22"/>
  <c r="E44" i="22"/>
  <c r="H268" i="22"/>
  <c r="I268" i="22" s="1"/>
  <c r="H267" i="22"/>
  <c r="I267" i="22" s="1"/>
  <c r="H266" i="22"/>
  <c r="I266" i="22" s="1"/>
  <c r="H265" i="22"/>
  <c r="I265" i="22" s="1"/>
  <c r="H264" i="22"/>
  <c r="I264" i="22" s="1"/>
  <c r="H263" i="22"/>
  <c r="I263" i="22" s="1"/>
  <c r="H262" i="22"/>
  <c r="I262" i="22" s="1"/>
  <c r="H261" i="22"/>
  <c r="I261" i="22" s="1"/>
  <c r="H260" i="22"/>
  <c r="I260" i="22" s="1"/>
  <c r="H259" i="22"/>
  <c r="I259" i="22" s="1"/>
  <c r="H258" i="22"/>
  <c r="I258" i="22" s="1"/>
  <c r="M258" i="22" s="1"/>
  <c r="I257" i="22"/>
  <c r="M257" i="22" s="1"/>
  <c r="N257" i="22" s="1"/>
  <c r="Q256" i="22"/>
  <c r="H256" i="22" s="1"/>
  <c r="I256" i="22" s="1"/>
  <c r="Q255" i="22"/>
  <c r="H255" i="22" s="1"/>
  <c r="I255" i="22" s="1"/>
  <c r="M255" i="22" s="1"/>
  <c r="N255" i="22" s="1"/>
  <c r="E255" i="22" s="1"/>
  <c r="Q254" i="22"/>
  <c r="H254" i="22" s="1"/>
  <c r="I254" i="22" s="1"/>
  <c r="M254" i="22" s="1"/>
  <c r="N254" i="22" s="1"/>
  <c r="E254" i="22" s="1"/>
  <c r="Q253" i="22"/>
  <c r="H253" i="22" s="1"/>
  <c r="I253" i="22" s="1"/>
  <c r="Q251" i="22"/>
  <c r="H251" i="22" s="1"/>
  <c r="I251" i="22" s="1"/>
  <c r="Q250" i="22"/>
  <c r="H250" i="22" s="1"/>
  <c r="I250" i="22" s="1"/>
  <c r="M250" i="22" s="1"/>
  <c r="N250" i="22" s="1"/>
  <c r="E250" i="22" s="1"/>
  <c r="Q248" i="22"/>
  <c r="H248" i="22" s="1"/>
  <c r="I248" i="22" s="1"/>
  <c r="Q246" i="22"/>
  <c r="H246" i="22" s="1"/>
  <c r="I246" i="22" s="1"/>
  <c r="Q242" i="22"/>
  <c r="H242" i="22" s="1"/>
  <c r="I242" i="22" s="1"/>
  <c r="Q240" i="22"/>
  <c r="H240" i="22" s="1"/>
  <c r="I240" i="22" s="1"/>
  <c r="M240" i="22" s="1"/>
  <c r="N240" i="22" s="1"/>
  <c r="E240" i="22" s="1"/>
  <c r="Q239" i="22"/>
  <c r="H239" i="22" s="1"/>
  <c r="I239" i="22" s="1"/>
  <c r="Q238" i="22"/>
  <c r="H238" i="22" s="1"/>
  <c r="I238" i="22" s="1"/>
  <c r="M238" i="22" s="1"/>
  <c r="N238" i="22" s="1"/>
  <c r="E238" i="22" s="1"/>
  <c r="Q237" i="22"/>
  <c r="H237" i="22" s="1"/>
  <c r="I237" i="22" s="1"/>
  <c r="Q236" i="22"/>
  <c r="H236" i="22" s="1"/>
  <c r="I236" i="22" s="1"/>
  <c r="M236" i="22" s="1"/>
  <c r="N236" i="22" s="1"/>
  <c r="E236" i="22" s="1"/>
  <c r="Q229" i="22"/>
  <c r="H229" i="22" s="1"/>
  <c r="I229" i="22" s="1"/>
  <c r="M229" i="22" s="1"/>
  <c r="N229" i="22" s="1"/>
  <c r="E229" i="22" s="1"/>
  <c r="Q228" i="22"/>
  <c r="H228" i="22" s="1"/>
  <c r="I228" i="22" s="1"/>
  <c r="M228" i="22" s="1"/>
  <c r="N228" i="22" s="1"/>
  <c r="E228" i="22" s="1"/>
  <c r="Q227" i="22"/>
  <c r="H227" i="22" s="1"/>
  <c r="I227" i="22" s="1"/>
  <c r="Q226" i="22"/>
  <c r="H226" i="22" s="1"/>
  <c r="I226" i="22" s="1"/>
  <c r="M226" i="22" s="1"/>
  <c r="N226" i="22" s="1"/>
  <c r="E226" i="22" s="1"/>
  <c r="Q225" i="22"/>
  <c r="H225" i="22" s="1"/>
  <c r="I225" i="22" s="1"/>
  <c r="M225" i="22" s="1"/>
  <c r="N225" i="22" s="1"/>
  <c r="E225" i="22" s="1"/>
  <c r="Q224" i="22"/>
  <c r="H224" i="22" s="1"/>
  <c r="I224" i="22" s="1"/>
  <c r="Q223" i="22"/>
  <c r="H223" i="22" s="1"/>
  <c r="I223" i="22" s="1"/>
  <c r="Q222" i="22"/>
  <c r="H222" i="22" s="1"/>
  <c r="I222" i="22" s="1"/>
  <c r="Q221" i="22"/>
  <c r="H221" i="22" s="1"/>
  <c r="I221" i="22" s="1"/>
  <c r="Q220" i="22"/>
  <c r="H220" i="22" s="1"/>
  <c r="I220" i="22" s="1"/>
  <c r="Q219" i="22"/>
  <c r="H219" i="22" s="1"/>
  <c r="I219" i="22" s="1"/>
  <c r="M219" i="22" s="1"/>
  <c r="N219" i="22" s="1"/>
  <c r="E219" i="22" s="1"/>
  <c r="K219" i="22" s="1"/>
  <c r="L219" i="22" s="1"/>
  <c r="Q218" i="22"/>
  <c r="H218" i="22" s="1"/>
  <c r="I218" i="22" s="1"/>
  <c r="M218" i="22" s="1"/>
  <c r="N218" i="22" s="1"/>
  <c r="E218" i="22" s="1"/>
  <c r="Q217" i="22"/>
  <c r="H217" i="22" s="1"/>
  <c r="I217" i="22" s="1"/>
  <c r="Q216" i="22"/>
  <c r="H216" i="22" s="1"/>
  <c r="I216" i="22" s="1"/>
  <c r="M216" i="22" s="1"/>
  <c r="N216" i="22" s="1"/>
  <c r="E216" i="22" s="1"/>
  <c r="K216" i="22" s="1"/>
  <c r="L216" i="22" s="1"/>
  <c r="Q215" i="22"/>
  <c r="H215" i="22" s="1"/>
  <c r="I215" i="22" s="1"/>
  <c r="M215" i="22" s="1"/>
  <c r="N215" i="22" s="1"/>
  <c r="E215" i="22" s="1"/>
  <c r="Q214" i="22"/>
  <c r="H214" i="22" s="1"/>
  <c r="I214" i="22" s="1"/>
  <c r="M214" i="22" s="1"/>
  <c r="N214" i="22" s="1"/>
  <c r="E214" i="22" s="1"/>
  <c r="K214" i="22" s="1"/>
  <c r="L214" i="22" s="1"/>
  <c r="Q213" i="22"/>
  <c r="H213" i="22" s="1"/>
  <c r="I213" i="22" s="1"/>
  <c r="M213" i="22" s="1"/>
  <c r="N213" i="22" s="1"/>
  <c r="E213" i="22" s="1"/>
  <c r="Q212" i="22"/>
  <c r="H212" i="22" s="1"/>
  <c r="I212" i="22" s="1"/>
  <c r="M212" i="22" s="1"/>
  <c r="N212" i="22" s="1"/>
  <c r="E212" i="22" s="1"/>
  <c r="K212" i="22" s="1"/>
  <c r="L212" i="22" s="1"/>
  <c r="Q211" i="22"/>
  <c r="H211" i="22" s="1"/>
  <c r="I211" i="22" s="1"/>
  <c r="Q210" i="22"/>
  <c r="H210" i="22" s="1"/>
  <c r="I210" i="22" s="1"/>
  <c r="Q209" i="22"/>
  <c r="H209" i="22" s="1"/>
  <c r="I209" i="22" s="1"/>
  <c r="M209" i="22" s="1"/>
  <c r="N209" i="22" s="1"/>
  <c r="E209" i="22" s="1"/>
  <c r="Q205" i="22"/>
  <c r="H205" i="22" s="1"/>
  <c r="I205" i="22" s="1"/>
  <c r="Q204" i="22"/>
  <c r="H204" i="22" s="1"/>
  <c r="I204" i="22" s="1"/>
  <c r="M204" i="22" s="1"/>
  <c r="N204" i="22" s="1"/>
  <c r="E204" i="22" s="1"/>
  <c r="Q203" i="22"/>
  <c r="H203" i="22" s="1"/>
  <c r="I203" i="22" s="1"/>
  <c r="M203" i="22" s="1"/>
  <c r="N203" i="22" s="1"/>
  <c r="E203" i="22" s="1"/>
  <c r="Q202" i="22"/>
  <c r="H202" i="22" s="1"/>
  <c r="I202" i="22" s="1"/>
  <c r="Q201" i="22"/>
  <c r="H201" i="22" s="1"/>
  <c r="I201" i="22" s="1"/>
  <c r="Q200" i="22"/>
  <c r="H200" i="22" s="1"/>
  <c r="I200" i="22" s="1"/>
  <c r="M200" i="22" s="1"/>
  <c r="N200" i="22" s="1"/>
  <c r="E200" i="22" s="1"/>
  <c r="K200" i="22" s="1"/>
  <c r="L200" i="22" s="1"/>
  <c r="Q199" i="22"/>
  <c r="H199" i="22" s="1"/>
  <c r="I199" i="22" s="1"/>
  <c r="M199" i="22" s="1"/>
  <c r="N199" i="22" s="1"/>
  <c r="E199" i="22" s="1"/>
  <c r="Q198" i="22"/>
  <c r="I198" i="22"/>
  <c r="M198" i="22" s="1"/>
  <c r="N198" i="22" s="1"/>
  <c r="E198" i="22" s="1"/>
  <c r="K198" i="22" s="1"/>
  <c r="L198" i="22" s="1"/>
  <c r="Q197" i="22"/>
  <c r="H197" i="22" s="1"/>
  <c r="I197" i="22" s="1"/>
  <c r="Q183" i="22"/>
  <c r="H183" i="22" s="1"/>
  <c r="I183" i="22" s="1"/>
  <c r="M183" i="22" s="1"/>
  <c r="N183" i="22" s="1"/>
  <c r="E183" i="22" s="1"/>
  <c r="L183" i="22" s="1"/>
  <c r="Q182" i="22"/>
  <c r="H182" i="22" s="1"/>
  <c r="I182" i="22" s="1"/>
  <c r="Q181" i="22"/>
  <c r="H181" i="22" s="1"/>
  <c r="I181" i="22" s="1"/>
  <c r="M181" i="22" s="1"/>
  <c r="N181" i="22" s="1"/>
  <c r="E181" i="22" s="1"/>
  <c r="L181" i="22" s="1"/>
  <c r="Q180" i="22"/>
  <c r="H180" i="22" s="1"/>
  <c r="I180" i="22" s="1"/>
  <c r="Q179" i="22"/>
  <c r="H179" i="22" s="1"/>
  <c r="I179" i="22" s="1"/>
  <c r="M179" i="22" s="1"/>
  <c r="N179" i="22" s="1"/>
  <c r="E179" i="22" s="1"/>
  <c r="Q178" i="22"/>
  <c r="H178" i="22" s="1"/>
  <c r="I178" i="22" s="1"/>
  <c r="Q177" i="22"/>
  <c r="H177" i="22" s="1"/>
  <c r="I177" i="22" s="1"/>
  <c r="M177" i="22" s="1"/>
  <c r="N177" i="22" s="1"/>
  <c r="E177" i="22" s="1"/>
  <c r="Q176" i="22"/>
  <c r="H176" i="22" s="1"/>
  <c r="I176" i="22" s="1"/>
  <c r="Q175" i="22"/>
  <c r="H175" i="22" s="1"/>
  <c r="I175" i="22" s="1"/>
  <c r="M175" i="22" s="1"/>
  <c r="N175" i="22" s="1"/>
  <c r="E175" i="22" s="1"/>
  <c r="K175" i="22" s="1"/>
  <c r="L175" i="22" s="1"/>
  <c r="Q174" i="22"/>
  <c r="H174" i="22" s="1"/>
  <c r="I174" i="22" s="1"/>
  <c r="Q173" i="22"/>
  <c r="H173" i="22" s="1"/>
  <c r="I173" i="22" s="1"/>
  <c r="M173" i="22" s="1"/>
  <c r="N173" i="22" s="1"/>
  <c r="E173" i="22" s="1"/>
  <c r="Q172" i="22"/>
  <c r="H172" i="22" s="1"/>
  <c r="I172" i="22" s="1"/>
  <c r="Q171" i="22"/>
  <c r="H171" i="22" s="1"/>
  <c r="I171" i="22" s="1"/>
  <c r="M171" i="22" s="1"/>
  <c r="N171" i="22" s="1"/>
  <c r="E171" i="22" s="1"/>
  <c r="Q170" i="22"/>
  <c r="H170" i="22" s="1"/>
  <c r="I170" i="22" s="1"/>
  <c r="Q167" i="22"/>
  <c r="H167" i="22" s="1"/>
  <c r="I167" i="22" s="1"/>
  <c r="M167" i="22" s="1"/>
  <c r="N167" i="22" s="1"/>
  <c r="E167" i="22" s="1"/>
  <c r="H166" i="22"/>
  <c r="I166" i="22" s="1"/>
  <c r="M166" i="22" s="1"/>
  <c r="N166" i="22" s="1"/>
  <c r="E166" i="22" s="1"/>
  <c r="H165" i="22"/>
  <c r="I165" i="22" s="1"/>
  <c r="Q164" i="22"/>
  <c r="H164" i="22" s="1"/>
  <c r="I164" i="22" s="1"/>
  <c r="M164" i="22" s="1"/>
  <c r="N164" i="22" s="1"/>
  <c r="E164" i="22" s="1"/>
  <c r="Q162" i="22"/>
  <c r="H162" i="22" s="1"/>
  <c r="I162" i="22" s="1"/>
  <c r="M162" i="22" s="1"/>
  <c r="N162" i="22" s="1"/>
  <c r="E162" i="22" s="1"/>
  <c r="L162" i="22" s="1"/>
  <c r="Q161" i="22"/>
  <c r="H161" i="22" s="1"/>
  <c r="I161" i="22" s="1"/>
  <c r="Q160" i="22"/>
  <c r="H160" i="22" s="1"/>
  <c r="I160" i="22" s="1"/>
  <c r="Q159" i="22"/>
  <c r="H159" i="22" s="1"/>
  <c r="I159" i="22" s="1"/>
  <c r="Q158" i="22"/>
  <c r="H158" i="22" s="1"/>
  <c r="I158" i="22" s="1"/>
  <c r="M158" i="22" s="1"/>
  <c r="N158" i="22" s="1"/>
  <c r="E158" i="22" s="1"/>
  <c r="Q157" i="22"/>
  <c r="H157" i="22" s="1"/>
  <c r="I157" i="22" s="1"/>
  <c r="Q156" i="22"/>
  <c r="H156" i="22" s="1"/>
  <c r="I156" i="22" s="1"/>
  <c r="Q155" i="22"/>
  <c r="H155" i="22" s="1"/>
  <c r="I155" i="22" s="1"/>
  <c r="Q154" i="22"/>
  <c r="H154" i="22" s="1"/>
  <c r="I154" i="22" s="1"/>
  <c r="Q153" i="22"/>
  <c r="H153" i="22" s="1"/>
  <c r="I153" i="22" s="1"/>
  <c r="M153" i="22" s="1"/>
  <c r="N153" i="22" s="1"/>
  <c r="E153" i="22" s="1"/>
  <c r="L153" i="22" s="1"/>
  <c r="Q152" i="22"/>
  <c r="H152" i="22" s="1"/>
  <c r="I152" i="22" s="1"/>
  <c r="M152" i="22" s="1"/>
  <c r="N152" i="22" s="1"/>
  <c r="E152" i="22" s="1"/>
  <c r="K152" i="22" s="1"/>
  <c r="L152" i="22" s="1"/>
  <c r="Q151" i="22"/>
  <c r="H151" i="22" s="1"/>
  <c r="I151" i="22" s="1"/>
  <c r="M151" i="22" s="1"/>
  <c r="N151" i="22" s="1"/>
  <c r="E151" i="22" s="1"/>
  <c r="Q150" i="22"/>
  <c r="H150" i="22" s="1"/>
  <c r="I150" i="22" s="1"/>
  <c r="M150" i="22" s="1"/>
  <c r="N150" i="22" s="1"/>
  <c r="E150" i="22" s="1"/>
  <c r="K150" i="22" s="1"/>
  <c r="Q149" i="22"/>
  <c r="H149" i="22" s="1"/>
  <c r="I149" i="22" s="1"/>
  <c r="M149" i="22" s="1"/>
  <c r="N149" i="22" s="1"/>
  <c r="E149" i="22" s="1"/>
  <c r="Q148" i="22"/>
  <c r="H148" i="22" s="1"/>
  <c r="I148" i="22" s="1"/>
  <c r="M148" i="22" s="1"/>
  <c r="N148" i="22" s="1"/>
  <c r="E148" i="22" s="1"/>
  <c r="Q147" i="22"/>
  <c r="H147" i="22" s="1"/>
  <c r="I147" i="22" s="1"/>
  <c r="M147" i="22" s="1"/>
  <c r="N147" i="22" s="1"/>
  <c r="E147" i="22" s="1"/>
  <c r="Q145" i="22"/>
  <c r="H145" i="22" s="1"/>
  <c r="I145" i="22" s="1"/>
  <c r="M145" i="22" s="1"/>
  <c r="N145" i="22" s="1"/>
  <c r="E145" i="22" s="1"/>
  <c r="K145" i="22" s="1"/>
  <c r="Q146" i="22"/>
  <c r="H146" i="22" s="1"/>
  <c r="I146" i="22" s="1"/>
  <c r="M146" i="22" s="1"/>
  <c r="N146" i="22" s="1"/>
  <c r="E146" i="22" s="1"/>
  <c r="K146" i="22" s="1"/>
  <c r="Q144" i="22"/>
  <c r="H144" i="22" s="1"/>
  <c r="I144" i="22" s="1"/>
  <c r="M144" i="22" s="1"/>
  <c r="N144" i="22" s="1"/>
  <c r="E144" i="22" s="1"/>
  <c r="L144" i="22" s="1"/>
  <c r="Q143" i="22"/>
  <c r="H143" i="22" s="1"/>
  <c r="I143" i="22" s="1"/>
  <c r="M143" i="22" s="1"/>
  <c r="N143" i="22" s="1"/>
  <c r="E143" i="22" s="1"/>
  <c r="Q142" i="22"/>
  <c r="H142" i="22" s="1"/>
  <c r="I142" i="22" s="1"/>
  <c r="M142" i="22" s="1"/>
  <c r="N142" i="22" s="1"/>
  <c r="E142" i="22" s="1"/>
  <c r="K142" i="22" s="1"/>
  <c r="Q141" i="22"/>
  <c r="H141" i="22" s="1"/>
  <c r="I141" i="22" s="1"/>
  <c r="Q140" i="22"/>
  <c r="I140" i="22" s="1"/>
  <c r="Q139" i="22"/>
  <c r="H139" i="22" s="1"/>
  <c r="I139" i="22" s="1"/>
  <c r="Q137" i="22"/>
  <c r="H137" i="22" s="1"/>
  <c r="I137" i="22" s="1"/>
  <c r="M137" i="22" s="1"/>
  <c r="N137" i="22" s="1"/>
  <c r="E137" i="22" s="1"/>
  <c r="Q136" i="22"/>
  <c r="H136" i="22" s="1"/>
  <c r="I136" i="22" s="1"/>
  <c r="Q135" i="22"/>
  <c r="H135" i="22" s="1"/>
  <c r="I135" i="22" s="1"/>
  <c r="Q134" i="22"/>
  <c r="H134" i="22" s="1"/>
  <c r="I134" i="22" s="1"/>
  <c r="Q133" i="22"/>
  <c r="H133" i="22" s="1"/>
  <c r="I133" i="22" s="1"/>
  <c r="M133" i="22" s="1"/>
  <c r="N133" i="22" s="1"/>
  <c r="E133" i="22" s="1"/>
  <c r="Q132" i="22"/>
  <c r="H132" i="22" s="1"/>
  <c r="I132" i="22" s="1"/>
  <c r="Q131" i="22"/>
  <c r="H131" i="22" s="1"/>
  <c r="I131" i="22" s="1"/>
  <c r="Q130" i="22"/>
  <c r="Q129" i="22"/>
  <c r="Q128" i="22"/>
  <c r="H128" i="22" s="1"/>
  <c r="I128" i="22" s="1"/>
  <c r="Q127" i="22"/>
  <c r="H127" i="22" s="1"/>
  <c r="I127" i="22" s="1"/>
  <c r="Q126" i="22"/>
  <c r="H126" i="22" s="1"/>
  <c r="I126" i="22" s="1"/>
  <c r="Q125" i="22"/>
  <c r="H125" i="22" s="1"/>
  <c r="I125" i="22" s="1"/>
  <c r="M125" i="22" s="1"/>
  <c r="N125" i="22" s="1"/>
  <c r="E125" i="22" s="1"/>
  <c r="I124" i="22"/>
  <c r="M124" i="22" s="1"/>
  <c r="N124" i="22" s="1"/>
  <c r="E124" i="22" s="1"/>
  <c r="L124" i="22" s="1"/>
  <c r="Q123" i="22"/>
  <c r="H123" i="22" s="1"/>
  <c r="I123" i="22" s="1"/>
  <c r="M123" i="22" s="1"/>
  <c r="N123" i="22" s="1"/>
  <c r="E123" i="22" s="1"/>
  <c r="L123" i="22" s="1"/>
  <c r="Q122" i="22"/>
  <c r="H122" i="22" s="1"/>
  <c r="I122" i="22" s="1"/>
  <c r="M122" i="22" s="1"/>
  <c r="N122" i="22" s="1"/>
  <c r="E122" i="22" s="1"/>
  <c r="L122" i="22" s="1"/>
  <c r="Q121" i="22"/>
  <c r="H121" i="22" s="1"/>
  <c r="I121" i="22" s="1"/>
  <c r="M121" i="22" s="1"/>
  <c r="N121" i="22" s="1"/>
  <c r="E121" i="22" s="1"/>
  <c r="L121" i="22" s="1"/>
  <c r="Q120" i="22"/>
  <c r="H120" i="22" s="1"/>
  <c r="I120" i="22" s="1"/>
  <c r="M120" i="22" s="1"/>
  <c r="N120" i="22" s="1"/>
  <c r="E120" i="22" s="1"/>
  <c r="Q119" i="22"/>
  <c r="H119" i="22" s="1"/>
  <c r="I119" i="22" s="1"/>
  <c r="M119" i="22" s="1"/>
  <c r="N119" i="22" s="1"/>
  <c r="E119" i="22" s="1"/>
  <c r="Q118" i="22"/>
  <c r="H118" i="22" s="1"/>
  <c r="I118" i="22" s="1"/>
  <c r="M118" i="22" s="1"/>
  <c r="N118" i="22" s="1"/>
  <c r="E118" i="22" s="1"/>
  <c r="Q117" i="22"/>
  <c r="H117" i="22" s="1"/>
  <c r="I117" i="22" s="1"/>
  <c r="M117" i="22" s="1"/>
  <c r="N117" i="22" s="1"/>
  <c r="E117" i="22" s="1"/>
  <c r="L117" i="22" s="1"/>
  <c r="Q116" i="22"/>
  <c r="H116" i="22" s="1"/>
  <c r="I116" i="22" s="1"/>
  <c r="M116" i="22" s="1"/>
  <c r="N116" i="22" s="1"/>
  <c r="E116" i="22" s="1"/>
  <c r="L116" i="22" s="1"/>
  <c r="Q115" i="22"/>
  <c r="H115" i="22" s="1"/>
  <c r="I115" i="22" s="1"/>
  <c r="M115" i="22" s="1"/>
  <c r="N115" i="22" s="1"/>
  <c r="E115" i="22" s="1"/>
  <c r="L115" i="22" s="1"/>
  <c r="Q114" i="22"/>
  <c r="I114" i="22"/>
  <c r="M114" i="22" s="1"/>
  <c r="N114" i="22" s="1"/>
  <c r="E114" i="22" s="1"/>
  <c r="H113" i="22"/>
  <c r="I113" i="22" s="1"/>
  <c r="Q112" i="22"/>
  <c r="H112" i="22" s="1"/>
  <c r="I112" i="22" s="1"/>
  <c r="Q111" i="22"/>
  <c r="H111" i="22" s="1"/>
  <c r="I111" i="22" s="1"/>
  <c r="Q110" i="22"/>
  <c r="H110" i="22" s="1"/>
  <c r="I110" i="22" s="1"/>
  <c r="Q109" i="22"/>
  <c r="H109" i="22" s="1"/>
  <c r="I109" i="22" s="1"/>
  <c r="Q108" i="22"/>
  <c r="H108" i="22" s="1"/>
  <c r="I108" i="22" s="1"/>
  <c r="M108" i="22" s="1"/>
  <c r="N108" i="22" s="1"/>
  <c r="E108" i="22" s="1"/>
  <c r="Q107" i="22"/>
  <c r="H107" i="22" s="1"/>
  <c r="I107" i="22" s="1"/>
  <c r="Q106" i="22"/>
  <c r="H106" i="22" s="1"/>
  <c r="I106" i="22" s="1"/>
  <c r="Q105" i="22"/>
  <c r="H105" i="22" s="1"/>
  <c r="I105" i="22" s="1"/>
  <c r="Q104" i="22"/>
  <c r="H104" i="22" s="1"/>
  <c r="I104" i="22" s="1"/>
  <c r="Q103" i="22"/>
  <c r="H103" i="22" s="1"/>
  <c r="I103" i="22" s="1"/>
  <c r="I102" i="22"/>
  <c r="Q101" i="22"/>
  <c r="H101" i="22" s="1"/>
  <c r="I101" i="22" s="1"/>
  <c r="M101" i="22" s="1"/>
  <c r="N101" i="22" s="1"/>
  <c r="E101" i="22" s="1"/>
  <c r="Q100" i="22"/>
  <c r="H100" i="22" s="1"/>
  <c r="I100" i="22" s="1"/>
  <c r="Q99" i="22"/>
  <c r="H99" i="22" s="1"/>
  <c r="I99" i="22" s="1"/>
  <c r="M99" i="22" s="1"/>
  <c r="N99" i="22" s="1"/>
  <c r="E99" i="22" s="1"/>
  <c r="L99" i="22" s="1"/>
  <c r="Q98" i="22"/>
  <c r="H98" i="22" s="1"/>
  <c r="I98" i="22" s="1"/>
  <c r="Q97" i="22"/>
  <c r="H97" i="22" s="1"/>
  <c r="I97" i="22" s="1"/>
  <c r="M97" i="22" s="1"/>
  <c r="N97" i="22" s="1"/>
  <c r="E97" i="22" s="1"/>
  <c r="L97" i="22" s="1"/>
  <c r="Q96" i="22"/>
  <c r="H96" i="22" s="1"/>
  <c r="I96" i="22" s="1"/>
  <c r="Q95" i="22"/>
  <c r="H95" i="22" s="1"/>
  <c r="I95" i="22" s="1"/>
  <c r="Q94" i="22"/>
  <c r="H94" i="22" s="1"/>
  <c r="I94" i="22" s="1"/>
  <c r="H93" i="22"/>
  <c r="I93" i="22" s="1"/>
  <c r="M93" i="22" s="1"/>
  <c r="N93" i="22" s="1"/>
  <c r="E93" i="22" s="1"/>
  <c r="L93" i="22" s="1"/>
  <c r="Q92" i="22"/>
  <c r="H92" i="22" s="1"/>
  <c r="I92" i="22" s="1"/>
  <c r="Q91" i="22"/>
  <c r="H91" i="22" s="1"/>
  <c r="I91" i="22" s="1"/>
  <c r="M91" i="22" s="1"/>
  <c r="N91" i="22" s="1"/>
  <c r="E91" i="22" s="1"/>
  <c r="L91" i="22" s="1"/>
  <c r="Q90" i="22"/>
  <c r="H90" i="22" s="1"/>
  <c r="I90" i="22" s="1"/>
  <c r="Q89" i="22"/>
  <c r="H89" i="22" s="1"/>
  <c r="I89" i="22" s="1"/>
  <c r="Q88" i="22"/>
  <c r="H88" i="22" s="1"/>
  <c r="I88" i="22" s="1"/>
  <c r="Q87" i="22"/>
  <c r="H87" i="22" s="1"/>
  <c r="I87" i="22" s="1"/>
  <c r="M87" i="22" s="1"/>
  <c r="N87" i="22" s="1"/>
  <c r="E87" i="22" s="1"/>
  <c r="L87" i="22" s="1"/>
  <c r="Q86" i="22"/>
  <c r="H86" i="22" s="1"/>
  <c r="I86" i="22" s="1"/>
  <c r="Q85" i="22"/>
  <c r="H85" i="22" s="1"/>
  <c r="I85" i="22" s="1"/>
  <c r="M85" i="22" s="1"/>
  <c r="N85" i="22" s="1"/>
  <c r="E85" i="22" s="1"/>
  <c r="Q84" i="22"/>
  <c r="H84" i="22" s="1"/>
  <c r="I84" i="22" s="1"/>
  <c r="Q83" i="22"/>
  <c r="H83" i="22" s="1"/>
  <c r="I83" i="22" s="1"/>
  <c r="M83" i="22" s="1"/>
  <c r="N83" i="22" s="1"/>
  <c r="E83" i="22" s="1"/>
  <c r="Q82" i="22"/>
  <c r="H82" i="22" s="1"/>
  <c r="I82" i="22" s="1"/>
  <c r="Q81" i="22"/>
  <c r="H81" i="22" s="1"/>
  <c r="I81" i="22" s="1"/>
  <c r="M81" i="22" s="1"/>
  <c r="N81" i="22" s="1"/>
  <c r="E81" i="22" s="1"/>
  <c r="Q80" i="22"/>
  <c r="H80" i="22" s="1"/>
  <c r="I80" i="22" s="1"/>
  <c r="Q79" i="22"/>
  <c r="H79" i="22" s="1"/>
  <c r="I79" i="22" s="1"/>
  <c r="M79" i="22" s="1"/>
  <c r="N79" i="22" s="1"/>
  <c r="E79" i="22" s="1"/>
  <c r="L79" i="22" s="1"/>
  <c r="Q78" i="22"/>
  <c r="H78" i="22" s="1"/>
  <c r="I78" i="22" s="1"/>
  <c r="Q77" i="22"/>
  <c r="H77" i="22" s="1"/>
  <c r="I77" i="22" s="1"/>
  <c r="M77" i="22" s="1"/>
  <c r="N77" i="22" s="1"/>
  <c r="E77" i="22" s="1"/>
  <c r="L77" i="22" s="1"/>
  <c r="Q76" i="22"/>
  <c r="H76" i="22" s="1"/>
  <c r="I76" i="22" s="1"/>
  <c r="Q75" i="22"/>
  <c r="H75" i="22" s="1"/>
  <c r="I75" i="22" s="1"/>
  <c r="Q74" i="22"/>
  <c r="H74" i="22" s="1"/>
  <c r="I74" i="22" s="1"/>
  <c r="Q73" i="22"/>
  <c r="H73" i="22" s="1"/>
  <c r="I73" i="22" s="1"/>
  <c r="M73" i="22" s="1"/>
  <c r="N73" i="22" s="1"/>
  <c r="E73" i="22" s="1"/>
  <c r="Q72" i="22"/>
  <c r="H72" i="22" s="1"/>
  <c r="I72" i="22" s="1"/>
  <c r="M72" i="22" s="1"/>
  <c r="N72" i="22" s="1"/>
  <c r="E72" i="22" s="1"/>
  <c r="K72" i="22" s="1"/>
  <c r="L72" i="22" s="1"/>
  <c r="Q70" i="22"/>
  <c r="H70" i="22" s="1"/>
  <c r="I70" i="22" s="1"/>
  <c r="Q69" i="22"/>
  <c r="H69" i="22" s="1"/>
  <c r="I69" i="22" s="1"/>
  <c r="Q68" i="22"/>
  <c r="H68" i="22" s="1"/>
  <c r="I68" i="22" s="1"/>
  <c r="M68" i="22" s="1"/>
  <c r="N68" i="22" s="1"/>
  <c r="E68" i="22" s="1"/>
  <c r="Q67" i="22"/>
  <c r="H67" i="22" s="1"/>
  <c r="I67" i="22" s="1"/>
  <c r="M67" i="22" s="1"/>
  <c r="N67" i="22" s="1"/>
  <c r="E67" i="22" s="1"/>
  <c r="K67" i="22" s="1"/>
  <c r="L67" i="22" s="1"/>
  <c r="Q66" i="22"/>
  <c r="H66" i="22" s="1"/>
  <c r="I66" i="22" s="1"/>
  <c r="Q64" i="22"/>
  <c r="H64" i="22" s="1"/>
  <c r="I64" i="22" s="1"/>
  <c r="Q65" i="22"/>
  <c r="H65" i="22" s="1"/>
  <c r="I65" i="22" s="1"/>
  <c r="Q63" i="22"/>
  <c r="H63" i="22" s="1"/>
  <c r="I63" i="22" s="1"/>
  <c r="Q62" i="22"/>
  <c r="H62" i="22" s="1"/>
  <c r="I62" i="22" s="1"/>
  <c r="Q61" i="22"/>
  <c r="H61" i="22" s="1"/>
  <c r="I61" i="22" s="1"/>
  <c r="M61" i="22" s="1"/>
  <c r="N61" i="22" s="1"/>
  <c r="E61" i="22" s="1"/>
  <c r="K61" i="22" s="1"/>
  <c r="L61" i="22" s="1"/>
  <c r="Q60" i="22"/>
  <c r="H60" i="22" s="1"/>
  <c r="I60" i="22" s="1"/>
  <c r="M60" i="22" s="1"/>
  <c r="N60" i="22" s="1"/>
  <c r="E60" i="22" s="1"/>
  <c r="Q59" i="22"/>
  <c r="H59" i="22" s="1"/>
  <c r="I59" i="22" s="1"/>
  <c r="M59" i="22" s="1"/>
  <c r="N59" i="22" s="1"/>
  <c r="E59" i="22" s="1"/>
  <c r="K59" i="22" s="1"/>
  <c r="L59" i="22" s="1"/>
  <c r="Q58" i="22"/>
  <c r="H58" i="22" s="1"/>
  <c r="I58" i="22" s="1"/>
  <c r="M58" i="22" s="1"/>
  <c r="N58" i="22" s="1"/>
  <c r="E58" i="22" s="1"/>
  <c r="Q57" i="22"/>
  <c r="H57" i="22" s="1"/>
  <c r="I57" i="22" s="1"/>
  <c r="M57" i="22" s="1"/>
  <c r="N57" i="22" s="1"/>
  <c r="E57" i="22" s="1"/>
  <c r="Q56" i="22"/>
  <c r="H56" i="22" s="1"/>
  <c r="I56" i="22" s="1"/>
  <c r="M56" i="22" s="1"/>
  <c r="N56" i="22" s="1"/>
  <c r="E56" i="22" s="1"/>
  <c r="Q54" i="22"/>
  <c r="H54" i="22" s="1"/>
  <c r="I54" i="22" s="1"/>
  <c r="Q55" i="22"/>
  <c r="H55" i="22" s="1"/>
  <c r="I55" i="22" s="1"/>
  <c r="Q52" i="22"/>
  <c r="H52" i="22" s="1"/>
  <c r="I52" i="22" s="1"/>
  <c r="Q53" i="22"/>
  <c r="H53" i="22" s="1"/>
  <c r="I53" i="22" s="1"/>
  <c r="Q51" i="22"/>
  <c r="H51" i="22" s="1"/>
  <c r="I51" i="22" s="1"/>
  <c r="M51" i="22" s="1"/>
  <c r="N51" i="22" s="1"/>
  <c r="E51" i="22" s="1"/>
  <c r="K51" i="22" s="1"/>
  <c r="L51" i="22" s="1"/>
  <c r="Q50" i="22"/>
  <c r="H50" i="22" s="1"/>
  <c r="I50" i="22" s="1"/>
  <c r="M50" i="22" s="1"/>
  <c r="N50" i="22" s="1"/>
  <c r="E50" i="22" s="1"/>
  <c r="N49" i="22"/>
  <c r="E49" i="22" s="1"/>
  <c r="Q48" i="22"/>
  <c r="H48" i="22" s="1"/>
  <c r="I48" i="22" s="1"/>
  <c r="M48" i="22" s="1"/>
  <c r="N48" i="22" s="1"/>
  <c r="E48" i="22" s="1"/>
  <c r="Q47" i="22"/>
  <c r="H47" i="22" s="1"/>
  <c r="I47" i="22" s="1"/>
  <c r="Q46" i="22"/>
  <c r="H46" i="22" s="1"/>
  <c r="I46" i="22" s="1"/>
  <c r="Q45" i="22"/>
  <c r="H45" i="22" s="1"/>
  <c r="I45" i="22" s="1"/>
  <c r="Q43" i="22"/>
  <c r="H43" i="22" s="1"/>
  <c r="I43" i="22" s="1"/>
  <c r="M43" i="22" s="1"/>
  <c r="N43" i="22" s="1"/>
  <c r="E43" i="22" s="1"/>
  <c r="Q42" i="22"/>
  <c r="H42" i="22" s="1"/>
  <c r="I42" i="22" s="1"/>
  <c r="Q41" i="22"/>
  <c r="H41" i="22" s="1"/>
  <c r="I41" i="22" s="1"/>
  <c r="Q40" i="22"/>
  <c r="H40" i="22" s="1"/>
  <c r="I40" i="22" s="1"/>
  <c r="Q39" i="22"/>
  <c r="H39" i="22" s="1"/>
  <c r="I39" i="22" s="1"/>
  <c r="M39" i="22" s="1"/>
  <c r="N39" i="22" s="1"/>
  <c r="E39" i="22" s="1"/>
  <c r="Q38" i="22"/>
  <c r="H38" i="22" s="1"/>
  <c r="I38" i="22" s="1"/>
  <c r="M38" i="22" s="1"/>
  <c r="N38" i="22" s="1"/>
  <c r="E38" i="22" s="1"/>
  <c r="Q37" i="22"/>
  <c r="H37" i="22" s="1"/>
  <c r="I37" i="22" s="1"/>
  <c r="Q36" i="22"/>
  <c r="H36" i="22" s="1"/>
  <c r="I36" i="22" s="1"/>
  <c r="Q35" i="22"/>
  <c r="H35" i="22" s="1"/>
  <c r="I35" i="22" s="1"/>
  <c r="M35" i="22" s="1"/>
  <c r="N35" i="22" s="1"/>
  <c r="E35" i="22" s="1"/>
  <c r="Q33" i="22"/>
  <c r="H33" i="22" s="1"/>
  <c r="I33" i="22" s="1"/>
  <c r="Q32" i="22"/>
  <c r="H32" i="22" s="1"/>
  <c r="I32" i="22" s="1"/>
  <c r="Q31" i="22"/>
  <c r="H31" i="22" s="1"/>
  <c r="I31" i="22" s="1"/>
  <c r="Q30" i="22"/>
  <c r="H30" i="22" s="1"/>
  <c r="I30" i="22" s="1"/>
  <c r="M30" i="22" s="1"/>
  <c r="N30" i="22" s="1"/>
  <c r="E30" i="22" s="1"/>
  <c r="Q29" i="22"/>
  <c r="H29" i="22" s="1"/>
  <c r="I29" i="22" s="1"/>
  <c r="Q28" i="22"/>
  <c r="H28" i="22" s="1"/>
  <c r="I28" i="22" s="1"/>
  <c r="Q27" i="22"/>
  <c r="H27" i="22" s="1"/>
  <c r="I27" i="22" s="1"/>
  <c r="Q26" i="22"/>
  <c r="H26" i="22" s="1"/>
  <c r="I26" i="22" s="1"/>
  <c r="Q25" i="22"/>
  <c r="H25" i="22" s="1"/>
  <c r="I25" i="22" s="1"/>
  <c r="M24" i="22"/>
  <c r="N24" i="22" s="1"/>
  <c r="E24" i="22" s="1"/>
  <c r="Q23" i="22"/>
  <c r="H23" i="22" s="1"/>
  <c r="I23" i="22" s="1"/>
  <c r="M23" i="22" s="1"/>
  <c r="N23" i="22" s="1"/>
  <c r="E23" i="22" s="1"/>
  <c r="Q22" i="22"/>
  <c r="H22" i="22" s="1"/>
  <c r="I22" i="22" s="1"/>
  <c r="M22" i="22" s="1"/>
  <c r="N22" i="22" s="1"/>
  <c r="E22" i="22" s="1"/>
  <c r="L22" i="22" s="1"/>
  <c r="Q21" i="22"/>
  <c r="H21" i="22" s="1"/>
  <c r="I21" i="22" s="1"/>
  <c r="M21" i="22" s="1"/>
  <c r="N21" i="22" s="1"/>
  <c r="E21" i="22" s="1"/>
  <c r="Q20" i="22"/>
  <c r="H20" i="22" s="1"/>
  <c r="I20" i="22" s="1"/>
  <c r="Q19" i="22"/>
  <c r="H19" i="22" s="1"/>
  <c r="I19" i="22" s="1"/>
  <c r="Q18" i="22"/>
  <c r="H18" i="22" s="1"/>
  <c r="I18" i="22" s="1"/>
  <c r="E18" i="22"/>
  <c r="Q17" i="22"/>
  <c r="H17" i="22" s="1"/>
  <c r="I17" i="22" s="1"/>
  <c r="M17" i="22" s="1"/>
  <c r="N17" i="22" s="1"/>
  <c r="E17" i="22" s="1"/>
  <c r="L17" i="22" s="1"/>
  <c r="Q16" i="22"/>
  <c r="H16" i="22" s="1"/>
  <c r="I16" i="22" s="1"/>
  <c r="M16" i="22" s="1"/>
  <c r="N16" i="22" s="1"/>
  <c r="E16" i="22" s="1"/>
  <c r="Q14" i="22"/>
  <c r="H14" i="22" s="1"/>
  <c r="I14" i="22" s="1"/>
  <c r="M14" i="22" s="1"/>
  <c r="N14" i="22" s="1"/>
  <c r="E14" i="22" s="1"/>
  <c r="L14" i="22" s="1"/>
  <c r="Q13" i="22"/>
  <c r="H13" i="22" s="1"/>
  <c r="I13" i="22" s="1"/>
  <c r="M13" i="22" s="1"/>
  <c r="N13" i="22" s="1"/>
  <c r="E13" i="22" s="1"/>
  <c r="L13" i="22" s="1"/>
  <c r="Q12" i="22"/>
  <c r="H12" i="22" s="1"/>
  <c r="I12" i="22" s="1"/>
  <c r="M12" i="22" s="1"/>
  <c r="N12" i="22" s="1"/>
  <c r="E12" i="22" s="1"/>
  <c r="L12" i="22" s="1"/>
  <c r="Q4" i="22"/>
  <c r="H4" i="22" s="1"/>
  <c r="I4" i="22" s="1"/>
  <c r="M4" i="22" s="1"/>
  <c r="N4" i="22" s="1"/>
  <c r="E4" i="22" s="1"/>
  <c r="L4" i="22" s="1"/>
  <c r="Q3" i="22"/>
  <c r="H3" i="22" s="1"/>
  <c r="I3" i="22" s="1"/>
  <c r="M3" i="22" s="1"/>
  <c r="N3" i="22" s="1"/>
  <c r="E3" i="22" s="1"/>
  <c r="J217" i="21"/>
  <c r="N39" i="21"/>
  <c r="E39" i="21" s="1"/>
  <c r="N34" i="21"/>
  <c r="N16" i="21"/>
  <c r="N5" i="21"/>
  <c r="N6" i="21"/>
  <c r="N7" i="21"/>
  <c r="E7" i="21" s="1"/>
  <c r="N8" i="21"/>
  <c r="E8" i="21" s="1"/>
  <c r="N9" i="21"/>
  <c r="N11" i="21"/>
  <c r="N12" i="21"/>
  <c r="E12" i="21" s="1"/>
  <c r="N13" i="21"/>
  <c r="N14" i="21"/>
  <c r="N15" i="21"/>
  <c r="N17" i="21"/>
  <c r="E17" i="21" s="1"/>
  <c r="N18" i="21"/>
  <c r="N19" i="21"/>
  <c r="N20" i="21"/>
  <c r="N21" i="21"/>
  <c r="N22" i="21"/>
  <c r="N23" i="21"/>
  <c r="N24" i="21"/>
  <c r="N25" i="21"/>
  <c r="E25" i="21" s="1"/>
  <c r="N26" i="21"/>
  <c r="N27" i="21"/>
  <c r="N28" i="21"/>
  <c r="N29" i="21"/>
  <c r="E29" i="21" s="1"/>
  <c r="N30" i="21"/>
  <c r="N31" i="21"/>
  <c r="N32" i="21"/>
  <c r="N33" i="21"/>
  <c r="E33" i="21" s="1"/>
  <c r="N35" i="21"/>
  <c r="N36" i="21"/>
  <c r="N37" i="21"/>
  <c r="N38" i="21"/>
  <c r="E38" i="21" s="1"/>
  <c r="N40" i="21"/>
  <c r="E40" i="21" s="1"/>
  <c r="N41" i="21"/>
  <c r="N42" i="21"/>
  <c r="N43" i="21"/>
  <c r="E43" i="21" s="1"/>
  <c r="N44" i="21"/>
  <c r="E44" i="21" s="1"/>
  <c r="N45" i="21"/>
  <c r="N46" i="21"/>
  <c r="N47" i="21"/>
  <c r="N48" i="21"/>
  <c r="N49" i="21"/>
  <c r="N50" i="21"/>
  <c r="N51" i="21"/>
  <c r="E51" i="21" s="1"/>
  <c r="N52" i="21"/>
  <c r="N53" i="21"/>
  <c r="N54" i="21"/>
  <c r="N55" i="21"/>
  <c r="E55" i="21" s="1"/>
  <c r="N56" i="21"/>
  <c r="E56" i="21" s="1"/>
  <c r="N57" i="21"/>
  <c r="N58" i="21"/>
  <c r="N59" i="21"/>
  <c r="E59" i="21" s="1"/>
  <c r="N60" i="21"/>
  <c r="E60" i="21" s="1"/>
  <c r="N61" i="21"/>
  <c r="N62" i="21"/>
  <c r="N63" i="21"/>
  <c r="N64" i="21"/>
  <c r="N65" i="21"/>
  <c r="N66" i="21"/>
  <c r="N67" i="21"/>
  <c r="E67" i="21" s="1"/>
  <c r="N68" i="21"/>
  <c r="N69" i="21"/>
  <c r="N70" i="21"/>
  <c r="N71" i="21"/>
  <c r="E71" i="21" s="1"/>
  <c r="N72" i="21"/>
  <c r="E72" i="21" s="1"/>
  <c r="E16" i="21"/>
  <c r="E20" i="21"/>
  <c r="E24" i="21"/>
  <c r="E28" i="21"/>
  <c r="E32" i="21"/>
  <c r="E36" i="21"/>
  <c r="E48" i="21"/>
  <c r="E52" i="21"/>
  <c r="E64" i="21"/>
  <c r="E68" i="21"/>
  <c r="N4" i="21"/>
  <c r="N106" i="21"/>
  <c r="N107" i="21"/>
  <c r="E107" i="21" s="1"/>
  <c r="N108" i="21"/>
  <c r="N109" i="21"/>
  <c r="E109" i="21" s="1"/>
  <c r="N110" i="21"/>
  <c r="N111" i="21"/>
  <c r="E111" i="21" s="1"/>
  <c r="N112" i="21"/>
  <c r="N113" i="21"/>
  <c r="E113" i="21" s="1"/>
  <c r="N114" i="21"/>
  <c r="N115" i="21"/>
  <c r="E115" i="21" s="1"/>
  <c r="N116" i="21"/>
  <c r="N117" i="21"/>
  <c r="E117" i="21" s="1"/>
  <c r="N120" i="21"/>
  <c r="N121" i="21"/>
  <c r="E121" i="21" s="1"/>
  <c r="N122" i="21"/>
  <c r="N123" i="21"/>
  <c r="N124" i="21"/>
  <c r="N125" i="21"/>
  <c r="E125" i="21" s="1"/>
  <c r="N126" i="21"/>
  <c r="N127" i="21"/>
  <c r="N128" i="21"/>
  <c r="N129" i="21"/>
  <c r="E129" i="21" s="1"/>
  <c r="N130" i="21"/>
  <c r="N131" i="21"/>
  <c r="N132" i="21"/>
  <c r="N133" i="21"/>
  <c r="E133" i="21" s="1"/>
  <c r="N134" i="21"/>
  <c r="N135" i="21"/>
  <c r="N136" i="21"/>
  <c r="N137" i="21"/>
  <c r="E137" i="21" s="1"/>
  <c r="N138" i="21"/>
  <c r="N139" i="21"/>
  <c r="N140" i="21"/>
  <c r="N141" i="21"/>
  <c r="E141" i="21" s="1"/>
  <c r="N142" i="21"/>
  <c r="N143" i="21"/>
  <c r="N144" i="21"/>
  <c r="N145" i="21"/>
  <c r="E145" i="21" s="1"/>
  <c r="N146" i="21"/>
  <c r="N147" i="21"/>
  <c r="N148" i="21"/>
  <c r="N149" i="21"/>
  <c r="E149" i="21" s="1"/>
  <c r="N150" i="21"/>
  <c r="N151" i="21"/>
  <c r="N152" i="21"/>
  <c r="N153" i="21"/>
  <c r="E153" i="21" s="1"/>
  <c r="N154" i="21"/>
  <c r="N155" i="21"/>
  <c r="N156" i="21"/>
  <c r="N157" i="21"/>
  <c r="E157" i="21" s="1"/>
  <c r="N158" i="21"/>
  <c r="N159" i="21"/>
  <c r="N160" i="21"/>
  <c r="N161" i="21"/>
  <c r="E161" i="21" s="1"/>
  <c r="N162" i="21"/>
  <c r="N163" i="21"/>
  <c r="N164" i="21"/>
  <c r="N165" i="21"/>
  <c r="E165" i="21" s="1"/>
  <c r="N166" i="21"/>
  <c r="N167" i="21"/>
  <c r="N168" i="21"/>
  <c r="N169" i="21"/>
  <c r="E169" i="21" s="1"/>
  <c r="N170" i="21"/>
  <c r="N171" i="21"/>
  <c r="N172" i="21"/>
  <c r="N173" i="21"/>
  <c r="E173" i="21" s="1"/>
  <c r="N174" i="21"/>
  <c r="N175" i="21"/>
  <c r="N176" i="21"/>
  <c r="N177" i="21"/>
  <c r="E177" i="21" s="1"/>
  <c r="N178" i="21"/>
  <c r="N179" i="21"/>
  <c r="N182" i="21"/>
  <c r="N183" i="21"/>
  <c r="E183" i="21" s="1"/>
  <c r="N184" i="21"/>
  <c r="N185" i="21"/>
  <c r="E185" i="21" s="1"/>
  <c r="N186" i="21"/>
  <c r="N187" i="21"/>
  <c r="E187" i="21" s="1"/>
  <c r="N188" i="21"/>
  <c r="N189" i="21"/>
  <c r="E189" i="21" s="1"/>
  <c r="N190" i="21"/>
  <c r="N191" i="21"/>
  <c r="E191" i="21" s="1"/>
  <c r="N192" i="21"/>
  <c r="N193" i="21"/>
  <c r="E193" i="21" s="1"/>
  <c r="N194" i="21"/>
  <c r="N195" i="21"/>
  <c r="E195" i="21" s="1"/>
  <c r="N196" i="21"/>
  <c r="N197" i="21"/>
  <c r="E197" i="21" s="1"/>
  <c r="N198" i="21"/>
  <c r="N199" i="21"/>
  <c r="E199" i="21" s="1"/>
  <c r="N200" i="21"/>
  <c r="N201" i="21"/>
  <c r="E201" i="21" s="1"/>
  <c r="N202" i="21"/>
  <c r="N203" i="21"/>
  <c r="E203" i="21" s="1"/>
  <c r="N204" i="21"/>
  <c r="N205" i="21"/>
  <c r="E205" i="21" s="1"/>
  <c r="N206" i="21"/>
  <c r="N207" i="21"/>
  <c r="E207" i="21" s="1"/>
  <c r="N208" i="21"/>
  <c r="N209" i="21"/>
  <c r="E209" i="21" s="1"/>
  <c r="N210" i="21"/>
  <c r="N211" i="21"/>
  <c r="E211" i="21" s="1"/>
  <c r="N212" i="21"/>
  <c r="N213" i="21"/>
  <c r="E213" i="21" s="1"/>
  <c r="N214" i="21"/>
  <c r="N215" i="21"/>
  <c r="E215" i="21" s="1"/>
  <c r="N216" i="21"/>
  <c r="N105" i="21"/>
  <c r="N103" i="21"/>
  <c r="N98" i="21"/>
  <c r="N99" i="21"/>
  <c r="N100" i="21"/>
  <c r="E5" i="21"/>
  <c r="E6" i="21"/>
  <c r="E9" i="21"/>
  <c r="E10" i="21"/>
  <c r="E11" i="21"/>
  <c r="E13" i="21"/>
  <c r="E14" i="21"/>
  <c r="E15" i="21"/>
  <c r="E18" i="21"/>
  <c r="E19" i="21"/>
  <c r="E21" i="21"/>
  <c r="E22" i="21"/>
  <c r="E23" i="21"/>
  <c r="E26" i="21"/>
  <c r="E27" i="21"/>
  <c r="E30" i="21"/>
  <c r="E31" i="21"/>
  <c r="E34" i="21"/>
  <c r="E35" i="21"/>
  <c r="E37" i="21"/>
  <c r="E41" i="21"/>
  <c r="E42" i="21"/>
  <c r="E45" i="21"/>
  <c r="E46" i="21"/>
  <c r="E47" i="21"/>
  <c r="E49" i="21"/>
  <c r="E50" i="21"/>
  <c r="E53" i="21"/>
  <c r="E54" i="21"/>
  <c r="E57" i="21"/>
  <c r="E58" i="21"/>
  <c r="E61" i="21"/>
  <c r="E62" i="21"/>
  <c r="E63" i="21"/>
  <c r="E65" i="21"/>
  <c r="E66" i="21"/>
  <c r="E69" i="21"/>
  <c r="E70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8" i="21"/>
  <c r="E110" i="21"/>
  <c r="E112" i="21"/>
  <c r="E114" i="21"/>
  <c r="E116" i="21"/>
  <c r="E120" i="21"/>
  <c r="E122" i="21"/>
  <c r="E123" i="21"/>
  <c r="E124" i="21"/>
  <c r="E126" i="21"/>
  <c r="E127" i="21"/>
  <c r="E128" i="21"/>
  <c r="E130" i="21"/>
  <c r="E131" i="21"/>
  <c r="E132" i="21"/>
  <c r="E134" i="21"/>
  <c r="E135" i="21"/>
  <c r="E136" i="21"/>
  <c r="E138" i="21"/>
  <c r="E139" i="21"/>
  <c r="E140" i="21"/>
  <c r="E142" i="21"/>
  <c r="E143" i="21"/>
  <c r="E144" i="21"/>
  <c r="E146" i="21"/>
  <c r="E147" i="21"/>
  <c r="E148" i="21"/>
  <c r="E150" i="21"/>
  <c r="E151" i="21"/>
  <c r="E152" i="21"/>
  <c r="E154" i="21"/>
  <c r="E155" i="21"/>
  <c r="E156" i="21"/>
  <c r="E158" i="21"/>
  <c r="E159" i="21"/>
  <c r="E160" i="21"/>
  <c r="E162" i="21"/>
  <c r="E163" i="21"/>
  <c r="E164" i="21"/>
  <c r="E166" i="21"/>
  <c r="E167" i="21"/>
  <c r="E168" i="21"/>
  <c r="E170" i="21"/>
  <c r="E171" i="21"/>
  <c r="E172" i="21"/>
  <c r="E174" i="21"/>
  <c r="E175" i="21"/>
  <c r="E176" i="21"/>
  <c r="E178" i="21"/>
  <c r="E179" i="21"/>
  <c r="E182" i="21"/>
  <c r="E184" i="21"/>
  <c r="E186" i="21"/>
  <c r="E188" i="21"/>
  <c r="E190" i="21"/>
  <c r="E192" i="21"/>
  <c r="E194" i="21"/>
  <c r="E196" i="21"/>
  <c r="E198" i="21"/>
  <c r="K198" i="21" s="1"/>
  <c r="E200" i="21"/>
  <c r="E202" i="21"/>
  <c r="E204" i="21"/>
  <c r="E206" i="21"/>
  <c r="E208" i="21"/>
  <c r="E210" i="21"/>
  <c r="E212" i="21"/>
  <c r="E214" i="21"/>
  <c r="E216" i="21"/>
  <c r="E4" i="21"/>
  <c r="E3" i="21"/>
  <c r="I113" i="21"/>
  <c r="M95" i="21"/>
  <c r="L91" i="21"/>
  <c r="M91" i="21"/>
  <c r="N91" i="21" s="1"/>
  <c r="I91" i="21"/>
  <c r="M252" i="22" l="1"/>
  <c r="N252" i="22" s="1"/>
  <c r="E252" i="22" s="1"/>
  <c r="L252" i="22" s="1"/>
  <c r="L148" i="22"/>
  <c r="L145" i="22"/>
  <c r="L146" i="22"/>
  <c r="L142" i="22"/>
  <c r="M89" i="22"/>
  <c r="N89" i="22" s="1"/>
  <c r="E89" i="22" s="1"/>
  <c r="L89" i="22" s="1"/>
  <c r="M202" i="22"/>
  <c r="N202" i="22" s="1"/>
  <c r="E202" i="22" s="1"/>
  <c r="K202" i="22" s="1"/>
  <c r="L202" i="22" s="1"/>
  <c r="M18" i="22"/>
  <c r="L18" i="22"/>
  <c r="K18" i="22"/>
  <c r="K218" i="22"/>
  <c r="L218" i="22" s="1"/>
  <c r="K57" i="22"/>
  <c r="L57" i="22" s="1"/>
  <c r="K204" i="22"/>
  <c r="L204" i="22" s="1"/>
  <c r="M210" i="22"/>
  <c r="N210" i="22" s="1"/>
  <c r="E210" i="22" s="1"/>
  <c r="L210" i="22" s="1"/>
  <c r="M95" i="22"/>
  <c r="N95" i="22" s="1"/>
  <c r="E95" i="22" s="1"/>
  <c r="K95" i="22" s="1"/>
  <c r="K101" i="22"/>
  <c r="K149" i="22"/>
  <c r="L101" i="22"/>
  <c r="L118" i="22"/>
  <c r="K144" i="22"/>
  <c r="K148" i="22"/>
  <c r="L149" i="22"/>
  <c r="K181" i="22"/>
  <c r="K183" i="22"/>
  <c r="K97" i="22"/>
  <c r="K153" i="22"/>
  <c r="K99" i="22"/>
  <c r="K93" i="22"/>
  <c r="L150" i="22"/>
  <c r="M31" i="22"/>
  <c r="N31" i="22" s="1"/>
  <c r="E31" i="22" s="1"/>
  <c r="K31" i="22" s="1"/>
  <c r="L31" i="22" s="1"/>
  <c r="M33" i="22"/>
  <c r="N33" i="22" s="1"/>
  <c r="E33" i="22" s="1"/>
  <c r="L33" i="22" s="1"/>
  <c r="M96" i="22"/>
  <c r="N96" i="22" s="1"/>
  <c r="E96" i="22" s="1"/>
  <c r="K96" i="22" s="1"/>
  <c r="L96" i="22" s="1"/>
  <c r="M28" i="22"/>
  <c r="N28" i="22" s="1"/>
  <c r="E28" i="22" s="1"/>
  <c r="L28" i="22" s="1"/>
  <c r="M80" i="22"/>
  <c r="N80" i="22" s="1"/>
  <c r="E80" i="22" s="1"/>
  <c r="L80" i="22" s="1"/>
  <c r="M88" i="22"/>
  <c r="N88" i="22" s="1"/>
  <c r="E88" i="22" s="1"/>
  <c r="K88" i="22" s="1"/>
  <c r="M25" i="22"/>
  <c r="N25" i="22" s="1"/>
  <c r="E25" i="22" s="1"/>
  <c r="K25" i="22" s="1"/>
  <c r="M32" i="22"/>
  <c r="N32" i="22" s="1"/>
  <c r="E32" i="22" s="1"/>
  <c r="L32" i="22" s="1"/>
  <c r="M27" i="22"/>
  <c r="N27" i="22" s="1"/>
  <c r="E27" i="22" s="1"/>
  <c r="K27" i="22" s="1"/>
  <c r="M29" i="22"/>
  <c r="N29" i="22" s="1"/>
  <c r="E29" i="22" s="1"/>
  <c r="L29" i="22" s="1"/>
  <c r="L23" i="22"/>
  <c r="M26" i="22"/>
  <c r="N26" i="22" s="1"/>
  <c r="E26" i="22" s="1"/>
  <c r="K26" i="22" s="1"/>
  <c r="M42" i="22"/>
  <c r="N42" i="22" s="1"/>
  <c r="E42" i="22" s="1"/>
  <c r="K42" i="22" s="1"/>
  <c r="L42" i="22" s="1"/>
  <c r="M47" i="22"/>
  <c r="N47" i="22" s="1"/>
  <c r="E47" i="22" s="1"/>
  <c r="K47" i="22" s="1"/>
  <c r="L47" i="22" s="1"/>
  <c r="M84" i="22"/>
  <c r="N84" i="22" s="1"/>
  <c r="E84" i="22" s="1"/>
  <c r="K84" i="22" s="1"/>
  <c r="L84" i="22" s="1"/>
  <c r="M92" i="22"/>
  <c r="N92" i="22" s="1"/>
  <c r="E92" i="22" s="1"/>
  <c r="K92" i="22" s="1"/>
  <c r="M100" i="22"/>
  <c r="N100" i="22" s="1"/>
  <c r="E100" i="22" s="1"/>
  <c r="K100" i="22" s="1"/>
  <c r="M103" i="22"/>
  <c r="N103" i="22" s="1"/>
  <c r="E103" i="22" s="1"/>
  <c r="K103" i="22" s="1"/>
  <c r="M107" i="22"/>
  <c r="N107" i="22" s="1"/>
  <c r="E107" i="22" s="1"/>
  <c r="L107" i="22" s="1"/>
  <c r="K108" i="22"/>
  <c r="L108" i="22" s="1"/>
  <c r="L114" i="22"/>
  <c r="K114" i="22"/>
  <c r="M132" i="22"/>
  <c r="N132" i="22" s="1"/>
  <c r="E132" i="22" s="1"/>
  <c r="K132" i="22" s="1"/>
  <c r="L132" i="22" s="1"/>
  <c r="M140" i="22"/>
  <c r="N140" i="22" s="1"/>
  <c r="E140" i="22" s="1"/>
  <c r="L140" i="22" s="1"/>
  <c r="L151" i="22"/>
  <c r="K151" i="22"/>
  <c r="M182" i="22"/>
  <c r="N182" i="22" s="1"/>
  <c r="E182" i="22" s="1"/>
  <c r="L182" i="22" s="1"/>
  <c r="M19" i="22"/>
  <c r="N19" i="22" s="1"/>
  <c r="E19" i="22" s="1"/>
  <c r="K19" i="22" s="1"/>
  <c r="K21" i="22"/>
  <c r="M37" i="22"/>
  <c r="N37" i="22" s="1"/>
  <c r="E37" i="22" s="1"/>
  <c r="K37" i="22" s="1"/>
  <c r="L37" i="22" s="1"/>
  <c r="M41" i="22"/>
  <c r="N41" i="22" s="1"/>
  <c r="E41" i="22" s="1"/>
  <c r="K41" i="22" s="1"/>
  <c r="L41" i="22" s="1"/>
  <c r="M46" i="22"/>
  <c r="N46" i="22" s="1"/>
  <c r="E46" i="22" s="1"/>
  <c r="K46" i="22" s="1"/>
  <c r="L46" i="22" s="1"/>
  <c r="M52" i="22"/>
  <c r="N52" i="22" s="1"/>
  <c r="E52" i="22" s="1"/>
  <c r="K52" i="22" s="1"/>
  <c r="M54" i="22"/>
  <c r="N54" i="22" s="1"/>
  <c r="E54" i="22" s="1"/>
  <c r="K54" i="22" s="1"/>
  <c r="M63" i="22"/>
  <c r="N63" i="22" s="1"/>
  <c r="E63" i="22" s="1"/>
  <c r="K63" i="22" s="1"/>
  <c r="M64" i="22"/>
  <c r="N64" i="22" s="1"/>
  <c r="E64" i="22" s="1"/>
  <c r="K64" i="22" s="1"/>
  <c r="M69" i="22"/>
  <c r="N69" i="22" s="1"/>
  <c r="E69" i="22" s="1"/>
  <c r="K69" i="22" s="1"/>
  <c r="M74" i="22"/>
  <c r="N74" i="22" s="1"/>
  <c r="E74" i="22" s="1"/>
  <c r="K74" i="22" s="1"/>
  <c r="M76" i="22"/>
  <c r="N76" i="22" s="1"/>
  <c r="E76" i="22" s="1"/>
  <c r="K76" i="22" s="1"/>
  <c r="M82" i="22"/>
  <c r="N82" i="22" s="1"/>
  <c r="E82" i="22" s="1"/>
  <c r="K82" i="22" s="1"/>
  <c r="L82" i="22" s="1"/>
  <c r="M90" i="22"/>
  <c r="N90" i="22" s="1"/>
  <c r="E90" i="22" s="1"/>
  <c r="K90" i="22" s="1"/>
  <c r="M98" i="22"/>
  <c r="N98" i="22" s="1"/>
  <c r="E98" i="22" s="1"/>
  <c r="K98" i="22" s="1"/>
  <c r="M106" i="22"/>
  <c r="N106" i="22" s="1"/>
  <c r="E106" i="22" s="1"/>
  <c r="K106" i="22" s="1"/>
  <c r="M111" i="22"/>
  <c r="N111" i="22" s="1"/>
  <c r="E111" i="22" s="1"/>
  <c r="K111" i="22" s="1"/>
  <c r="L111" i="22" s="1"/>
  <c r="M113" i="22"/>
  <c r="N113" i="22" s="1"/>
  <c r="E113" i="22" s="1"/>
  <c r="K113" i="22" s="1"/>
  <c r="M127" i="22"/>
  <c r="N127" i="22" s="1"/>
  <c r="E127" i="22" s="1"/>
  <c r="L127" i="22" s="1"/>
  <c r="M135" i="22"/>
  <c r="N135" i="22" s="1"/>
  <c r="E135" i="22" s="1"/>
  <c r="K135" i="22" s="1"/>
  <c r="M160" i="22"/>
  <c r="N160" i="22" s="1"/>
  <c r="E160" i="22" s="1"/>
  <c r="L160" i="22" s="1"/>
  <c r="M217" i="22"/>
  <c r="N217" i="22" s="1"/>
  <c r="E217" i="22" s="1"/>
  <c r="K217" i="22" s="1"/>
  <c r="L217" i="22" s="1"/>
  <c r="K3" i="22"/>
  <c r="L3" i="22" s="1"/>
  <c r="K4" i="22"/>
  <c r="K12" i="22"/>
  <c r="K13" i="22"/>
  <c r="K14" i="22"/>
  <c r="K16" i="22"/>
  <c r="L16" i="22" s="1"/>
  <c r="K17" i="22"/>
  <c r="M20" i="22"/>
  <c r="N20" i="22" s="1"/>
  <c r="E20" i="22" s="1"/>
  <c r="L20" i="22" s="1"/>
  <c r="L21" i="22"/>
  <c r="K22" i="22"/>
  <c r="K35" i="22"/>
  <c r="L35" i="22" s="1"/>
  <c r="M36" i="22"/>
  <c r="N36" i="22" s="1"/>
  <c r="E36" i="22" s="1"/>
  <c r="L36" i="22" s="1"/>
  <c r="K39" i="22"/>
  <c r="L39" i="22" s="1"/>
  <c r="M40" i="22"/>
  <c r="N40" i="22" s="1"/>
  <c r="E40" i="22" s="1"/>
  <c r="K40" i="22" s="1"/>
  <c r="L40" i="22" s="1"/>
  <c r="K43" i="22"/>
  <c r="L43" i="22" s="1"/>
  <c r="M45" i="22"/>
  <c r="N45" i="22" s="1"/>
  <c r="E45" i="22" s="1"/>
  <c r="K45" i="22" s="1"/>
  <c r="L45" i="22" s="1"/>
  <c r="K48" i="22"/>
  <c r="L48" i="22" s="1"/>
  <c r="K50" i="22"/>
  <c r="L50" i="22" s="1"/>
  <c r="K56" i="22"/>
  <c r="L56" i="22" s="1"/>
  <c r="K58" i="22"/>
  <c r="L58" i="22" s="1"/>
  <c r="K60" i="22"/>
  <c r="L60" i="22" s="1"/>
  <c r="K68" i="22"/>
  <c r="L68" i="22" s="1"/>
  <c r="K73" i="22"/>
  <c r="L73" i="22" s="1"/>
  <c r="M105" i="22"/>
  <c r="N105" i="22" s="1"/>
  <c r="E105" i="22" s="1"/>
  <c r="L105" i="22" s="1"/>
  <c r="M109" i="22"/>
  <c r="N109" i="22" s="1"/>
  <c r="E109" i="22" s="1"/>
  <c r="K109" i="22" s="1"/>
  <c r="L109" i="22" s="1"/>
  <c r="M110" i="22"/>
  <c r="N110" i="22" s="1"/>
  <c r="E110" i="22" s="1"/>
  <c r="K110" i="22" s="1"/>
  <c r="L110" i="22" s="1"/>
  <c r="M131" i="22"/>
  <c r="N131" i="22" s="1"/>
  <c r="E131" i="22" s="1"/>
  <c r="L131" i="22" s="1"/>
  <c r="L137" i="22"/>
  <c r="K137" i="22"/>
  <c r="M139" i="22"/>
  <c r="N139" i="22" s="1"/>
  <c r="E139" i="22" s="1"/>
  <c r="K139" i="22" s="1"/>
  <c r="M141" i="22"/>
  <c r="N141" i="22" s="1"/>
  <c r="E141" i="22" s="1"/>
  <c r="L141" i="22" s="1"/>
  <c r="L143" i="22"/>
  <c r="K143" i="22"/>
  <c r="K23" i="22"/>
  <c r="K30" i="22"/>
  <c r="L30" i="22" s="1"/>
  <c r="K38" i="22"/>
  <c r="L38" i="22" s="1"/>
  <c r="M53" i="22"/>
  <c r="N53" i="22" s="1"/>
  <c r="E53" i="22" s="1"/>
  <c r="K53" i="22" s="1"/>
  <c r="M55" i="22"/>
  <c r="N55" i="22" s="1"/>
  <c r="E55" i="22" s="1"/>
  <c r="K55" i="22" s="1"/>
  <c r="M62" i="22"/>
  <c r="N62" i="22" s="1"/>
  <c r="E62" i="22" s="1"/>
  <c r="K62" i="22" s="1"/>
  <c r="M65" i="22"/>
  <c r="N65" i="22" s="1"/>
  <c r="E65" i="22" s="1"/>
  <c r="K65" i="22" s="1"/>
  <c r="M66" i="22"/>
  <c r="N66" i="22" s="1"/>
  <c r="E66" i="22" s="1"/>
  <c r="K66" i="22" s="1"/>
  <c r="M70" i="22"/>
  <c r="N70" i="22" s="1"/>
  <c r="E70" i="22" s="1"/>
  <c r="L70" i="22" s="1"/>
  <c r="M75" i="22"/>
  <c r="N75" i="22" s="1"/>
  <c r="E75" i="22" s="1"/>
  <c r="K75" i="22" s="1"/>
  <c r="M78" i="22"/>
  <c r="N78" i="22" s="1"/>
  <c r="E78" i="22" s="1"/>
  <c r="K78" i="22" s="1"/>
  <c r="M86" i="22"/>
  <c r="N86" i="22" s="1"/>
  <c r="E86" i="22" s="1"/>
  <c r="K86" i="22" s="1"/>
  <c r="M94" i="22"/>
  <c r="N94" i="22" s="1"/>
  <c r="E94" i="22" s="1"/>
  <c r="K94" i="22" s="1"/>
  <c r="M102" i="22"/>
  <c r="N102" i="22" s="1"/>
  <c r="E102" i="22" s="1"/>
  <c r="L102" i="22" s="1"/>
  <c r="M104" i="22"/>
  <c r="N104" i="22" s="1"/>
  <c r="E104" i="22" s="1"/>
  <c r="L104" i="22" s="1"/>
  <c r="M112" i="22"/>
  <c r="N112" i="22" s="1"/>
  <c r="E112" i="22" s="1"/>
  <c r="K112" i="22" s="1"/>
  <c r="L112" i="22" s="1"/>
  <c r="L125" i="22"/>
  <c r="K125" i="22"/>
  <c r="M126" i="22"/>
  <c r="N126" i="22" s="1"/>
  <c r="E126" i="22" s="1"/>
  <c r="K126" i="22" s="1"/>
  <c r="M128" i="22"/>
  <c r="N128" i="22" s="1"/>
  <c r="E128" i="22" s="1"/>
  <c r="L128" i="22" s="1"/>
  <c r="L133" i="22"/>
  <c r="K133" i="22"/>
  <c r="M134" i="22"/>
  <c r="N134" i="22" s="1"/>
  <c r="E134" i="22" s="1"/>
  <c r="K134" i="22" s="1"/>
  <c r="M136" i="22"/>
  <c r="N136" i="22" s="1"/>
  <c r="E136" i="22" s="1"/>
  <c r="L136" i="22" s="1"/>
  <c r="L147" i="22"/>
  <c r="K147" i="22"/>
  <c r="M262" i="22"/>
  <c r="L167" i="22"/>
  <c r="K167" i="22"/>
  <c r="L171" i="22"/>
  <c r="K171" i="22"/>
  <c r="L173" i="22"/>
  <c r="K173" i="22"/>
  <c r="L177" i="22"/>
  <c r="K177" i="22"/>
  <c r="L179" i="22"/>
  <c r="K179" i="22"/>
  <c r="M197" i="22"/>
  <c r="N197" i="22" s="1"/>
  <c r="E197" i="22" s="1"/>
  <c r="K197" i="22" s="1"/>
  <c r="L197" i="22" s="1"/>
  <c r="M201" i="22"/>
  <c r="N201" i="22" s="1"/>
  <c r="E201" i="22" s="1"/>
  <c r="K201" i="22" s="1"/>
  <c r="L201" i="22" s="1"/>
  <c r="M205" i="22"/>
  <c r="N205" i="22" s="1"/>
  <c r="E205" i="22" s="1"/>
  <c r="L205" i="22" s="1"/>
  <c r="M242" i="22"/>
  <c r="N242" i="22" s="1"/>
  <c r="E242" i="22" s="1"/>
  <c r="K242" i="22" s="1"/>
  <c r="M248" i="22"/>
  <c r="N248" i="22" s="1"/>
  <c r="E248" i="22" s="1"/>
  <c r="L248" i="22" s="1"/>
  <c r="M154" i="22"/>
  <c r="N154" i="22" s="1"/>
  <c r="E154" i="22" s="1"/>
  <c r="L154" i="22" s="1"/>
  <c r="M155" i="22"/>
  <c r="N155" i="22" s="1"/>
  <c r="E155" i="22" s="1"/>
  <c r="K155" i="22" s="1"/>
  <c r="L155" i="22" s="1"/>
  <c r="M161" i="22"/>
  <c r="N161" i="22" s="1"/>
  <c r="E161" i="22" s="1"/>
  <c r="L161" i="22" s="1"/>
  <c r="M165" i="22"/>
  <c r="N165" i="22" s="1"/>
  <c r="E165" i="22" s="1"/>
  <c r="L165" i="22" s="1"/>
  <c r="M170" i="22"/>
  <c r="N170" i="22" s="1"/>
  <c r="E170" i="22" s="1"/>
  <c r="L170" i="22" s="1"/>
  <c r="M172" i="22"/>
  <c r="N172" i="22" s="1"/>
  <c r="E172" i="22" s="1"/>
  <c r="L172" i="22" s="1"/>
  <c r="M174" i="22"/>
  <c r="N174" i="22" s="1"/>
  <c r="E174" i="22" s="1"/>
  <c r="K174" i="22" s="1"/>
  <c r="L174" i="22" s="1"/>
  <c r="M176" i="22"/>
  <c r="N176" i="22" s="1"/>
  <c r="E176" i="22" s="1"/>
  <c r="K176" i="22" s="1"/>
  <c r="L176" i="22" s="1"/>
  <c r="M178" i="22"/>
  <c r="N178" i="22" s="1"/>
  <c r="E178" i="22" s="1"/>
  <c r="K178" i="22" s="1"/>
  <c r="L178" i="22" s="1"/>
  <c r="M180" i="22"/>
  <c r="N180" i="22" s="1"/>
  <c r="E180" i="22" s="1"/>
  <c r="L180" i="22" s="1"/>
  <c r="K199" i="22"/>
  <c r="L199" i="22" s="1"/>
  <c r="K203" i="22"/>
  <c r="L203" i="22" s="1"/>
  <c r="K215" i="22"/>
  <c r="L215" i="22" s="1"/>
  <c r="M223" i="22"/>
  <c r="N223" i="22" s="1"/>
  <c r="E223" i="22" s="1"/>
  <c r="K223" i="22" s="1"/>
  <c r="M253" i="22"/>
  <c r="N253" i="22" s="1"/>
  <c r="E253" i="22" s="1"/>
  <c r="L253" i="22" s="1"/>
  <c r="K77" i="22"/>
  <c r="K79" i="22"/>
  <c r="K81" i="22"/>
  <c r="L81" i="22" s="1"/>
  <c r="K83" i="22"/>
  <c r="L83" i="22" s="1"/>
  <c r="K85" i="22"/>
  <c r="L85" i="22" s="1"/>
  <c r="K87" i="22"/>
  <c r="K89" i="22"/>
  <c r="K91" i="22"/>
  <c r="K115" i="22"/>
  <c r="K116" i="22"/>
  <c r="K117" i="22"/>
  <c r="K118" i="22"/>
  <c r="K119" i="22"/>
  <c r="L119" i="22" s="1"/>
  <c r="K120" i="22"/>
  <c r="L120" i="22" s="1"/>
  <c r="K121" i="22"/>
  <c r="K122" i="22"/>
  <c r="K123" i="22"/>
  <c r="K124" i="22"/>
  <c r="M156" i="22"/>
  <c r="N156" i="22" s="1"/>
  <c r="E156" i="22" s="1"/>
  <c r="K156" i="22" s="1"/>
  <c r="L156" i="22" s="1"/>
  <c r="M159" i="22"/>
  <c r="N159" i="22" s="1"/>
  <c r="E159" i="22" s="1"/>
  <c r="K159" i="22" s="1"/>
  <c r="L209" i="22"/>
  <c r="K209" i="22"/>
  <c r="M211" i="22"/>
  <c r="N211" i="22" s="1"/>
  <c r="E211" i="22" s="1"/>
  <c r="K211" i="22" s="1"/>
  <c r="K213" i="22"/>
  <c r="L213" i="22" s="1"/>
  <c r="M222" i="22"/>
  <c r="N222" i="22" s="1"/>
  <c r="E222" i="22" s="1"/>
  <c r="K222" i="22" s="1"/>
  <c r="M157" i="22"/>
  <c r="N157" i="22" s="1"/>
  <c r="E157" i="22" s="1"/>
  <c r="K157" i="22" s="1"/>
  <c r="L157" i="22" s="1"/>
  <c r="L166" i="22"/>
  <c r="K166" i="22"/>
  <c r="M221" i="22"/>
  <c r="N221" i="22" s="1"/>
  <c r="E221" i="22" s="1"/>
  <c r="K221" i="22" s="1"/>
  <c r="K225" i="22"/>
  <c r="L225" i="22" s="1"/>
  <c r="L228" i="22"/>
  <c r="K228" i="22"/>
  <c r="L254" i="22"/>
  <c r="K254" i="22"/>
  <c r="M267" i="22"/>
  <c r="K164" i="22"/>
  <c r="L164" i="22" s="1"/>
  <c r="M220" i="22"/>
  <c r="N220" i="22" s="1"/>
  <c r="E220" i="22" s="1"/>
  <c r="K220" i="22" s="1"/>
  <c r="M224" i="22"/>
  <c r="N224" i="22" s="1"/>
  <c r="E224" i="22" s="1"/>
  <c r="K224" i="22" s="1"/>
  <c r="M237" i="22"/>
  <c r="N237" i="22" s="1"/>
  <c r="E237" i="22" s="1"/>
  <c r="K237" i="22" s="1"/>
  <c r="M259" i="22"/>
  <c r="M227" i="22"/>
  <c r="N227" i="22" s="1"/>
  <c r="E227" i="22" s="1"/>
  <c r="L227" i="22" s="1"/>
  <c r="M256" i="22"/>
  <c r="N256" i="22" s="1"/>
  <c r="E256" i="22" s="1"/>
  <c r="L256" i="22" s="1"/>
  <c r="M260" i="22"/>
  <c r="M263" i="22"/>
  <c r="K158" i="22"/>
  <c r="L158" i="22" s="1"/>
  <c r="K162" i="22"/>
  <c r="L229" i="22"/>
  <c r="K229" i="22"/>
  <c r="L238" i="22"/>
  <c r="K238" i="22"/>
  <c r="M239" i="22"/>
  <c r="N239" i="22" s="1"/>
  <c r="E239" i="22" s="1"/>
  <c r="K239" i="22" s="1"/>
  <c r="M246" i="22"/>
  <c r="N246" i="22" s="1"/>
  <c r="E246" i="22" s="1"/>
  <c r="L246" i="22" s="1"/>
  <c r="M251" i="22"/>
  <c r="N251" i="22" s="1"/>
  <c r="E251" i="22" s="1"/>
  <c r="L251" i="22" s="1"/>
  <c r="E258" i="22"/>
  <c r="K258" i="22" s="1"/>
  <c r="N258" i="22"/>
  <c r="M266" i="22"/>
  <c r="M268" i="22"/>
  <c r="K226" i="22"/>
  <c r="L226" i="22" s="1"/>
  <c r="L236" i="22"/>
  <c r="K236" i="22"/>
  <c r="L240" i="22"/>
  <c r="K240" i="22"/>
  <c r="L250" i="22"/>
  <c r="K250" i="22"/>
  <c r="L255" i="22"/>
  <c r="K255" i="22"/>
  <c r="M264" i="22"/>
  <c r="M261" i="22"/>
  <c r="M265" i="22"/>
  <c r="H154" i="21"/>
  <c r="H153" i="21"/>
  <c r="M113" i="21"/>
  <c r="H102" i="21"/>
  <c r="H82" i="21"/>
  <c r="M16" i="21"/>
  <c r="K252" i="22" l="1"/>
  <c r="K107" i="22"/>
  <c r="K105" i="22"/>
  <c r="L95" i="22"/>
  <c r="L92" i="22"/>
  <c r="K128" i="22"/>
  <c r="L78" i="22"/>
  <c r="K80" i="22"/>
  <c r="K154" i="22"/>
  <c r="K205" i="22"/>
  <c r="K170" i="22"/>
  <c r="L66" i="22"/>
  <c r="K29" i="22"/>
  <c r="L134" i="22"/>
  <c r="K210" i="22"/>
  <c r="K33" i="22"/>
  <c r="L159" i="22"/>
  <c r="L75" i="22"/>
  <c r="L139" i="22"/>
  <c r="K131" i="22"/>
  <c r="L25" i="22"/>
  <c r="K227" i="22"/>
  <c r="L223" i="22"/>
  <c r="K180" i="22"/>
  <c r="L126" i="22"/>
  <c r="K127" i="22"/>
  <c r="L26" i="22"/>
  <c r="L88" i="22"/>
  <c r="K102" i="22"/>
  <c r="L222" i="22"/>
  <c r="L86" i="22"/>
  <c r="K256" i="22"/>
  <c r="L224" i="22"/>
  <c r="K161" i="22"/>
  <c r="K136" i="22"/>
  <c r="L53" i="22"/>
  <c r="K104" i="22"/>
  <c r="K32" i="22"/>
  <c r="L211" i="22"/>
  <c r="K172" i="22"/>
  <c r="L62" i="22"/>
  <c r="L113" i="22"/>
  <c r="L90" i="22"/>
  <c r="L258" i="22"/>
  <c r="L27" i="22"/>
  <c r="L239" i="22"/>
  <c r="L221" i="22"/>
  <c r="K165" i="22"/>
  <c r="L106" i="22"/>
  <c r="K70" i="22"/>
  <c r="N265" i="22"/>
  <c r="E265" i="22"/>
  <c r="K251" i="22"/>
  <c r="K253" i="22"/>
  <c r="L74" i="22"/>
  <c r="L64" i="22"/>
  <c r="L54" i="22"/>
  <c r="K36" i="22"/>
  <c r="K140" i="22"/>
  <c r="L103" i="22"/>
  <c r="K20" i="22"/>
  <c r="N261" i="22"/>
  <c r="E261" i="22"/>
  <c r="N260" i="22"/>
  <c r="E260" i="22"/>
  <c r="K246" i="22"/>
  <c r="L237" i="22"/>
  <c r="L220" i="22"/>
  <c r="E267" i="22"/>
  <c r="N267" i="22"/>
  <c r="K248" i="22"/>
  <c r="L242" i="22"/>
  <c r="E262" i="22"/>
  <c r="N262" i="22"/>
  <c r="L94" i="22"/>
  <c r="L65" i="22"/>
  <c r="L55" i="22"/>
  <c r="K141" i="22"/>
  <c r="L135" i="22"/>
  <c r="L98" i="22"/>
  <c r="K182" i="22"/>
  <c r="L100" i="22"/>
  <c r="L19" i="22"/>
  <c r="K28" i="22"/>
  <c r="E266" i="22"/>
  <c r="N266" i="22"/>
  <c r="N264" i="22"/>
  <c r="E264" i="22"/>
  <c r="K160" i="22"/>
  <c r="N268" i="22"/>
  <c r="E268" i="22"/>
  <c r="E263" i="22"/>
  <c r="N263" i="22"/>
  <c r="E259" i="22"/>
  <c r="N259" i="22"/>
  <c r="L76" i="22"/>
  <c r="L69" i="22"/>
  <c r="L63" i="22"/>
  <c r="L52" i="22"/>
  <c r="L113" i="21"/>
  <c r="K91" i="21"/>
  <c r="K266" i="22" l="1"/>
  <c r="L266" i="22"/>
  <c r="K262" i="22"/>
  <c r="L262" i="22"/>
  <c r="K267" i="22"/>
  <c r="L267" i="22"/>
  <c r="K263" i="22"/>
  <c r="L263" i="22"/>
  <c r="K264" i="22"/>
  <c r="L264" i="22"/>
  <c r="L265" i="22"/>
  <c r="K265" i="22"/>
  <c r="L261" i="22"/>
  <c r="K261" i="22"/>
  <c r="K260" i="22"/>
  <c r="L260" i="22"/>
  <c r="K268" i="22"/>
  <c r="L268" i="22"/>
  <c r="K259" i="22"/>
  <c r="L259" i="22"/>
  <c r="K113" i="21"/>
  <c r="H228" i="21" l="1"/>
  <c r="I228" i="21" s="1"/>
  <c r="H227" i="21"/>
  <c r="I227" i="21" s="1"/>
  <c r="H226" i="21"/>
  <c r="I226" i="21" s="1"/>
  <c r="H225" i="21"/>
  <c r="I225" i="21" s="1"/>
  <c r="H224" i="21"/>
  <c r="I224" i="21" s="1"/>
  <c r="H223" i="21"/>
  <c r="I223" i="21" s="1"/>
  <c r="H222" i="21"/>
  <c r="I222" i="21" s="1"/>
  <c r="H221" i="21"/>
  <c r="I221" i="21" s="1"/>
  <c r="H220" i="21"/>
  <c r="I220" i="21" s="1"/>
  <c r="H219" i="21"/>
  <c r="I219" i="21" s="1"/>
  <c r="H218" i="21"/>
  <c r="I218" i="21" s="1"/>
  <c r="I217" i="21"/>
  <c r="M217" i="21" s="1"/>
  <c r="Q216" i="21"/>
  <c r="H216" i="21" s="1"/>
  <c r="I216" i="21" s="1"/>
  <c r="Q215" i="21"/>
  <c r="H215" i="21" s="1"/>
  <c r="I215" i="21" s="1"/>
  <c r="Q214" i="21"/>
  <c r="H214" i="21" s="1"/>
  <c r="I214" i="21" s="1"/>
  <c r="Q213" i="21"/>
  <c r="H213" i="21" s="1"/>
  <c r="I213" i="21" s="1"/>
  <c r="Q3" i="21"/>
  <c r="H3" i="21" s="1"/>
  <c r="I3" i="21" s="1"/>
  <c r="Q212" i="21"/>
  <c r="H212" i="21" s="1"/>
  <c r="I212" i="21" s="1"/>
  <c r="Q211" i="21"/>
  <c r="H211" i="21" s="1"/>
  <c r="I211" i="21" s="1"/>
  <c r="Q209" i="21"/>
  <c r="H209" i="21" s="1"/>
  <c r="I209" i="21" s="1"/>
  <c r="Q208" i="21"/>
  <c r="H208" i="21" s="1"/>
  <c r="I208" i="21" s="1"/>
  <c r="Q207" i="21"/>
  <c r="H207" i="21" s="1"/>
  <c r="I207" i="21" s="1"/>
  <c r="Q206" i="21"/>
  <c r="H206" i="21" s="1"/>
  <c r="I206" i="21" s="1"/>
  <c r="Q205" i="21"/>
  <c r="H205" i="21" s="1"/>
  <c r="I205" i="21" s="1"/>
  <c r="Q204" i="21"/>
  <c r="H204" i="21" s="1"/>
  <c r="I204" i="21" s="1"/>
  <c r="Q203" i="21"/>
  <c r="H203" i="21" s="1"/>
  <c r="I203" i="21" s="1"/>
  <c r="Q210" i="21"/>
  <c r="H210" i="21" s="1"/>
  <c r="I210" i="21" s="1"/>
  <c r="Q202" i="21"/>
  <c r="H202" i="21" s="1"/>
  <c r="I202" i="21" s="1"/>
  <c r="Q201" i="21"/>
  <c r="H201" i="21" s="1"/>
  <c r="I201" i="21" s="1"/>
  <c r="Q200" i="21"/>
  <c r="H200" i="21" s="1"/>
  <c r="I200" i="21" s="1"/>
  <c r="M200" i="21" s="1"/>
  <c r="Q199" i="21"/>
  <c r="H199" i="21" s="1"/>
  <c r="I199" i="21" s="1"/>
  <c r="Q198" i="21"/>
  <c r="H198" i="21" s="1"/>
  <c r="I198" i="21" s="1"/>
  <c r="Q197" i="21"/>
  <c r="H197" i="21" s="1"/>
  <c r="I197" i="21" s="1"/>
  <c r="Q196" i="21"/>
  <c r="H196" i="21" s="1"/>
  <c r="I196" i="21" s="1"/>
  <c r="Q195" i="21"/>
  <c r="H195" i="21" s="1"/>
  <c r="I195" i="21" s="1"/>
  <c r="Q194" i="21"/>
  <c r="H194" i="21" s="1"/>
  <c r="I194" i="21" s="1"/>
  <c r="Q193" i="21"/>
  <c r="H193" i="21" s="1"/>
  <c r="I193" i="21" s="1"/>
  <c r="Q192" i="21"/>
  <c r="H192" i="21" s="1"/>
  <c r="I192" i="21" s="1"/>
  <c r="Q191" i="21"/>
  <c r="H191" i="21" s="1"/>
  <c r="I191" i="21" s="1"/>
  <c r="Q190" i="21"/>
  <c r="H190" i="21" s="1"/>
  <c r="I190" i="21" s="1"/>
  <c r="Q189" i="21"/>
  <c r="H189" i="21" s="1"/>
  <c r="I189" i="21" s="1"/>
  <c r="Q188" i="21"/>
  <c r="H188" i="21" s="1"/>
  <c r="I188" i="21" s="1"/>
  <c r="Q187" i="21"/>
  <c r="H187" i="21" s="1"/>
  <c r="I187" i="21" s="1"/>
  <c r="Q186" i="21"/>
  <c r="H186" i="21" s="1"/>
  <c r="I186" i="21" s="1"/>
  <c r="Q185" i="21"/>
  <c r="H185" i="21" s="1"/>
  <c r="I185" i="21" s="1"/>
  <c r="Q184" i="21"/>
  <c r="H184" i="21" s="1"/>
  <c r="I184" i="21" s="1"/>
  <c r="Q183" i="21"/>
  <c r="H183" i="21" s="1"/>
  <c r="I183" i="21" s="1"/>
  <c r="Q182" i="21"/>
  <c r="H182" i="21" s="1"/>
  <c r="I182" i="21" s="1"/>
  <c r="Q181" i="21"/>
  <c r="Q180" i="21"/>
  <c r="Q179" i="21"/>
  <c r="H179" i="21" s="1"/>
  <c r="I179" i="21" s="1"/>
  <c r="Q178" i="21"/>
  <c r="H178" i="21" s="1"/>
  <c r="I178" i="21" s="1"/>
  <c r="Q177" i="21"/>
  <c r="H177" i="21" s="1"/>
  <c r="I177" i="21" s="1"/>
  <c r="Q176" i="21"/>
  <c r="H176" i="21" s="1"/>
  <c r="I176" i="21" s="1"/>
  <c r="Q175" i="21"/>
  <c r="H175" i="21" s="1"/>
  <c r="I175" i="21" s="1"/>
  <c r="Q174" i="21"/>
  <c r="H174" i="21" s="1"/>
  <c r="I174" i="21" s="1"/>
  <c r="Q173" i="21"/>
  <c r="H173" i="21" s="1"/>
  <c r="I173" i="21" s="1"/>
  <c r="Q172" i="21"/>
  <c r="H172" i="21" s="1"/>
  <c r="I172" i="21" s="1"/>
  <c r="Q171" i="21"/>
  <c r="I171" i="21"/>
  <c r="Q170" i="21"/>
  <c r="H170" i="21" s="1"/>
  <c r="I170" i="21" s="1"/>
  <c r="Q169" i="21"/>
  <c r="H169" i="21" s="1"/>
  <c r="I169" i="21" s="1"/>
  <c r="Q168" i="21"/>
  <c r="H168" i="21" s="1"/>
  <c r="I168" i="21" s="1"/>
  <c r="Q167" i="21"/>
  <c r="H167" i="21" s="1"/>
  <c r="I167" i="21" s="1"/>
  <c r="Q166" i="21"/>
  <c r="H166" i="21" s="1"/>
  <c r="I166" i="21" s="1"/>
  <c r="Q165" i="21"/>
  <c r="H165" i="21" s="1"/>
  <c r="I165" i="21" s="1"/>
  <c r="Q164" i="21"/>
  <c r="H164" i="21" s="1"/>
  <c r="I164" i="21" s="1"/>
  <c r="Q163" i="21"/>
  <c r="H163" i="21" s="1"/>
  <c r="I163" i="21" s="1"/>
  <c r="Q162" i="21"/>
  <c r="H162" i="21" s="1"/>
  <c r="I162" i="21" s="1"/>
  <c r="Q161" i="21"/>
  <c r="H161" i="21" s="1"/>
  <c r="I161" i="21" s="1"/>
  <c r="Q160" i="21"/>
  <c r="H160" i="21" s="1"/>
  <c r="I160" i="21" s="1"/>
  <c r="Q159" i="21"/>
  <c r="H159" i="21" s="1"/>
  <c r="I159" i="21" s="1"/>
  <c r="Q158" i="21"/>
  <c r="H158" i="21" s="1"/>
  <c r="I158" i="21" s="1"/>
  <c r="Q157" i="21"/>
  <c r="H157" i="21" s="1"/>
  <c r="I157" i="21" s="1"/>
  <c r="Q156" i="21"/>
  <c r="H156" i="21" s="1"/>
  <c r="I156" i="21" s="1"/>
  <c r="Q155" i="21"/>
  <c r="H155" i="21" s="1"/>
  <c r="I155" i="21" s="1"/>
  <c r="Q152" i="21"/>
  <c r="H152" i="21" s="1"/>
  <c r="I152" i="21" s="1"/>
  <c r="Q151" i="21"/>
  <c r="H151" i="21" s="1"/>
  <c r="I151" i="21" s="1"/>
  <c r="Q150" i="21"/>
  <c r="H150" i="21" s="1"/>
  <c r="I150" i="21" s="1"/>
  <c r="Q149" i="21"/>
  <c r="H149" i="21" s="1"/>
  <c r="I149" i="21" s="1"/>
  <c r="Q148" i="21"/>
  <c r="H148" i="21" s="1"/>
  <c r="I148" i="21" s="1"/>
  <c r="Q147" i="21"/>
  <c r="H147" i="21" s="1"/>
  <c r="I147" i="21" s="1"/>
  <c r="Q146" i="21"/>
  <c r="H146" i="21" s="1"/>
  <c r="I146" i="21" s="1"/>
  <c r="Q145" i="21"/>
  <c r="H145" i="21" s="1"/>
  <c r="I145" i="21" s="1"/>
  <c r="Q144" i="21"/>
  <c r="H144" i="21" s="1"/>
  <c r="I144" i="21" s="1"/>
  <c r="Q143" i="21"/>
  <c r="H143" i="21" s="1"/>
  <c r="I143" i="21" s="1"/>
  <c r="Q142" i="21"/>
  <c r="H142" i="21" s="1"/>
  <c r="I142" i="21" s="1"/>
  <c r="Q141" i="21"/>
  <c r="H141" i="21" s="1"/>
  <c r="I141" i="21" s="1"/>
  <c r="Q140" i="21"/>
  <c r="H140" i="21" s="1"/>
  <c r="I140" i="21" s="1"/>
  <c r="Q139" i="21"/>
  <c r="H139" i="21" s="1"/>
  <c r="I139" i="21" s="1"/>
  <c r="Q138" i="21"/>
  <c r="H138" i="21" s="1"/>
  <c r="I138" i="21" s="1"/>
  <c r="Q137" i="21"/>
  <c r="H137" i="21" s="1"/>
  <c r="I137" i="21" s="1"/>
  <c r="Q136" i="21"/>
  <c r="H136" i="21" s="1"/>
  <c r="I136" i="21" s="1"/>
  <c r="Q135" i="21"/>
  <c r="H135" i="21" s="1"/>
  <c r="I135" i="21" s="1"/>
  <c r="Q134" i="21"/>
  <c r="H134" i="21" s="1"/>
  <c r="I134" i="21" s="1"/>
  <c r="Q132" i="21"/>
  <c r="H132" i="21" s="1"/>
  <c r="I132" i="21" s="1"/>
  <c r="M132" i="21" s="1"/>
  <c r="Q133" i="21"/>
  <c r="H133" i="21" s="1"/>
  <c r="I133" i="21" s="1"/>
  <c r="M133" i="21" s="1"/>
  <c r="Q131" i="21"/>
  <c r="H131" i="21" s="1"/>
  <c r="I131" i="21" s="1"/>
  <c r="Q130" i="21"/>
  <c r="H130" i="21" s="1"/>
  <c r="I130" i="21" s="1"/>
  <c r="Q129" i="21"/>
  <c r="H129" i="21" s="1"/>
  <c r="I129" i="21" s="1"/>
  <c r="Q128" i="21"/>
  <c r="H128" i="21" s="1"/>
  <c r="I128" i="21" s="1"/>
  <c r="Q127" i="21"/>
  <c r="H127" i="21" s="1"/>
  <c r="I127" i="21" s="1"/>
  <c r="Q126" i="21"/>
  <c r="H126" i="21" s="1"/>
  <c r="I126" i="21" s="1"/>
  <c r="Q125" i="21"/>
  <c r="H125" i="21" s="1"/>
  <c r="I125" i="21" s="1"/>
  <c r="Q124" i="21"/>
  <c r="H124" i="21" s="1"/>
  <c r="I124" i="21" s="1"/>
  <c r="Q123" i="21"/>
  <c r="H123" i="21" s="1"/>
  <c r="I123" i="21" s="1"/>
  <c r="Q122" i="21"/>
  <c r="H122" i="21" s="1"/>
  <c r="I122" i="21" s="1"/>
  <c r="Q121" i="21"/>
  <c r="H121" i="21" s="1"/>
  <c r="I121" i="21" s="1"/>
  <c r="Q120" i="21"/>
  <c r="H120" i="21" s="1"/>
  <c r="I120" i="21" s="1"/>
  <c r="Q119" i="21"/>
  <c r="Q118" i="21"/>
  <c r="Q117" i="21"/>
  <c r="H117" i="21" s="1"/>
  <c r="I117" i="21" s="1"/>
  <c r="Q116" i="21"/>
  <c r="H116" i="21" s="1"/>
  <c r="I116" i="21" s="1"/>
  <c r="Q115" i="21"/>
  <c r="H115" i="21" s="1"/>
  <c r="I115" i="21" s="1"/>
  <c r="Q114" i="21"/>
  <c r="H114" i="21" s="1"/>
  <c r="I114" i="21" s="1"/>
  <c r="Q112" i="21"/>
  <c r="H112" i="21" s="1"/>
  <c r="I112" i="21" s="1"/>
  <c r="Q111" i="21"/>
  <c r="H111" i="21" s="1"/>
  <c r="I111" i="21" s="1"/>
  <c r="Q110" i="21"/>
  <c r="H110" i="21" s="1"/>
  <c r="I110" i="21" s="1"/>
  <c r="Q109" i="21"/>
  <c r="H109" i="21" s="1"/>
  <c r="I109" i="21" s="1"/>
  <c r="Q108" i="21"/>
  <c r="H108" i="21" s="1"/>
  <c r="I108" i="21" s="1"/>
  <c r="Q107" i="21"/>
  <c r="H107" i="21" s="1"/>
  <c r="I107" i="21" s="1"/>
  <c r="Q106" i="21"/>
  <c r="H106" i="21" s="1"/>
  <c r="I106" i="21" s="1"/>
  <c r="Q105" i="21"/>
  <c r="H105" i="21" s="1"/>
  <c r="I105" i="21" s="1"/>
  <c r="M105" i="21" s="1"/>
  <c r="Q104" i="21"/>
  <c r="H104" i="21" s="1"/>
  <c r="I104" i="21" s="1"/>
  <c r="Q103" i="21"/>
  <c r="I103" i="21"/>
  <c r="Q101" i="21"/>
  <c r="H101" i="21" s="1"/>
  <c r="I101" i="21" s="1"/>
  <c r="Q100" i="21"/>
  <c r="H100" i="21" s="1"/>
  <c r="I100" i="21" s="1"/>
  <c r="Q99" i="21"/>
  <c r="H99" i="21" s="1"/>
  <c r="I99" i="21" s="1"/>
  <c r="Q98" i="21"/>
  <c r="H98" i="21" s="1"/>
  <c r="I98" i="21" s="1"/>
  <c r="Q96" i="21"/>
  <c r="H96" i="21" s="1"/>
  <c r="I96" i="21" s="1"/>
  <c r="Q95" i="21"/>
  <c r="H95" i="21" s="1"/>
  <c r="I95" i="21" s="1"/>
  <c r="Q97" i="21"/>
  <c r="H97" i="21" s="1"/>
  <c r="I97" i="21" s="1"/>
  <c r="Q94" i="21"/>
  <c r="H94" i="21" s="1"/>
  <c r="I94" i="21" s="1"/>
  <c r="Q93" i="21"/>
  <c r="H93" i="21" s="1"/>
  <c r="I93" i="21" s="1"/>
  <c r="Q92" i="21"/>
  <c r="H92" i="21" s="1"/>
  <c r="I92" i="21" s="1"/>
  <c r="Q90" i="21"/>
  <c r="H90" i="21" s="1"/>
  <c r="I90" i="21" s="1"/>
  <c r="Q89" i="21"/>
  <c r="H89" i="21" s="1"/>
  <c r="I89" i="21" s="1"/>
  <c r="Q88" i="21"/>
  <c r="H88" i="21" s="1"/>
  <c r="I88" i="21" s="1"/>
  <c r="Q87" i="21"/>
  <c r="H87" i="21" s="1"/>
  <c r="I87" i="21" s="1"/>
  <c r="Q86" i="21"/>
  <c r="H86" i="21" s="1"/>
  <c r="I86" i="21" s="1"/>
  <c r="Q85" i="21"/>
  <c r="H85" i="21" s="1"/>
  <c r="I85" i="21" s="1"/>
  <c r="Q84" i="21"/>
  <c r="H84" i="21" s="1"/>
  <c r="I84" i="21" s="1"/>
  <c r="Q83" i="21"/>
  <c r="H83" i="21" s="1"/>
  <c r="I83" i="21" s="1"/>
  <c r="Q81" i="21"/>
  <c r="H81" i="21" s="1"/>
  <c r="I81" i="21" s="1"/>
  <c r="Q80" i="21"/>
  <c r="H80" i="21" s="1"/>
  <c r="I80" i="21" s="1"/>
  <c r="Q79" i="21"/>
  <c r="H79" i="21" s="1"/>
  <c r="I79" i="21" s="1"/>
  <c r="Q78" i="21"/>
  <c r="H78" i="21" s="1"/>
  <c r="I78" i="21" s="1"/>
  <c r="Q77" i="21"/>
  <c r="H77" i="21" s="1"/>
  <c r="I77" i="21" s="1"/>
  <c r="Q76" i="21"/>
  <c r="H76" i="21" s="1"/>
  <c r="I76" i="21" s="1"/>
  <c r="Q75" i="21"/>
  <c r="H75" i="21" s="1"/>
  <c r="I75" i="21" s="1"/>
  <c r="Q74" i="21"/>
  <c r="H74" i="21" s="1"/>
  <c r="I74" i="21" s="1"/>
  <c r="Q73" i="21"/>
  <c r="H73" i="21" s="1"/>
  <c r="I73" i="21" s="1"/>
  <c r="Q72" i="21"/>
  <c r="H72" i="21" s="1"/>
  <c r="I72" i="21" s="1"/>
  <c r="Q71" i="21"/>
  <c r="H71" i="21" s="1"/>
  <c r="I71" i="21" s="1"/>
  <c r="Q70" i="21"/>
  <c r="H70" i="21" s="1"/>
  <c r="I70" i="21" s="1"/>
  <c r="Q69" i="21"/>
  <c r="H69" i="21" s="1"/>
  <c r="I69" i="21" s="1"/>
  <c r="Q68" i="21"/>
  <c r="H68" i="21" s="1"/>
  <c r="I68" i="21" s="1"/>
  <c r="Q67" i="21"/>
  <c r="H67" i="21" s="1"/>
  <c r="I67" i="21" s="1"/>
  <c r="Q66" i="21"/>
  <c r="H66" i="21" s="1"/>
  <c r="I66" i="21" s="1"/>
  <c r="Q65" i="21"/>
  <c r="H65" i="21" s="1"/>
  <c r="I65" i="21" s="1"/>
  <c r="Q64" i="21"/>
  <c r="H64" i="21" s="1"/>
  <c r="I64" i="21" s="1"/>
  <c r="Q63" i="21"/>
  <c r="H63" i="21" s="1"/>
  <c r="I63" i="21" s="1"/>
  <c r="Q62" i="21"/>
  <c r="H62" i="21" s="1"/>
  <c r="I62" i="21" s="1"/>
  <c r="Q61" i="21"/>
  <c r="H61" i="21" s="1"/>
  <c r="I61" i="21" s="1"/>
  <c r="Q60" i="21"/>
  <c r="H60" i="21" s="1"/>
  <c r="I60" i="21" s="1"/>
  <c r="Q59" i="21"/>
  <c r="H59" i="21" s="1"/>
  <c r="I59" i="21" s="1"/>
  <c r="Q58" i="21"/>
  <c r="H58" i="21" s="1"/>
  <c r="I58" i="21" s="1"/>
  <c r="Q57" i="21"/>
  <c r="H57" i="21" s="1"/>
  <c r="I57" i="21" s="1"/>
  <c r="Q56" i="21"/>
  <c r="H56" i="21" s="1"/>
  <c r="I56" i="21" s="1"/>
  <c r="Q55" i="21"/>
  <c r="H55" i="21" s="1"/>
  <c r="I55" i="21" s="1"/>
  <c r="Q54" i="21"/>
  <c r="H54" i="21" s="1"/>
  <c r="I54" i="21" s="1"/>
  <c r="Q53" i="21"/>
  <c r="H53" i="21" s="1"/>
  <c r="I53" i="21" s="1"/>
  <c r="Q52" i="21"/>
  <c r="H52" i="21" s="1"/>
  <c r="I52" i="21" s="1"/>
  <c r="Q51" i="21"/>
  <c r="H51" i="21" s="1"/>
  <c r="I51" i="21" s="1"/>
  <c r="Q50" i="21"/>
  <c r="H50" i="21" s="1"/>
  <c r="I50" i="21" s="1"/>
  <c r="Q46" i="21"/>
  <c r="H46" i="21" s="1"/>
  <c r="I46" i="21" s="1"/>
  <c r="Q49" i="21"/>
  <c r="H49" i="21" s="1"/>
  <c r="I49" i="21" s="1"/>
  <c r="Q48" i="21"/>
  <c r="H48" i="21" s="1"/>
  <c r="I48" i="21" s="1"/>
  <c r="Q47" i="21"/>
  <c r="H47" i="21" s="1"/>
  <c r="I47" i="21" s="1"/>
  <c r="Q44" i="21"/>
  <c r="H44" i="21" s="1"/>
  <c r="I44" i="21" s="1"/>
  <c r="Q45" i="21"/>
  <c r="H45" i="21" s="1"/>
  <c r="I45" i="21" s="1"/>
  <c r="Q42" i="21"/>
  <c r="H42" i="21" s="1"/>
  <c r="I42" i="21" s="1"/>
  <c r="Q43" i="21"/>
  <c r="H43" i="21" s="1"/>
  <c r="I43" i="21" s="1"/>
  <c r="Q41" i="21"/>
  <c r="H41" i="21" s="1"/>
  <c r="I41" i="21" s="1"/>
  <c r="Q40" i="21"/>
  <c r="H40" i="21" s="1"/>
  <c r="I40" i="21" s="1"/>
  <c r="Q38" i="21"/>
  <c r="H38" i="21" s="1"/>
  <c r="I38" i="21" s="1"/>
  <c r="Q37" i="21"/>
  <c r="H37" i="21" s="1"/>
  <c r="I37" i="21" s="1"/>
  <c r="Q36" i="21"/>
  <c r="H36" i="21" s="1"/>
  <c r="I36" i="21" s="1"/>
  <c r="Q35" i="21"/>
  <c r="H35" i="21" s="1"/>
  <c r="I35" i="21" s="1"/>
  <c r="Q33" i="21"/>
  <c r="H33" i="21" s="1"/>
  <c r="I33" i="21" s="1"/>
  <c r="Q34" i="21"/>
  <c r="H34" i="21" s="1"/>
  <c r="I34" i="21" s="1"/>
  <c r="Q32" i="21"/>
  <c r="H32" i="21" s="1"/>
  <c r="I32" i="21" s="1"/>
  <c r="Q31" i="21"/>
  <c r="H31" i="21" s="1"/>
  <c r="I31" i="21" s="1"/>
  <c r="Q30" i="21"/>
  <c r="H30" i="21" s="1"/>
  <c r="I30" i="21" s="1"/>
  <c r="Q29" i="21"/>
  <c r="H29" i="21" s="1"/>
  <c r="I29" i="21" s="1"/>
  <c r="Q28" i="21"/>
  <c r="H28" i="21" s="1"/>
  <c r="I28" i="21" s="1"/>
  <c r="Q27" i="21"/>
  <c r="H27" i="21" s="1"/>
  <c r="I27" i="21" s="1"/>
  <c r="Q26" i="21"/>
  <c r="H26" i="21" s="1"/>
  <c r="I26" i="21" s="1"/>
  <c r="Q25" i="21"/>
  <c r="H25" i="21" s="1"/>
  <c r="I25" i="21" s="1"/>
  <c r="Q24" i="21"/>
  <c r="H24" i="21" s="1"/>
  <c r="I24" i="21" s="1"/>
  <c r="Q23" i="21"/>
  <c r="H23" i="21" s="1"/>
  <c r="I23" i="21" s="1"/>
  <c r="Q22" i="21"/>
  <c r="H22" i="21" s="1"/>
  <c r="I22" i="21" s="1"/>
  <c r="Q21" i="21"/>
  <c r="H21" i="21" s="1"/>
  <c r="I21" i="21" s="1"/>
  <c r="Q20" i="21"/>
  <c r="H20" i="21" s="1"/>
  <c r="I20" i="21" s="1"/>
  <c r="Q19" i="21"/>
  <c r="H19" i="21" s="1"/>
  <c r="I19" i="21" s="1"/>
  <c r="Q18" i="21"/>
  <c r="H18" i="21" s="1"/>
  <c r="I18" i="21" s="1"/>
  <c r="Q17" i="21"/>
  <c r="H17" i="21" s="1"/>
  <c r="I17" i="21" s="1"/>
  <c r="Q15" i="21"/>
  <c r="H15" i="21" s="1"/>
  <c r="I15" i="21" s="1"/>
  <c r="Q14" i="21"/>
  <c r="H14" i="21" s="1"/>
  <c r="I14" i="21" s="1"/>
  <c r="Q13" i="21"/>
  <c r="H13" i="21" s="1"/>
  <c r="I13" i="21" s="1"/>
  <c r="Q12" i="21"/>
  <c r="H12" i="21" s="1"/>
  <c r="I12" i="21" s="1"/>
  <c r="Q11" i="21"/>
  <c r="H11" i="21" s="1"/>
  <c r="I11" i="21" s="1"/>
  <c r="Q10" i="21"/>
  <c r="H10" i="21" s="1"/>
  <c r="I10" i="21" s="1"/>
  <c r="Q9" i="21"/>
  <c r="H9" i="21" s="1"/>
  <c r="I9" i="21" s="1"/>
  <c r="Q8" i="21"/>
  <c r="H8" i="21" s="1"/>
  <c r="I8" i="21" s="1"/>
  <c r="Q7" i="21"/>
  <c r="H7" i="21" s="1"/>
  <c r="I7" i="21" s="1"/>
  <c r="Q6" i="21"/>
  <c r="H6" i="21" s="1"/>
  <c r="I6" i="21" s="1"/>
  <c r="Q5" i="21"/>
  <c r="H5" i="21" s="1"/>
  <c r="I5" i="21" s="1"/>
  <c r="Q4" i="21"/>
  <c r="H4" i="21" s="1"/>
  <c r="I4" i="21" s="1"/>
  <c r="M174" i="21" l="1"/>
  <c r="M18" i="21"/>
  <c r="M30" i="21"/>
  <c r="K30" i="21" s="1"/>
  <c r="L30" i="21" s="1"/>
  <c r="M63" i="21"/>
  <c r="M68" i="21"/>
  <c r="M72" i="21"/>
  <c r="M76" i="21"/>
  <c r="M80" i="21"/>
  <c r="L80" i="21" s="1"/>
  <c r="M85" i="21"/>
  <c r="M108" i="21"/>
  <c r="M151" i="21"/>
  <c r="M157" i="21"/>
  <c r="M160" i="21"/>
  <c r="M164" i="21"/>
  <c r="M167" i="21"/>
  <c r="M175" i="21"/>
  <c r="K175" i="21" s="1"/>
  <c r="L175" i="21" s="1"/>
  <c r="M179" i="21"/>
  <c r="M183" i="21"/>
  <c r="M186" i="21"/>
  <c r="M193" i="21"/>
  <c r="L193" i="21" s="1"/>
  <c r="M197" i="21"/>
  <c r="M203" i="21"/>
  <c r="M207" i="21"/>
  <c r="M212" i="21"/>
  <c r="L212" i="21" s="1"/>
  <c r="M215" i="21"/>
  <c r="M8" i="21"/>
  <c r="M11" i="21"/>
  <c r="M15" i="21"/>
  <c r="M20" i="21"/>
  <c r="M24" i="21"/>
  <c r="M28" i="21"/>
  <c r="K28" i="21" s="1"/>
  <c r="L28" i="21" s="1"/>
  <c r="M33" i="21"/>
  <c r="M37" i="21"/>
  <c r="M40" i="21"/>
  <c r="M43" i="21"/>
  <c r="M45" i="21"/>
  <c r="M47" i="21"/>
  <c r="M49" i="21"/>
  <c r="M50" i="21"/>
  <c r="M53" i="21"/>
  <c r="L53" i="21" s="1"/>
  <c r="M73" i="21"/>
  <c r="M81" i="21"/>
  <c r="M88" i="21"/>
  <c r="M92" i="21"/>
  <c r="L92" i="21" s="1"/>
  <c r="M97" i="21"/>
  <c r="M96" i="21"/>
  <c r="M101" i="21"/>
  <c r="M109" i="21"/>
  <c r="M112" i="21"/>
  <c r="M117" i="21"/>
  <c r="M121" i="21"/>
  <c r="M125" i="21"/>
  <c r="M129" i="21"/>
  <c r="M152" i="21"/>
  <c r="K152" i="21" s="1"/>
  <c r="L152" i="21" s="1"/>
  <c r="M158" i="21"/>
  <c r="M161" i="21"/>
  <c r="K161" i="21" s="1"/>
  <c r="L161" i="21" s="1"/>
  <c r="M168" i="21"/>
  <c r="M173" i="21"/>
  <c r="M176" i="21"/>
  <c r="M184" i="21"/>
  <c r="M187" i="21"/>
  <c r="M190" i="21"/>
  <c r="M194" i="21"/>
  <c r="K194" i="21" s="1"/>
  <c r="M198" i="21"/>
  <c r="L198" i="21" s="1"/>
  <c r="M201" i="21"/>
  <c r="M204" i="21"/>
  <c r="M208" i="21"/>
  <c r="M3" i="21"/>
  <c r="K3" i="21" s="1"/>
  <c r="L3" i="21" s="1"/>
  <c r="M219" i="21"/>
  <c r="E219" i="21" s="1"/>
  <c r="M222" i="21"/>
  <c r="E222" i="21" s="1"/>
  <c r="M226" i="21"/>
  <c r="M7" i="21"/>
  <c r="M32" i="21"/>
  <c r="M54" i="21"/>
  <c r="K54" i="21" s="1"/>
  <c r="M57" i="21"/>
  <c r="M64" i="21"/>
  <c r="M67" i="21"/>
  <c r="M70" i="21"/>
  <c r="M74" i="21"/>
  <c r="M83" i="21"/>
  <c r="K83" i="21" s="1"/>
  <c r="M93" i="21"/>
  <c r="M106" i="21"/>
  <c r="K106" i="21" s="1"/>
  <c r="M110" i="21"/>
  <c r="M150" i="21"/>
  <c r="M162" i="21"/>
  <c r="K162" i="21" s="1"/>
  <c r="L162" i="21" s="1"/>
  <c r="M165" i="21"/>
  <c r="M177" i="21"/>
  <c r="M191" i="21"/>
  <c r="M195" i="21"/>
  <c r="K195" i="21" s="1"/>
  <c r="M199" i="21"/>
  <c r="M202" i="21"/>
  <c r="L202" i="21" s="1"/>
  <c r="M205" i="21"/>
  <c r="L205" i="21" s="1"/>
  <c r="M209" i="21"/>
  <c r="L209" i="21" s="1"/>
  <c r="M213" i="21"/>
  <c r="K213" i="21" s="1"/>
  <c r="M220" i="21"/>
  <c r="N220" i="21" s="1"/>
  <c r="M223" i="21"/>
  <c r="E223" i="21" s="1"/>
  <c r="K223" i="21" s="1"/>
  <c r="M227" i="21"/>
  <c r="N227" i="21" s="1"/>
  <c r="M13" i="21"/>
  <c r="L13" i="21" s="1"/>
  <c r="M22" i="21"/>
  <c r="M26" i="21"/>
  <c r="K26" i="21" s="1"/>
  <c r="L26" i="21" s="1"/>
  <c r="M29" i="21"/>
  <c r="M34" i="21"/>
  <c r="K34" i="21" s="1"/>
  <c r="L34" i="21" s="1"/>
  <c r="M38" i="21"/>
  <c r="M41" i="21"/>
  <c r="M42" i="21"/>
  <c r="M44" i="21"/>
  <c r="M48" i="21"/>
  <c r="M46" i="21"/>
  <c r="M51" i="21"/>
  <c r="M58" i="21"/>
  <c r="K58" i="21" s="1"/>
  <c r="L58" i="21" s="1"/>
  <c r="M71" i="21"/>
  <c r="M75" i="21"/>
  <c r="L75" i="21" s="1"/>
  <c r="M79" i="21"/>
  <c r="K79" i="21" s="1"/>
  <c r="M84" i="21"/>
  <c r="L84" i="21" s="1"/>
  <c r="M87" i="21"/>
  <c r="M89" i="21"/>
  <c r="M107" i="21"/>
  <c r="K107" i="21" s="1"/>
  <c r="M115" i="21"/>
  <c r="M123" i="21"/>
  <c r="M127" i="21"/>
  <c r="M131" i="21"/>
  <c r="M147" i="21"/>
  <c r="M156" i="21"/>
  <c r="M159" i="21"/>
  <c r="M166" i="21"/>
  <c r="M170" i="21"/>
  <c r="M172" i="21"/>
  <c r="M182" i="21"/>
  <c r="M185" i="21"/>
  <c r="M189" i="21"/>
  <c r="M192" i="21"/>
  <c r="K192" i="21" s="1"/>
  <c r="L192" i="21" s="1"/>
  <c r="M210" i="21"/>
  <c r="K210" i="21" s="1"/>
  <c r="M206" i="21"/>
  <c r="K206" i="21" s="1"/>
  <c r="M211" i="21"/>
  <c r="L211" i="21" s="1"/>
  <c r="M214" i="21"/>
  <c r="L214" i="21" s="1"/>
  <c r="M221" i="21"/>
  <c r="M224" i="21"/>
  <c r="E224" i="21" s="1"/>
  <c r="M228" i="21"/>
  <c r="N228" i="21" s="1"/>
  <c r="M9" i="21"/>
  <c r="K197" i="21"/>
  <c r="N217" i="21"/>
  <c r="L7" i="21"/>
  <c r="L24" i="21"/>
  <c r="N76" i="21"/>
  <c r="N79" i="21"/>
  <c r="N81" i="21"/>
  <c r="L168" i="21"/>
  <c r="N226" i="21"/>
  <c r="E226" i="21"/>
  <c r="K226" i="21" s="1"/>
  <c r="E227" i="21"/>
  <c r="L227" i="21" s="1"/>
  <c r="K63" i="21"/>
  <c r="N101" i="21"/>
  <c r="L115" i="21"/>
  <c r="K170" i="21"/>
  <c r="L170" i="21" s="1"/>
  <c r="L184" i="21"/>
  <c r="N222" i="21"/>
  <c r="M114" i="21"/>
  <c r="M146" i="21"/>
  <c r="M59" i="21"/>
  <c r="M100" i="21"/>
  <c r="K100" i="21" s="1"/>
  <c r="L100" i="21" s="1"/>
  <c r="M116" i="21"/>
  <c r="M138" i="21"/>
  <c r="M142" i="21"/>
  <c r="M77" i="21"/>
  <c r="M86" i="21"/>
  <c r="M90" i="21"/>
  <c r="M145" i="21"/>
  <c r="K145" i="21" s="1"/>
  <c r="L145" i="21" s="1"/>
  <c r="M171" i="21"/>
  <c r="M216" i="21"/>
  <c r="M218" i="21"/>
  <c r="M14" i="21"/>
  <c r="M56" i="21"/>
  <c r="M61" i="21"/>
  <c r="M136" i="21"/>
  <c r="M144" i="21"/>
  <c r="M148" i="21"/>
  <c r="M188" i="21"/>
  <c r="M10" i="21"/>
  <c r="K10" i="21" s="1"/>
  <c r="M35" i="21"/>
  <c r="M52" i="21"/>
  <c r="M69" i="21"/>
  <c r="M19" i="21"/>
  <c r="M23" i="21"/>
  <c r="M27" i="21"/>
  <c r="M31" i="21"/>
  <c r="M62" i="21"/>
  <c r="M98" i="21"/>
  <c r="K98" i="21" s="1"/>
  <c r="L98" i="21" s="1"/>
  <c r="M104" i="21"/>
  <c r="M122" i="21"/>
  <c r="M126" i="21"/>
  <c r="M128" i="21"/>
  <c r="M135" i="21"/>
  <c r="M139" i="21"/>
  <c r="M141" i="21"/>
  <c r="M143" i="21"/>
  <c r="M149" i="21"/>
  <c r="M155" i="21"/>
  <c r="M163" i="21"/>
  <c r="M169" i="21"/>
  <c r="M178" i="21"/>
  <c r="M196" i="21"/>
  <c r="K196" i="21" s="1"/>
  <c r="M5" i="21"/>
  <c r="M134" i="21"/>
  <c r="M140" i="21"/>
  <c r="M12" i="21"/>
  <c r="M65" i="21"/>
  <c r="M4" i="21"/>
  <c r="M6" i="21"/>
  <c r="M17" i="21"/>
  <c r="M21" i="21"/>
  <c r="M25" i="21"/>
  <c r="M60" i="21"/>
  <c r="M120" i="21"/>
  <c r="M124" i="21"/>
  <c r="M130" i="21"/>
  <c r="M137" i="21"/>
  <c r="M36" i="21"/>
  <c r="M55" i="21"/>
  <c r="M66" i="21"/>
  <c r="M78" i="21"/>
  <c r="M94" i="21"/>
  <c r="M99" i="21"/>
  <c r="K99" i="21" s="1"/>
  <c r="L99" i="21" s="1"/>
  <c r="M103" i="21"/>
  <c r="L103" i="21" s="1"/>
  <c r="M111" i="21"/>
  <c r="M225" i="21"/>
  <c r="L208" i="21"/>
  <c r="K208" i="21"/>
  <c r="L204" i="21"/>
  <c r="K204" i="21"/>
  <c r="K211" i="21"/>
  <c r="L203" i="21"/>
  <c r="K203" i="21"/>
  <c r="K74" i="21"/>
  <c r="L74" i="21" s="1"/>
  <c r="K187" i="21"/>
  <c r="L187" i="21" s="1"/>
  <c r="K193" i="21"/>
  <c r="L210" i="21"/>
  <c r="K205" i="21"/>
  <c r="L215" i="21"/>
  <c r="K215" i="21"/>
  <c r="K176" i="21"/>
  <c r="L176" i="21" s="1"/>
  <c r="L183" i="21"/>
  <c r="K183" i="21"/>
  <c r="K202" i="21"/>
  <c r="K212" i="21"/>
  <c r="L194" i="21"/>
  <c r="L206" i="21"/>
  <c r="K70" i="21"/>
  <c r="L70" i="21" s="1"/>
  <c r="L207" i="21"/>
  <c r="K207" i="21"/>
  <c r="K93" i="21"/>
  <c r="L93" i="21"/>
  <c r="K84" i="21"/>
  <c r="K76" i="21"/>
  <c r="L76" i="21"/>
  <c r="K13" i="21"/>
  <c r="L105" i="21"/>
  <c r="K105" i="21"/>
  <c r="K75" i="21"/>
  <c r="L83" i="21"/>
  <c r="K92" i="21"/>
  <c r="K53" i="21"/>
  <c r="K73" i="21"/>
  <c r="L73" i="21" s="1"/>
  <c r="K81" i="21"/>
  <c r="K57" i="21"/>
  <c r="L57" i="21" s="1"/>
  <c r="L81" i="21"/>
  <c r="K85" i="21"/>
  <c r="L85" i="21" s="1"/>
  <c r="L106" i="21"/>
  <c r="K108" i="21"/>
  <c r="L108" i="21" s="1"/>
  <c r="L110" i="21"/>
  <c r="K110" i="21"/>
  <c r="K71" i="21"/>
  <c r="L71" i="21" s="1"/>
  <c r="K72" i="21"/>
  <c r="L72" i="21" s="1"/>
  <c r="K80" i="21"/>
  <c r="K101" i="21"/>
  <c r="L101" i="21" s="1"/>
  <c r="L107" i="21"/>
  <c r="K109" i="21"/>
  <c r="L109" i="21" s="1"/>
  <c r="L133" i="21"/>
  <c r="K133" i="21"/>
  <c r="K147" i="21"/>
  <c r="L147" i="21" s="1"/>
  <c r="K132" i="21"/>
  <c r="L132" i="21"/>
  <c r="K157" i="21"/>
  <c r="L157" i="21"/>
  <c r="K167" i="21"/>
  <c r="L167" i="21"/>
  <c r="K164" i="21"/>
  <c r="L164" i="21" s="1"/>
  <c r="L197" i="21"/>
  <c r="K199" i="21"/>
  <c r="L199" i="21" s="1"/>
  <c r="K200" i="21"/>
  <c r="L200" i="21"/>
  <c r="L219" i="21"/>
  <c r="K219" i="21"/>
  <c r="L223" i="21"/>
  <c r="L226" i="21"/>
  <c r="I216" i="20"/>
  <c r="L131" i="21" l="1"/>
  <c r="K131" i="21"/>
  <c r="K227" i="21"/>
  <c r="K103" i="21"/>
  <c r="L54" i="21"/>
  <c r="L213" i="21"/>
  <c r="K174" i="21"/>
  <c r="L174" i="21" s="1"/>
  <c r="N83" i="21"/>
  <c r="L10" i="21"/>
  <c r="K222" i="21"/>
  <c r="L222" i="21"/>
  <c r="K117" i="21"/>
  <c r="L117" i="21"/>
  <c r="K18" i="21"/>
  <c r="L18" i="21"/>
  <c r="L156" i="21"/>
  <c r="K156" i="21"/>
  <c r="K125" i="21"/>
  <c r="L125" i="21"/>
  <c r="L79" i="21"/>
  <c r="L195" i="21"/>
  <c r="K209" i="21"/>
  <c r="K214" i="21"/>
  <c r="L127" i="21"/>
  <c r="N80" i="21"/>
  <c r="N224" i="21"/>
  <c r="N223" i="21"/>
  <c r="N92" i="21"/>
  <c r="L15" i="21"/>
  <c r="N75" i="21"/>
  <c r="K191" i="21"/>
  <c r="L191" i="21" s="1"/>
  <c r="N3" i="21"/>
  <c r="L182" i="21"/>
  <c r="K182" i="21"/>
  <c r="K20" i="21"/>
  <c r="L20" i="21"/>
  <c r="L224" i="21"/>
  <c r="K224" i="21"/>
  <c r="L166" i="21"/>
  <c r="K166" i="21"/>
  <c r="N87" i="21"/>
  <c r="K168" i="21"/>
  <c r="K184" i="21"/>
  <c r="K7" i="21"/>
  <c r="E228" i="21"/>
  <c r="N219" i="21"/>
  <c r="K189" i="21"/>
  <c r="L189" i="21" s="1"/>
  <c r="K177" i="21"/>
  <c r="L177" i="21" s="1"/>
  <c r="N93" i="21"/>
  <c r="K22" i="21"/>
  <c r="L22" i="21" s="1"/>
  <c r="K32" i="21"/>
  <c r="L32" i="21" s="1"/>
  <c r="K179" i="21"/>
  <c r="L179" i="21" s="1"/>
  <c r="K121" i="21"/>
  <c r="L121" i="21" s="1"/>
  <c r="N84" i="21"/>
  <c r="N74" i="21"/>
  <c r="E220" i="21"/>
  <c r="K186" i="21"/>
  <c r="L186" i="21" s="1"/>
  <c r="K160" i="21"/>
  <c r="L160" i="21" s="1"/>
  <c r="L63" i="21"/>
  <c r="N85" i="21"/>
  <c r="N73" i="21"/>
  <c r="K185" i="21"/>
  <c r="L185" i="21" s="1"/>
  <c r="K172" i="21"/>
  <c r="L172" i="21" s="1"/>
  <c r="N89" i="21"/>
  <c r="K46" i="21"/>
  <c r="L46" i="21" s="1"/>
  <c r="K41" i="21"/>
  <c r="L41" i="21" s="1"/>
  <c r="K190" i="21"/>
  <c r="L190" i="21" s="1"/>
  <c r="K173" i="21"/>
  <c r="L173" i="21" s="1"/>
  <c r="N96" i="21"/>
  <c r="K49" i="21"/>
  <c r="L49" i="21" s="1"/>
  <c r="K40" i="21"/>
  <c r="L40" i="21" s="1"/>
  <c r="K33" i="21"/>
  <c r="L33" i="21" s="1"/>
  <c r="K8" i="21"/>
  <c r="L8" i="21" s="1"/>
  <c r="E221" i="21"/>
  <c r="N221" i="21"/>
  <c r="N95" i="21"/>
  <c r="K51" i="21"/>
  <c r="L51" i="21" s="1"/>
  <c r="K48" i="21"/>
  <c r="L48" i="21" s="1"/>
  <c r="K38" i="21"/>
  <c r="L38" i="21" s="1"/>
  <c r="K29" i="21"/>
  <c r="L29" i="21" s="1"/>
  <c r="K97" i="21"/>
  <c r="L97" i="21" s="1"/>
  <c r="N97" i="21"/>
  <c r="N88" i="21"/>
  <c r="K50" i="21"/>
  <c r="L50" i="21" s="1"/>
  <c r="K47" i="21"/>
  <c r="L47" i="21" s="1"/>
  <c r="K37" i="21"/>
  <c r="L37" i="21" s="1"/>
  <c r="N78" i="21"/>
  <c r="K36" i="21"/>
  <c r="L36" i="21" s="1"/>
  <c r="K31" i="21"/>
  <c r="L31" i="21" s="1"/>
  <c r="K188" i="21"/>
  <c r="L188" i="21" s="1"/>
  <c r="N90" i="21"/>
  <c r="K127" i="21"/>
  <c r="L196" i="21"/>
  <c r="K141" i="21"/>
  <c r="L141" i="21" s="1"/>
  <c r="K35" i="21"/>
  <c r="L35" i="21" s="1"/>
  <c r="K61" i="21"/>
  <c r="L61" i="21" s="1"/>
  <c r="N218" i="21"/>
  <c r="E218" i="21"/>
  <c r="K171" i="21"/>
  <c r="L171" i="21" s="1"/>
  <c r="N86" i="21"/>
  <c r="K115" i="21"/>
  <c r="K24" i="21"/>
  <c r="N94" i="21"/>
  <c r="K62" i="21"/>
  <c r="L62" i="21" s="1"/>
  <c r="N77" i="21"/>
  <c r="N225" i="21"/>
  <c r="E225" i="21"/>
  <c r="N104" i="21"/>
  <c r="K23" i="21"/>
  <c r="L23" i="21" s="1"/>
  <c r="K144" i="21"/>
  <c r="L144" i="21" s="1"/>
  <c r="K146" i="21"/>
  <c r="L146" i="21" s="1"/>
  <c r="R4" i="20"/>
  <c r="G4" i="20" s="1"/>
  <c r="R5" i="20"/>
  <c r="G5" i="20" s="1"/>
  <c r="R6" i="20"/>
  <c r="G6" i="20" s="1"/>
  <c r="R7" i="20"/>
  <c r="G7" i="20" s="1"/>
  <c r="R8" i="20"/>
  <c r="G8" i="20" s="1"/>
  <c r="R15" i="20"/>
  <c r="G15" i="20" s="1"/>
  <c r="R10" i="20"/>
  <c r="G10" i="20" s="1"/>
  <c r="R16" i="20"/>
  <c r="G16" i="20" s="1"/>
  <c r="R17" i="20"/>
  <c r="G17" i="20" s="1"/>
  <c r="R11" i="20"/>
  <c r="G11" i="20" s="1"/>
  <c r="R12" i="20"/>
  <c r="G12" i="20" s="1"/>
  <c r="R13" i="20"/>
  <c r="G13" i="20" s="1"/>
  <c r="R14" i="20"/>
  <c r="G14" i="20" s="1"/>
  <c r="R18" i="20"/>
  <c r="G18" i="20" s="1"/>
  <c r="R9" i="20"/>
  <c r="G9" i="20" s="1"/>
  <c r="R19" i="20"/>
  <c r="G19" i="20" s="1"/>
  <c r="R20" i="20"/>
  <c r="G20" i="20" s="1"/>
  <c r="R21" i="20"/>
  <c r="G21" i="20" s="1"/>
  <c r="R22" i="20"/>
  <c r="G22" i="20" s="1"/>
  <c r="R23" i="20"/>
  <c r="G23" i="20" s="1"/>
  <c r="R24" i="20"/>
  <c r="G24" i="20" s="1"/>
  <c r="R25" i="20"/>
  <c r="G25" i="20" s="1"/>
  <c r="R26" i="20"/>
  <c r="G26" i="20" s="1"/>
  <c r="R27" i="20"/>
  <c r="G27" i="20" s="1"/>
  <c r="R28" i="20"/>
  <c r="G28" i="20" s="1"/>
  <c r="R29" i="20"/>
  <c r="G29" i="20" s="1"/>
  <c r="R30" i="20"/>
  <c r="G30" i="20" s="1"/>
  <c r="R31" i="20"/>
  <c r="G31" i="20" s="1"/>
  <c r="R32" i="20"/>
  <c r="G32" i="20" s="1"/>
  <c r="R33" i="20"/>
  <c r="G33" i="20" s="1"/>
  <c r="R34" i="20"/>
  <c r="G34" i="20" s="1"/>
  <c r="R35" i="20"/>
  <c r="G35" i="20" s="1"/>
  <c r="R36" i="20"/>
  <c r="G36" i="20" s="1"/>
  <c r="R37" i="20"/>
  <c r="G37" i="20" s="1"/>
  <c r="R38" i="20"/>
  <c r="G38" i="20" s="1"/>
  <c r="R39" i="20"/>
  <c r="G39" i="20" s="1"/>
  <c r="R40" i="20"/>
  <c r="G40" i="20" s="1"/>
  <c r="R41" i="20"/>
  <c r="G41" i="20" s="1"/>
  <c r="R42" i="20"/>
  <c r="G42" i="20" s="1"/>
  <c r="R43" i="20"/>
  <c r="G43" i="20" s="1"/>
  <c r="R44" i="20"/>
  <c r="G44" i="20" s="1"/>
  <c r="R45" i="20"/>
  <c r="G45" i="20" s="1"/>
  <c r="R46" i="20"/>
  <c r="G46" i="20" s="1"/>
  <c r="R47" i="20"/>
  <c r="G47" i="20" s="1"/>
  <c r="R48" i="20"/>
  <c r="G48" i="20" s="1"/>
  <c r="R49" i="20"/>
  <c r="G49" i="20" s="1"/>
  <c r="R50" i="20"/>
  <c r="G50" i="20" s="1"/>
  <c r="R51" i="20"/>
  <c r="G51" i="20" s="1"/>
  <c r="R52" i="20"/>
  <c r="G52" i="20" s="1"/>
  <c r="R53" i="20"/>
  <c r="G53" i="20" s="1"/>
  <c r="R54" i="20"/>
  <c r="G54" i="20" s="1"/>
  <c r="R55" i="20"/>
  <c r="G55" i="20" s="1"/>
  <c r="R56" i="20"/>
  <c r="G56" i="20" s="1"/>
  <c r="R57" i="20"/>
  <c r="G57" i="20" s="1"/>
  <c r="R58" i="20"/>
  <c r="G58" i="20" s="1"/>
  <c r="R59" i="20"/>
  <c r="G59" i="20" s="1"/>
  <c r="R60" i="20"/>
  <c r="G60" i="20" s="1"/>
  <c r="R61" i="20"/>
  <c r="G61" i="20" s="1"/>
  <c r="R62" i="20"/>
  <c r="G62" i="20" s="1"/>
  <c r="R63" i="20"/>
  <c r="G63" i="20" s="1"/>
  <c r="R64" i="20"/>
  <c r="G64" i="20" s="1"/>
  <c r="R65" i="20"/>
  <c r="G65" i="20" s="1"/>
  <c r="R66" i="20"/>
  <c r="G66" i="20" s="1"/>
  <c r="R67" i="20"/>
  <c r="G67" i="20" s="1"/>
  <c r="R68" i="20"/>
  <c r="G68" i="20" s="1"/>
  <c r="R69" i="20"/>
  <c r="G69" i="20" s="1"/>
  <c r="R70" i="20"/>
  <c r="G70" i="20" s="1"/>
  <c r="R71" i="20"/>
  <c r="G71" i="20" s="1"/>
  <c r="R72" i="20"/>
  <c r="G72" i="20" s="1"/>
  <c r="R73" i="20"/>
  <c r="G73" i="20" s="1"/>
  <c r="R74" i="20"/>
  <c r="G74" i="20" s="1"/>
  <c r="R75" i="20"/>
  <c r="G75" i="20" s="1"/>
  <c r="R76" i="20"/>
  <c r="G76" i="20" s="1"/>
  <c r="R77" i="20"/>
  <c r="G77" i="20" s="1"/>
  <c r="R78" i="20"/>
  <c r="G78" i="20" s="1"/>
  <c r="R79" i="20"/>
  <c r="G79" i="20" s="1"/>
  <c r="R80" i="20"/>
  <c r="R81" i="20"/>
  <c r="G81" i="20" s="1"/>
  <c r="R82" i="20"/>
  <c r="G82" i="20" s="1"/>
  <c r="R83" i="20"/>
  <c r="G83" i="20" s="1"/>
  <c r="R84" i="20"/>
  <c r="G84" i="20" s="1"/>
  <c r="R85" i="20"/>
  <c r="G85" i="20" s="1"/>
  <c r="R86" i="20"/>
  <c r="G86" i="20" s="1"/>
  <c r="R87" i="20"/>
  <c r="G87" i="20" s="1"/>
  <c r="R214" i="20"/>
  <c r="G214" i="20" s="1"/>
  <c r="R215" i="20"/>
  <c r="G215" i="20" s="1"/>
  <c r="R88" i="20"/>
  <c r="G88" i="20" s="1"/>
  <c r="R90" i="20"/>
  <c r="G90" i="20" s="1"/>
  <c r="R91" i="20"/>
  <c r="G91" i="20" s="1"/>
  <c r="R92" i="20"/>
  <c r="G92" i="20" s="1"/>
  <c r="R93" i="20"/>
  <c r="G93" i="20" s="1"/>
  <c r="R94" i="20"/>
  <c r="G94" i="20" s="1"/>
  <c r="R95" i="20"/>
  <c r="G95" i="20" s="1"/>
  <c r="R99" i="20"/>
  <c r="G99" i="20" s="1"/>
  <c r="R96" i="20"/>
  <c r="G96" i="20" s="1"/>
  <c r="R97" i="20"/>
  <c r="G97" i="20" s="1"/>
  <c r="R98" i="20"/>
  <c r="G98" i="20" s="1"/>
  <c r="R100" i="20"/>
  <c r="R102" i="20"/>
  <c r="G102" i="20" s="1"/>
  <c r="R101" i="20"/>
  <c r="R103" i="20"/>
  <c r="G103" i="20" s="1"/>
  <c r="R104" i="20"/>
  <c r="G104" i="20" s="1"/>
  <c r="R105" i="20"/>
  <c r="G105" i="20" s="1"/>
  <c r="R106" i="20"/>
  <c r="G106" i="20" s="1"/>
  <c r="R107" i="20"/>
  <c r="G107" i="20" s="1"/>
  <c r="R108" i="20"/>
  <c r="G108" i="20" s="1"/>
  <c r="R109" i="20"/>
  <c r="G109" i="20" s="1"/>
  <c r="R110" i="20"/>
  <c r="G110" i="20" s="1"/>
  <c r="R112" i="20"/>
  <c r="G112" i="20" s="1"/>
  <c r="R113" i="20"/>
  <c r="G113" i="20" s="1"/>
  <c r="R114" i="20"/>
  <c r="G114" i="20" s="1"/>
  <c r="R115" i="20"/>
  <c r="G115" i="20" s="1"/>
  <c r="R116" i="20"/>
  <c r="R117" i="20"/>
  <c r="R118" i="20"/>
  <c r="G118" i="20" s="1"/>
  <c r="R119" i="20"/>
  <c r="G119" i="20" s="1"/>
  <c r="R125" i="20"/>
  <c r="G125" i="20" s="1"/>
  <c r="R120" i="20"/>
  <c r="G120" i="20" s="1"/>
  <c r="R121" i="20"/>
  <c r="G121" i="20" s="1"/>
  <c r="R122" i="20"/>
  <c r="G122" i="20" s="1"/>
  <c r="R123" i="20"/>
  <c r="G123" i="20" s="1"/>
  <c r="R124" i="20"/>
  <c r="G124" i="20" s="1"/>
  <c r="R126" i="20"/>
  <c r="G126" i="20" s="1"/>
  <c r="R127" i="20"/>
  <c r="G127" i="20" s="1"/>
  <c r="R128" i="20"/>
  <c r="G128" i="20" s="1"/>
  <c r="R129" i="20"/>
  <c r="G129" i="20" s="1"/>
  <c r="R131" i="20"/>
  <c r="G131" i="20" s="1"/>
  <c r="R130" i="20"/>
  <c r="G130" i="20" s="1"/>
  <c r="R132" i="20"/>
  <c r="G132" i="20" s="1"/>
  <c r="R133" i="20"/>
  <c r="G133" i="20" s="1"/>
  <c r="R134" i="20"/>
  <c r="G134" i="20" s="1"/>
  <c r="R135" i="20"/>
  <c r="G135" i="20" s="1"/>
  <c r="R136" i="20"/>
  <c r="G136" i="20" s="1"/>
  <c r="R137" i="20"/>
  <c r="G137" i="20" s="1"/>
  <c r="R138" i="20"/>
  <c r="G138" i="20" s="1"/>
  <c r="R139" i="20"/>
  <c r="G139" i="20" s="1"/>
  <c r="R140" i="20"/>
  <c r="G140" i="20" s="1"/>
  <c r="R141" i="20"/>
  <c r="G141" i="20" s="1"/>
  <c r="R145" i="20"/>
  <c r="G145" i="20" s="1"/>
  <c r="R142" i="20"/>
  <c r="G142" i="20" s="1"/>
  <c r="R144" i="20"/>
  <c r="G144" i="20" s="1"/>
  <c r="R143" i="20"/>
  <c r="G143" i="20" s="1"/>
  <c r="R146" i="20"/>
  <c r="G146" i="20" s="1"/>
  <c r="R147" i="20"/>
  <c r="G147" i="20" s="1"/>
  <c r="R148" i="20"/>
  <c r="G148" i="20" s="1"/>
  <c r="R149" i="20"/>
  <c r="G149" i="20" s="1"/>
  <c r="R150" i="20"/>
  <c r="G150" i="20" s="1"/>
  <c r="R151" i="20"/>
  <c r="R152" i="20"/>
  <c r="R153" i="20"/>
  <c r="G153" i="20" s="1"/>
  <c r="R154" i="20"/>
  <c r="G154" i="20" s="1"/>
  <c r="R155" i="20"/>
  <c r="G155" i="20" s="1"/>
  <c r="R156" i="20"/>
  <c r="G156" i="20" s="1"/>
  <c r="R157" i="20"/>
  <c r="G157" i="20" s="1"/>
  <c r="R158" i="20"/>
  <c r="G158" i="20" s="1"/>
  <c r="R159" i="20"/>
  <c r="G159" i="20" s="1"/>
  <c r="R160" i="20"/>
  <c r="G160" i="20" s="1"/>
  <c r="R161" i="20"/>
  <c r="G161" i="20" s="1"/>
  <c r="R162" i="20"/>
  <c r="G162" i="20" s="1"/>
  <c r="R163" i="20"/>
  <c r="G163" i="20" s="1"/>
  <c r="R164" i="20"/>
  <c r="G164" i="20" s="1"/>
  <c r="R165" i="20"/>
  <c r="G165" i="20" s="1"/>
  <c r="R166" i="20"/>
  <c r="G166" i="20" s="1"/>
  <c r="R167" i="20"/>
  <c r="G167" i="20" s="1"/>
  <c r="R168" i="20"/>
  <c r="G168" i="20" s="1"/>
  <c r="R169" i="20"/>
  <c r="R170" i="20"/>
  <c r="G170" i="20" s="1"/>
  <c r="R171" i="20"/>
  <c r="G171" i="20" s="1"/>
  <c r="R172" i="20"/>
  <c r="G172" i="20" s="1"/>
  <c r="R173" i="20"/>
  <c r="G173" i="20" s="1"/>
  <c r="R174" i="20"/>
  <c r="G174" i="20" s="1"/>
  <c r="R175" i="20"/>
  <c r="G175" i="20" s="1"/>
  <c r="R176" i="20"/>
  <c r="G176" i="20" s="1"/>
  <c r="R177" i="20"/>
  <c r="G177" i="20" s="1"/>
  <c r="R178" i="20"/>
  <c r="R179" i="20"/>
  <c r="R180" i="20"/>
  <c r="G180" i="20" s="1"/>
  <c r="R181" i="20"/>
  <c r="G181" i="20" s="1"/>
  <c r="R182" i="20"/>
  <c r="G182" i="20" s="1"/>
  <c r="R187" i="20"/>
  <c r="G187" i="20" s="1"/>
  <c r="R188" i="20"/>
  <c r="G188" i="20" s="1"/>
  <c r="R189" i="20"/>
  <c r="G189" i="20" s="1"/>
  <c r="R190" i="20"/>
  <c r="G190" i="20" s="1"/>
  <c r="R191" i="20"/>
  <c r="G191" i="20" s="1"/>
  <c r="R192" i="20"/>
  <c r="G192" i="20" s="1"/>
  <c r="R193" i="20"/>
  <c r="G193" i="20" s="1"/>
  <c r="R194" i="20"/>
  <c r="G194" i="20" s="1"/>
  <c r="R195" i="20"/>
  <c r="G195" i="20" s="1"/>
  <c r="R196" i="20"/>
  <c r="G196" i="20" s="1"/>
  <c r="R197" i="20"/>
  <c r="G197" i="20" s="1"/>
  <c r="R198" i="20"/>
  <c r="G198" i="20" s="1"/>
  <c r="R199" i="20"/>
  <c r="G199" i="20" s="1"/>
  <c r="R200" i="20"/>
  <c r="G200" i="20" s="1"/>
  <c r="R201" i="20"/>
  <c r="G201" i="20" s="1"/>
  <c r="R202" i="20"/>
  <c r="G202" i="20" s="1"/>
  <c r="R203" i="20"/>
  <c r="G203" i="20" s="1"/>
  <c r="R204" i="20"/>
  <c r="G204" i="20" s="1"/>
  <c r="R205" i="20"/>
  <c r="G205" i="20" s="1"/>
  <c r="R206" i="20"/>
  <c r="G206" i="20" s="1"/>
  <c r="R207" i="20"/>
  <c r="G207" i="20" s="1"/>
  <c r="R208" i="20"/>
  <c r="G208" i="20" s="1"/>
  <c r="R209" i="20"/>
  <c r="G209" i="20" s="1"/>
  <c r="R210" i="20"/>
  <c r="G210" i="20" s="1"/>
  <c r="R211" i="20"/>
  <c r="G211" i="20" s="1"/>
  <c r="R212" i="20"/>
  <c r="G212" i="20" s="1"/>
  <c r="R213" i="20"/>
  <c r="G213" i="20" s="1"/>
  <c r="R183" i="20"/>
  <c r="G183" i="20" s="1"/>
  <c r="R184" i="20"/>
  <c r="G184" i="20" s="1"/>
  <c r="R185" i="20"/>
  <c r="G185" i="20" s="1"/>
  <c r="R186" i="20"/>
  <c r="G186" i="20" s="1"/>
  <c r="R3" i="20"/>
  <c r="G3" i="20" s="1"/>
  <c r="L123" i="21" l="1"/>
  <c r="K123" i="21"/>
  <c r="K150" i="21"/>
  <c r="L150" i="21"/>
  <c r="K15" i="21"/>
  <c r="L151" i="21"/>
  <c r="K151" i="21"/>
  <c r="K159" i="21"/>
  <c r="L159" i="21"/>
  <c r="K88" i="21"/>
  <c r="L88" i="21"/>
  <c r="L42" i="21"/>
  <c r="K42" i="21"/>
  <c r="L64" i="21"/>
  <c r="K64" i="21"/>
  <c r="K68" i="21"/>
  <c r="L68" i="21"/>
  <c r="L11" i="21"/>
  <c r="K11" i="21"/>
  <c r="L43" i="21"/>
  <c r="K43" i="21"/>
  <c r="K67" i="21"/>
  <c r="L67" i="21"/>
  <c r="L95" i="21"/>
  <c r="K95" i="21"/>
  <c r="K221" i="21"/>
  <c r="L221" i="21"/>
  <c r="L45" i="21"/>
  <c r="K45" i="21"/>
  <c r="L96" i="21"/>
  <c r="K96" i="21"/>
  <c r="L165" i="21"/>
  <c r="K165" i="21"/>
  <c r="K44" i="21"/>
  <c r="L44" i="21"/>
  <c r="K89" i="21"/>
  <c r="L89" i="21"/>
  <c r="L220" i="21"/>
  <c r="K220" i="21"/>
  <c r="K228" i="21"/>
  <c r="L228" i="21"/>
  <c r="L112" i="21"/>
  <c r="K112" i="21"/>
  <c r="L129" i="21"/>
  <c r="K129" i="21"/>
  <c r="K201" i="21"/>
  <c r="L201" i="21"/>
  <c r="K158" i="21"/>
  <c r="L158" i="21"/>
  <c r="K87" i="21"/>
  <c r="L87" i="21"/>
  <c r="K6" i="21"/>
  <c r="L6" i="21"/>
  <c r="L111" i="21"/>
  <c r="K111" i="21"/>
  <c r="K114" i="21"/>
  <c r="L114" i="21"/>
  <c r="K136" i="21"/>
  <c r="L136" i="21"/>
  <c r="L52" i="21"/>
  <c r="K52" i="21"/>
  <c r="K128" i="21"/>
  <c r="L128" i="21"/>
  <c r="K169" i="21"/>
  <c r="L169" i="21"/>
  <c r="K17" i="21"/>
  <c r="L17" i="21"/>
  <c r="K12" i="21"/>
  <c r="L12" i="21"/>
  <c r="K225" i="21"/>
  <c r="L225" i="21"/>
  <c r="L77" i="21"/>
  <c r="K77" i="21"/>
  <c r="L122" i="21"/>
  <c r="K122" i="21"/>
  <c r="L155" i="21"/>
  <c r="K155" i="21"/>
  <c r="L130" i="21"/>
  <c r="K130" i="21"/>
  <c r="L9" i="21"/>
  <c r="K9" i="21"/>
  <c r="K138" i="21"/>
  <c r="L138" i="21"/>
  <c r="L126" i="21"/>
  <c r="K126" i="21"/>
  <c r="L163" i="21"/>
  <c r="K163" i="21"/>
  <c r="L65" i="21"/>
  <c r="K65" i="21"/>
  <c r="L60" i="21"/>
  <c r="K60" i="21"/>
  <c r="L66" i="21"/>
  <c r="K66" i="21"/>
  <c r="K142" i="21"/>
  <c r="L142" i="21"/>
  <c r="L14" i="21"/>
  <c r="K14" i="21"/>
  <c r="K143" i="21"/>
  <c r="L143" i="21"/>
  <c r="K140" i="21"/>
  <c r="L140" i="21"/>
  <c r="K120" i="21"/>
  <c r="L120" i="21"/>
  <c r="L78" i="21"/>
  <c r="K78" i="21"/>
  <c r="K134" i="21"/>
  <c r="L134" i="21"/>
  <c r="K137" i="21"/>
  <c r="L137" i="21"/>
  <c r="L90" i="21"/>
  <c r="K90" i="21"/>
  <c r="K56" i="21"/>
  <c r="L56" i="21"/>
  <c r="L135" i="21"/>
  <c r="K135" i="21"/>
  <c r="K21" i="21"/>
  <c r="L21" i="21"/>
  <c r="K27" i="21"/>
  <c r="L27" i="21"/>
  <c r="K5" i="21"/>
  <c r="L5" i="21"/>
  <c r="L94" i="21"/>
  <c r="K94" i="21"/>
  <c r="K216" i="21"/>
  <c r="L216" i="21"/>
  <c r="K104" i="21"/>
  <c r="L104" i="21"/>
  <c r="K149" i="21"/>
  <c r="L149" i="21"/>
  <c r="L4" i="21"/>
  <c r="K4" i="21"/>
  <c r="K124" i="21"/>
  <c r="L124" i="21"/>
  <c r="L116" i="21"/>
  <c r="K116" i="21"/>
  <c r="L69" i="21"/>
  <c r="K69" i="21"/>
  <c r="L139" i="21"/>
  <c r="K139" i="21"/>
  <c r="L178" i="21"/>
  <c r="K178" i="21"/>
  <c r="L25" i="21"/>
  <c r="K25" i="21"/>
  <c r="L55" i="21"/>
  <c r="K55" i="21"/>
  <c r="L59" i="21"/>
  <c r="K59" i="21"/>
  <c r="K86" i="21"/>
  <c r="L86" i="21"/>
  <c r="K218" i="21"/>
  <c r="L218" i="21"/>
  <c r="L148" i="21"/>
  <c r="K148" i="21"/>
  <c r="L19" i="21"/>
  <c r="K19" i="21"/>
  <c r="O227" i="20"/>
  <c r="G227" i="20"/>
  <c r="H227" i="20" s="1"/>
  <c r="O226" i="20"/>
  <c r="G226" i="20"/>
  <c r="H226" i="20" s="1"/>
  <c r="K226" i="20" s="1"/>
  <c r="O225" i="20"/>
  <c r="G225" i="20"/>
  <c r="H225" i="20" s="1"/>
  <c r="O224" i="20"/>
  <c r="H224" i="20"/>
  <c r="G224" i="20"/>
  <c r="O223" i="20"/>
  <c r="G223" i="20"/>
  <c r="H223" i="20" s="1"/>
  <c r="L223" i="20" s="1"/>
  <c r="O222" i="20"/>
  <c r="G222" i="20"/>
  <c r="H222" i="20" s="1"/>
  <c r="O221" i="20"/>
  <c r="G221" i="20"/>
  <c r="H221" i="20" s="1"/>
  <c r="J221" i="20" s="1"/>
  <c r="O220" i="20"/>
  <c r="G220" i="20"/>
  <c r="H220" i="20" s="1"/>
  <c r="O219" i="20"/>
  <c r="G219" i="20"/>
  <c r="H219" i="20" s="1"/>
  <c r="O218" i="20"/>
  <c r="G218" i="20"/>
  <c r="H218" i="20" s="1"/>
  <c r="K218" i="20" s="1"/>
  <c r="O217" i="20"/>
  <c r="G217" i="20"/>
  <c r="H217" i="20" s="1"/>
  <c r="O216" i="20"/>
  <c r="H216" i="20"/>
  <c r="O186" i="20"/>
  <c r="H186" i="20"/>
  <c r="O185" i="20"/>
  <c r="H185" i="20" s="1"/>
  <c r="O184" i="20"/>
  <c r="H184" i="20" s="1"/>
  <c r="O183" i="20"/>
  <c r="H183" i="20"/>
  <c r="J183" i="20" s="1"/>
  <c r="K183" i="20" s="1"/>
  <c r="O213" i="20"/>
  <c r="H213" i="20" s="1"/>
  <c r="O212" i="20"/>
  <c r="H212" i="20" s="1"/>
  <c r="J212" i="20" s="1"/>
  <c r="O211" i="20"/>
  <c r="H211" i="20" s="1"/>
  <c r="O210" i="20"/>
  <c r="H210" i="20" s="1"/>
  <c r="O209" i="20"/>
  <c r="H209" i="20" s="1"/>
  <c r="K209" i="20" s="1"/>
  <c r="O200" i="20"/>
  <c r="H200" i="20" s="1"/>
  <c r="O199" i="20"/>
  <c r="H199" i="20" s="1"/>
  <c r="J199" i="20" s="1"/>
  <c r="O198" i="20"/>
  <c r="H198" i="20" s="1"/>
  <c r="O196" i="20"/>
  <c r="H196" i="20" s="1"/>
  <c r="O197" i="20"/>
  <c r="H197" i="20" s="1"/>
  <c r="O175" i="20"/>
  <c r="H175" i="20" s="1"/>
  <c r="O174" i="20"/>
  <c r="H174" i="20" s="1"/>
  <c r="O173" i="20"/>
  <c r="H173" i="20" s="1"/>
  <c r="O172" i="20"/>
  <c r="H172" i="20" s="1"/>
  <c r="O171" i="20"/>
  <c r="H171" i="20" s="1"/>
  <c r="J171" i="20" s="1"/>
  <c r="K171" i="20" s="1"/>
  <c r="O170" i="20"/>
  <c r="H170" i="20" s="1"/>
  <c r="O169" i="20"/>
  <c r="H169" i="20" s="1"/>
  <c r="L169" i="20" s="1"/>
  <c r="O168" i="20"/>
  <c r="H168" i="20" s="1"/>
  <c r="H194" i="20"/>
  <c r="O195" i="20"/>
  <c r="H195" i="20" s="1"/>
  <c r="K195" i="20" s="1"/>
  <c r="O193" i="20"/>
  <c r="H193" i="20" s="1"/>
  <c r="O192" i="20"/>
  <c r="H192" i="20" s="1"/>
  <c r="O191" i="20"/>
  <c r="H191" i="20" s="1"/>
  <c r="L191" i="20" s="1"/>
  <c r="O208" i="20"/>
  <c r="H208" i="20" s="1"/>
  <c r="O207" i="20"/>
  <c r="H207" i="20" s="1"/>
  <c r="J207" i="20" s="1"/>
  <c r="O206" i="20"/>
  <c r="H206" i="20"/>
  <c r="O205" i="20"/>
  <c r="H205" i="20" s="1"/>
  <c r="O204" i="20"/>
  <c r="H204" i="20" s="1"/>
  <c r="K204" i="20" s="1"/>
  <c r="O203" i="20"/>
  <c r="H203" i="20" s="1"/>
  <c r="J203" i="20" s="1"/>
  <c r="O202" i="20"/>
  <c r="H202" i="20" s="1"/>
  <c r="O201" i="20"/>
  <c r="H201" i="20" s="1"/>
  <c r="L201" i="20" s="1"/>
  <c r="O190" i="20"/>
  <c r="H190" i="20" s="1"/>
  <c r="J190" i="20" s="1"/>
  <c r="K190" i="20" s="1"/>
  <c r="O189" i="20"/>
  <c r="H189" i="20" s="1"/>
  <c r="L189" i="20" s="1"/>
  <c r="O188" i="20"/>
  <c r="H188" i="20" s="1"/>
  <c r="O187" i="20"/>
  <c r="H187" i="20" s="1"/>
  <c r="O182" i="20"/>
  <c r="H182" i="20" s="1"/>
  <c r="O181" i="20"/>
  <c r="H181" i="20"/>
  <c r="O180" i="20"/>
  <c r="H180" i="20" s="1"/>
  <c r="J180" i="20" s="1"/>
  <c r="O179" i="20"/>
  <c r="G179" i="20" s="1"/>
  <c r="H179" i="20" s="1"/>
  <c r="L179" i="20" s="1"/>
  <c r="O178" i="20"/>
  <c r="G178" i="20" s="1"/>
  <c r="H178" i="20" s="1"/>
  <c r="O177" i="20"/>
  <c r="H177" i="20" s="1"/>
  <c r="O176" i="20"/>
  <c r="H176" i="20" s="1"/>
  <c r="O167" i="20"/>
  <c r="H167" i="20" s="1"/>
  <c r="L167" i="20" s="1"/>
  <c r="O166" i="20"/>
  <c r="H166" i="20" s="1"/>
  <c r="O165" i="20"/>
  <c r="H165" i="20" s="1"/>
  <c r="O164" i="20"/>
  <c r="H164" i="20" s="1"/>
  <c r="O163" i="20"/>
  <c r="H163" i="20" s="1"/>
  <c r="J163" i="20" s="1"/>
  <c r="O162" i="20"/>
  <c r="H162" i="20" s="1"/>
  <c r="O161" i="20"/>
  <c r="H161" i="20" s="1"/>
  <c r="L161" i="20" s="1"/>
  <c r="O160" i="20"/>
  <c r="H160" i="20" s="1"/>
  <c r="O159" i="20"/>
  <c r="H159" i="20" s="1"/>
  <c r="L159" i="20" s="1"/>
  <c r="O158" i="20"/>
  <c r="H158" i="20"/>
  <c r="O157" i="20"/>
  <c r="H157" i="20" s="1"/>
  <c r="L157" i="20" s="1"/>
  <c r="O156" i="20"/>
  <c r="H156" i="20" s="1"/>
  <c r="K156" i="20" s="1"/>
  <c r="O155" i="20"/>
  <c r="H155" i="20" s="1"/>
  <c r="O154" i="20"/>
  <c r="H154" i="20" s="1"/>
  <c r="O153" i="20"/>
  <c r="H153" i="20"/>
  <c r="L153" i="20" s="1"/>
  <c r="O152" i="20"/>
  <c r="G152" i="20" s="1"/>
  <c r="H152" i="20" s="1"/>
  <c r="O151" i="20"/>
  <c r="G151" i="20" s="1"/>
  <c r="H151" i="20" s="1"/>
  <c r="K151" i="20" s="1"/>
  <c r="O150" i="20"/>
  <c r="H150" i="20" s="1"/>
  <c r="L150" i="20" s="1"/>
  <c r="O149" i="20"/>
  <c r="H149" i="20" s="1"/>
  <c r="O148" i="20"/>
  <c r="H148" i="20" s="1"/>
  <c r="L148" i="20" s="1"/>
  <c r="O147" i="20"/>
  <c r="H147" i="20" s="1"/>
  <c r="O146" i="20"/>
  <c r="H146" i="20" s="1"/>
  <c r="J146" i="20" s="1"/>
  <c r="H143" i="20"/>
  <c r="J143" i="20" s="1"/>
  <c r="K143" i="20" s="1"/>
  <c r="O144" i="20"/>
  <c r="H144" i="20" s="1"/>
  <c r="J144" i="20" s="1"/>
  <c r="K144" i="20" s="1"/>
  <c r="O142" i="20"/>
  <c r="H142" i="20"/>
  <c r="L142" i="20" s="1"/>
  <c r="O145" i="20"/>
  <c r="H145" i="20" s="1"/>
  <c r="L145" i="20" s="1"/>
  <c r="O141" i="20"/>
  <c r="H141" i="20" s="1"/>
  <c r="O140" i="20"/>
  <c r="H140" i="20" s="1"/>
  <c r="L140" i="20" s="1"/>
  <c r="O139" i="20"/>
  <c r="H139" i="20" s="1"/>
  <c r="O138" i="20"/>
  <c r="H138" i="20" s="1"/>
  <c r="J138" i="20" s="1"/>
  <c r="O137" i="20"/>
  <c r="H137" i="20" s="1"/>
  <c r="O136" i="20"/>
  <c r="H136" i="20" s="1"/>
  <c r="L136" i="20" s="1"/>
  <c r="O135" i="20"/>
  <c r="H135" i="20" s="1"/>
  <c r="K135" i="20" s="1"/>
  <c r="O134" i="20"/>
  <c r="H134" i="20" s="1"/>
  <c r="K134" i="20" s="1"/>
  <c r="O133" i="20"/>
  <c r="H133" i="20" s="1"/>
  <c r="O132" i="20"/>
  <c r="H132" i="20" s="1"/>
  <c r="J132" i="20" s="1"/>
  <c r="H130" i="20"/>
  <c r="J130" i="20" s="1"/>
  <c r="H131" i="20"/>
  <c r="K131" i="20" s="1"/>
  <c r="O129" i="20"/>
  <c r="H129" i="20" s="1"/>
  <c r="O128" i="20"/>
  <c r="H128" i="20" s="1"/>
  <c r="K128" i="20" s="1"/>
  <c r="O127" i="20"/>
  <c r="H127" i="20" s="1"/>
  <c r="J127" i="20" s="1"/>
  <c r="O126" i="20"/>
  <c r="H126" i="20" s="1"/>
  <c r="O124" i="20"/>
  <c r="H124" i="20" s="1"/>
  <c r="O123" i="20"/>
  <c r="H123" i="20" s="1"/>
  <c r="O122" i="20"/>
  <c r="H122" i="20" s="1"/>
  <c r="O121" i="20"/>
  <c r="H121" i="20" s="1"/>
  <c r="O120" i="20"/>
  <c r="H120" i="20"/>
  <c r="O125" i="20"/>
  <c r="H125" i="20" s="1"/>
  <c r="O119" i="20"/>
  <c r="H119" i="20"/>
  <c r="O118" i="20"/>
  <c r="H118" i="20" s="1"/>
  <c r="K118" i="20" s="1"/>
  <c r="O117" i="20"/>
  <c r="G117" i="20" s="1"/>
  <c r="H117" i="20" s="1"/>
  <c r="O116" i="20"/>
  <c r="G116" i="20" s="1"/>
  <c r="H116" i="20" s="1"/>
  <c r="J116" i="20" s="1"/>
  <c r="K116" i="20" s="1"/>
  <c r="O115" i="20"/>
  <c r="H115" i="20" s="1"/>
  <c r="O114" i="20"/>
  <c r="H114" i="20" s="1"/>
  <c r="L114" i="20" s="1"/>
  <c r="O113" i="20"/>
  <c r="H113" i="20" s="1"/>
  <c r="K113" i="20" s="1"/>
  <c r="O112" i="20"/>
  <c r="H112" i="20" s="1"/>
  <c r="O110" i="20"/>
  <c r="H110" i="20" s="1"/>
  <c r="O109" i="20"/>
  <c r="H109" i="20" s="1"/>
  <c r="O108" i="20"/>
  <c r="H108" i="20" s="1"/>
  <c r="O107" i="20"/>
  <c r="H107" i="20"/>
  <c r="O106" i="20"/>
  <c r="H106" i="20" s="1"/>
  <c r="O105" i="20"/>
  <c r="H105" i="20" s="1"/>
  <c r="O104" i="20"/>
  <c r="H104" i="20" s="1"/>
  <c r="K104" i="20" s="1"/>
  <c r="H103" i="20"/>
  <c r="H101" i="20"/>
  <c r="K101" i="20" s="1"/>
  <c r="O102" i="20"/>
  <c r="H102" i="20" s="1"/>
  <c r="O100" i="20"/>
  <c r="G100" i="20" s="1"/>
  <c r="H100" i="20" s="1"/>
  <c r="H98" i="20"/>
  <c r="J98" i="20" s="1"/>
  <c r="K98" i="20" s="1"/>
  <c r="H97" i="20"/>
  <c r="J97" i="20" s="1"/>
  <c r="K97" i="20" s="1"/>
  <c r="H96" i="20"/>
  <c r="J96" i="20" s="1"/>
  <c r="K96" i="20" s="1"/>
  <c r="O99" i="20"/>
  <c r="H99" i="20" s="1"/>
  <c r="O95" i="20"/>
  <c r="H95" i="20" s="1"/>
  <c r="O94" i="20"/>
  <c r="H94" i="20" s="1"/>
  <c r="L94" i="20" s="1"/>
  <c r="O93" i="20"/>
  <c r="H93" i="20" s="1"/>
  <c r="O92" i="20"/>
  <c r="H92" i="20" s="1"/>
  <c r="O91" i="20"/>
  <c r="H91" i="20" s="1"/>
  <c r="O90" i="20"/>
  <c r="H90" i="20" s="1"/>
  <c r="L90" i="20" s="1"/>
  <c r="O88" i="20"/>
  <c r="H88" i="20" s="1"/>
  <c r="O215" i="20"/>
  <c r="H215" i="20" s="1"/>
  <c r="O214" i="20"/>
  <c r="H214" i="20" s="1"/>
  <c r="O87" i="20"/>
  <c r="H87" i="20" s="1"/>
  <c r="L87" i="20" s="1"/>
  <c r="O86" i="20"/>
  <c r="H86" i="20" s="1"/>
  <c r="O85" i="20"/>
  <c r="H85" i="20"/>
  <c r="J85" i="20" s="1"/>
  <c r="O84" i="20"/>
  <c r="H84" i="20" s="1"/>
  <c r="L84" i="20" s="1"/>
  <c r="O83" i="20"/>
  <c r="H83" i="20"/>
  <c r="O82" i="20"/>
  <c r="H82" i="20" s="1"/>
  <c r="O81" i="20"/>
  <c r="H81" i="20" s="1"/>
  <c r="L81" i="20" s="1"/>
  <c r="J81" i="20"/>
  <c r="O80" i="20"/>
  <c r="G80" i="20" s="1"/>
  <c r="H80" i="20" s="1"/>
  <c r="O79" i="20"/>
  <c r="H79" i="20" s="1"/>
  <c r="O78" i="20"/>
  <c r="H78" i="20" s="1"/>
  <c r="O77" i="20"/>
  <c r="H77" i="20" s="1"/>
  <c r="O76" i="20"/>
  <c r="H76" i="20" s="1"/>
  <c r="L76" i="20" s="1"/>
  <c r="O75" i="20"/>
  <c r="H75" i="20" s="1"/>
  <c r="J75" i="20" s="1"/>
  <c r="O74" i="20"/>
  <c r="H74" i="20" s="1"/>
  <c r="L74" i="20" s="1"/>
  <c r="O73" i="20"/>
  <c r="H73" i="20" s="1"/>
  <c r="O72" i="20"/>
  <c r="H72" i="20" s="1"/>
  <c r="O71" i="20"/>
  <c r="H71" i="20"/>
  <c r="O70" i="20"/>
  <c r="H70" i="20" s="1"/>
  <c r="O69" i="20"/>
  <c r="H69" i="20" s="1"/>
  <c r="O68" i="20"/>
  <c r="H68" i="20" s="1"/>
  <c r="O67" i="20"/>
  <c r="H67" i="20" s="1"/>
  <c r="O66" i="20"/>
  <c r="H66" i="20" s="1"/>
  <c r="O65" i="20"/>
  <c r="H65" i="20" s="1"/>
  <c r="K65" i="20" s="1"/>
  <c r="O64" i="20"/>
  <c r="H64" i="20"/>
  <c r="J64" i="20" s="1"/>
  <c r="O63" i="20"/>
  <c r="H63" i="20" s="1"/>
  <c r="O62" i="20"/>
  <c r="H62" i="20"/>
  <c r="O60" i="20"/>
  <c r="H60" i="20" s="1"/>
  <c r="O59" i="20"/>
  <c r="H59" i="20" s="1"/>
  <c r="J59" i="20" s="1"/>
  <c r="K59" i="20" s="1"/>
  <c r="M59" i="20" s="1"/>
  <c r="O58" i="20"/>
  <c r="H58" i="20" s="1"/>
  <c r="J58" i="20" s="1"/>
  <c r="K58" i="20" s="1"/>
  <c r="M58" i="20" s="1"/>
  <c r="O57" i="20"/>
  <c r="H57" i="20" s="1"/>
  <c r="O56" i="20"/>
  <c r="H56" i="20" s="1"/>
  <c r="O55" i="20"/>
  <c r="H55" i="20"/>
  <c r="O54" i="20"/>
  <c r="H54" i="20" s="1"/>
  <c r="L54" i="20" s="1"/>
  <c r="O53" i="20"/>
  <c r="O52" i="20"/>
  <c r="H52" i="20"/>
  <c r="L52" i="20" s="1"/>
  <c r="O51" i="20"/>
  <c r="H51" i="20" s="1"/>
  <c r="O50" i="20"/>
  <c r="H50" i="20" s="1"/>
  <c r="K50" i="20" s="1"/>
  <c r="O49" i="20"/>
  <c r="H49" i="20" s="1"/>
  <c r="O48" i="20"/>
  <c r="H48" i="20"/>
  <c r="O47" i="20"/>
  <c r="H47" i="20"/>
  <c r="J47" i="20" s="1"/>
  <c r="K47" i="20" s="1"/>
  <c r="O46" i="20"/>
  <c r="H46" i="20" s="1"/>
  <c r="O45" i="20"/>
  <c r="H45" i="20" s="1"/>
  <c r="L45" i="20" s="1"/>
  <c r="O44" i="20"/>
  <c r="H44" i="20" s="1"/>
  <c r="O43" i="20"/>
  <c r="H43" i="20" s="1"/>
  <c r="J43" i="20" s="1"/>
  <c r="K43" i="20" s="1"/>
  <c r="O42" i="20"/>
  <c r="H42" i="20" s="1"/>
  <c r="K42" i="20" s="1"/>
  <c r="O41" i="20"/>
  <c r="H41" i="20" s="1"/>
  <c r="J41" i="20" s="1"/>
  <c r="O40" i="20"/>
  <c r="H40" i="20" s="1"/>
  <c r="O39" i="20"/>
  <c r="H39" i="20"/>
  <c r="L39" i="20" s="1"/>
  <c r="O38" i="20"/>
  <c r="H38" i="20" s="1"/>
  <c r="O37" i="20"/>
  <c r="H37" i="20" s="1"/>
  <c r="L37" i="20" s="1"/>
  <c r="O36" i="20"/>
  <c r="H36" i="20" s="1"/>
  <c r="O35" i="20"/>
  <c r="H35" i="20"/>
  <c r="J35" i="20" s="1"/>
  <c r="K35" i="20" s="1"/>
  <c r="O34" i="20"/>
  <c r="H34" i="20"/>
  <c r="O33" i="20"/>
  <c r="H33" i="20" s="1"/>
  <c r="L33" i="20" s="1"/>
  <c r="O32" i="20"/>
  <c r="H32" i="20" s="1"/>
  <c r="H31" i="20"/>
  <c r="J31" i="20" s="1"/>
  <c r="K31" i="20" s="1"/>
  <c r="O30" i="20"/>
  <c r="H30" i="20"/>
  <c r="O29" i="20"/>
  <c r="H29" i="20"/>
  <c r="J29" i="20" s="1"/>
  <c r="K29" i="20" s="1"/>
  <c r="O28" i="20"/>
  <c r="H28" i="20"/>
  <c r="O27" i="20"/>
  <c r="H27" i="20" s="1"/>
  <c r="L27" i="20" s="1"/>
  <c r="O26" i="20"/>
  <c r="H26" i="20" s="1"/>
  <c r="O25" i="20"/>
  <c r="H25" i="20" s="1"/>
  <c r="L25" i="20" s="1"/>
  <c r="O24" i="20"/>
  <c r="H24" i="20" s="1"/>
  <c r="O23" i="20"/>
  <c r="H23" i="20" s="1"/>
  <c r="J23" i="20" s="1"/>
  <c r="O22" i="20"/>
  <c r="H22" i="20" s="1"/>
  <c r="O21" i="20"/>
  <c r="H21" i="20"/>
  <c r="J21" i="20" s="1"/>
  <c r="K21" i="20" s="1"/>
  <c r="O20" i="20"/>
  <c r="H20" i="20"/>
  <c r="O19" i="20"/>
  <c r="H19" i="20" s="1"/>
  <c r="H9" i="20"/>
  <c r="L9" i="20" s="1"/>
  <c r="O18" i="20"/>
  <c r="H18" i="20" s="1"/>
  <c r="O14" i="20"/>
  <c r="H14" i="20" s="1"/>
  <c r="J14" i="20" s="1"/>
  <c r="O13" i="20"/>
  <c r="H13" i="20" s="1"/>
  <c r="O12" i="20"/>
  <c r="H12" i="20" s="1"/>
  <c r="O11" i="20"/>
  <c r="H11" i="20"/>
  <c r="K11" i="20" s="1"/>
  <c r="O17" i="20"/>
  <c r="H17" i="20" s="1"/>
  <c r="J17" i="20" s="1"/>
  <c r="O16" i="20"/>
  <c r="H16" i="20" s="1"/>
  <c r="O10" i="20"/>
  <c r="H10" i="20"/>
  <c r="O15" i="20"/>
  <c r="H15" i="20"/>
  <c r="J15" i="20" s="1"/>
  <c r="O8" i="20"/>
  <c r="H8" i="20" s="1"/>
  <c r="L8" i="20" s="1"/>
  <c r="O7" i="20"/>
  <c r="H7" i="20" s="1"/>
  <c r="O6" i="20"/>
  <c r="H6" i="20"/>
  <c r="O5" i="20"/>
  <c r="H5" i="20"/>
  <c r="J5" i="20" s="1"/>
  <c r="O4" i="20"/>
  <c r="H4" i="20"/>
  <c r="L4" i="20" s="1"/>
  <c r="O3" i="20"/>
  <c r="H3" i="20"/>
  <c r="L3" i="20" s="1"/>
  <c r="I3" i="19"/>
  <c r="I53" i="19"/>
  <c r="I64" i="19"/>
  <c r="I65" i="19"/>
  <c r="I78" i="19"/>
  <c r="I84" i="19"/>
  <c r="I85" i="19"/>
  <c r="I118" i="19"/>
  <c r="I132" i="19"/>
  <c r="I133" i="19"/>
  <c r="I135" i="19"/>
  <c r="I153" i="19"/>
  <c r="I173" i="19"/>
  <c r="I174" i="19"/>
  <c r="I200" i="19"/>
  <c r="I201" i="19"/>
  <c r="I203" i="19"/>
  <c r="I204" i="19"/>
  <c r="I211" i="19"/>
  <c r="I212" i="19"/>
  <c r="I213" i="19"/>
  <c r="J60" i="18"/>
  <c r="J61" i="18"/>
  <c r="J105" i="18"/>
  <c r="J106" i="18"/>
  <c r="J132" i="18"/>
  <c r="J133" i="18"/>
  <c r="J145" i="18"/>
  <c r="J148" i="18"/>
  <c r="J194" i="18"/>
  <c r="J205" i="18"/>
  <c r="J217" i="18"/>
  <c r="H4" i="19"/>
  <c r="K4" i="19" s="1"/>
  <c r="H5" i="19"/>
  <c r="H32" i="19"/>
  <c r="J32" i="19" s="1"/>
  <c r="K32" i="19" s="1"/>
  <c r="H98" i="19"/>
  <c r="J98" i="19" s="1"/>
  <c r="K98" i="19" s="1"/>
  <c r="H99" i="19"/>
  <c r="J99" i="19" s="1"/>
  <c r="K99" i="19" s="1"/>
  <c r="H100" i="19"/>
  <c r="J100" i="19" s="1"/>
  <c r="K100" i="19" s="1"/>
  <c r="H103" i="19"/>
  <c r="H104" i="19"/>
  <c r="H130" i="19"/>
  <c r="K130" i="19" s="1"/>
  <c r="H131" i="19"/>
  <c r="J131" i="19" s="1"/>
  <c r="H145" i="19"/>
  <c r="J145" i="19" s="1"/>
  <c r="K145" i="19" s="1"/>
  <c r="H191" i="19"/>
  <c r="H214" i="19"/>
  <c r="J101" i="20" l="1"/>
  <c r="J150" i="20"/>
  <c r="K150" i="20" s="1"/>
  <c r="M150" i="20" s="1"/>
  <c r="J131" i="20"/>
  <c r="J179" i="20"/>
  <c r="K179" i="20" s="1"/>
  <c r="M179" i="20" s="1"/>
  <c r="K130" i="20"/>
  <c r="L31" i="20"/>
  <c r="M31" i="20" s="1"/>
  <c r="J94" i="20"/>
  <c r="J189" i="20"/>
  <c r="K189" i="20" s="1"/>
  <c r="M189" i="20" s="1"/>
  <c r="H53" i="20"/>
  <c r="J87" i="20"/>
  <c r="L116" i="20"/>
  <c r="M116" i="20" s="1"/>
  <c r="L47" i="20"/>
  <c r="M47" i="20" s="1"/>
  <c r="K8" i="20"/>
  <c r="M8" i="20" s="1"/>
  <c r="K4" i="20"/>
  <c r="M4" i="20" s="1"/>
  <c r="J169" i="20"/>
  <c r="K169" i="20" s="1"/>
  <c r="M169" i="20" s="1"/>
  <c r="L147" i="20"/>
  <c r="K147" i="20"/>
  <c r="L164" i="20"/>
  <c r="K164" i="20"/>
  <c r="J186" i="20"/>
  <c r="K186" i="20" s="1"/>
  <c r="L186" i="20"/>
  <c r="J73" i="20"/>
  <c r="L73" i="20"/>
  <c r="K73" i="20"/>
  <c r="L106" i="20"/>
  <c r="J106" i="20"/>
  <c r="K106" i="20" s="1"/>
  <c r="J77" i="20"/>
  <c r="L77" i="20"/>
  <c r="K77" i="20"/>
  <c r="J78" i="20"/>
  <c r="K78" i="20"/>
  <c r="J176" i="20"/>
  <c r="L176" i="20"/>
  <c r="K176" i="20"/>
  <c r="M176" i="20" s="1"/>
  <c r="J184" i="20"/>
  <c r="K184" i="20" s="1"/>
  <c r="L184" i="20"/>
  <c r="L68" i="20"/>
  <c r="J68" i="20"/>
  <c r="K68" i="20" s="1"/>
  <c r="M68" i="20" s="1"/>
  <c r="J196" i="20"/>
  <c r="K196" i="20" s="1"/>
  <c r="L196" i="20"/>
  <c r="K3" i="20"/>
  <c r="M3" i="20" s="1"/>
  <c r="L180" i="20"/>
  <c r="J4" i="20"/>
  <c r="J8" i="20"/>
  <c r="J90" i="20"/>
  <c r="J145" i="20"/>
  <c r="K145" i="20" s="1"/>
  <c r="M145" i="20" s="1"/>
  <c r="J167" i="20"/>
  <c r="J3" i="20"/>
  <c r="J37" i="20"/>
  <c r="K37" i="20" s="1"/>
  <c r="M37" i="20" s="1"/>
  <c r="J45" i="20"/>
  <c r="K45" i="20" s="1"/>
  <c r="M45" i="20" s="1"/>
  <c r="K76" i="20"/>
  <c r="M76" i="20" s="1"/>
  <c r="L144" i="20"/>
  <c r="K180" i="20"/>
  <c r="L190" i="20"/>
  <c r="M190" i="20" s="1"/>
  <c r="L183" i="20"/>
  <c r="M183" i="20" s="1"/>
  <c r="J70" i="20"/>
  <c r="K70" i="20" s="1"/>
  <c r="L70" i="20"/>
  <c r="L36" i="20"/>
  <c r="J36" i="20"/>
  <c r="K36" i="20" s="1"/>
  <c r="L40" i="20"/>
  <c r="J40" i="20"/>
  <c r="K40" i="20"/>
  <c r="K6" i="20"/>
  <c r="J6" i="20"/>
  <c r="L6" i="20"/>
  <c r="L57" i="20"/>
  <c r="J57" i="20"/>
  <c r="K57" i="20"/>
  <c r="L7" i="20"/>
  <c r="J7" i="20"/>
  <c r="K7" i="20" s="1"/>
  <c r="L16" i="20"/>
  <c r="K16" i="20"/>
  <c r="J16" i="20"/>
  <c r="L22" i="20"/>
  <c r="J22" i="20"/>
  <c r="K22" i="20"/>
  <c r="L26" i="20"/>
  <c r="J26" i="20"/>
  <c r="K26" i="20" s="1"/>
  <c r="L69" i="20"/>
  <c r="J69" i="20"/>
  <c r="K69" i="20" s="1"/>
  <c r="K10" i="20"/>
  <c r="J10" i="20"/>
  <c r="L10" i="20"/>
  <c r="L19" i="20"/>
  <c r="K19" i="20"/>
  <c r="K51" i="20"/>
  <c r="J51" i="20"/>
  <c r="K56" i="20"/>
  <c r="J56" i="20"/>
  <c r="K60" i="20"/>
  <c r="L60" i="20"/>
  <c r="L80" i="20"/>
  <c r="K80" i="20"/>
  <c r="J80" i="20"/>
  <c r="K92" i="20"/>
  <c r="J92" i="20"/>
  <c r="L92" i="20"/>
  <c r="L213" i="20"/>
  <c r="J213" i="20"/>
  <c r="K213" i="20"/>
  <c r="K5" i="20"/>
  <c r="K15" i="20"/>
  <c r="L13" i="20"/>
  <c r="K13" i="20"/>
  <c r="J13" i="20"/>
  <c r="K14" i="20"/>
  <c r="L14" i="20"/>
  <c r="K9" i="20"/>
  <c r="M9" i="20" s="1"/>
  <c r="J9" i="20"/>
  <c r="J20" i="20"/>
  <c r="K20" i="20" s="1"/>
  <c r="L20" i="20"/>
  <c r="L21" i="20"/>
  <c r="M21" i="20" s="1"/>
  <c r="J27" i="20"/>
  <c r="K27" i="20" s="1"/>
  <c r="M27" i="20" s="1"/>
  <c r="L30" i="20"/>
  <c r="J30" i="20"/>
  <c r="K30" i="20" s="1"/>
  <c r="J34" i="20"/>
  <c r="K34" i="20" s="1"/>
  <c r="L34" i="20"/>
  <c r="L35" i="20"/>
  <c r="M35" i="20" s="1"/>
  <c r="L44" i="20"/>
  <c r="J44" i="20"/>
  <c r="K44" i="20" s="1"/>
  <c r="J50" i="20"/>
  <c r="L50" i="20"/>
  <c r="M50" i="20" s="1"/>
  <c r="L51" i="20"/>
  <c r="J55" i="20"/>
  <c r="K55" i="20" s="1"/>
  <c r="L55" i="20"/>
  <c r="L56" i="20"/>
  <c r="J62" i="20"/>
  <c r="L62" i="20"/>
  <c r="K67" i="20"/>
  <c r="J67" i="20"/>
  <c r="J83" i="20"/>
  <c r="K83" i="20" s="1"/>
  <c r="L83" i="20"/>
  <c r="K85" i="20"/>
  <c r="L85" i="20"/>
  <c r="K215" i="20"/>
  <c r="J215" i="20"/>
  <c r="L215" i="20"/>
  <c r="J95" i="20"/>
  <c r="L95" i="20"/>
  <c r="K95" i="20"/>
  <c r="K155" i="20"/>
  <c r="L155" i="20"/>
  <c r="J155" i="20"/>
  <c r="L32" i="20"/>
  <c r="J32" i="20"/>
  <c r="K32" i="20" s="1"/>
  <c r="J38" i="20"/>
  <c r="K38" i="20" s="1"/>
  <c r="L38" i="20"/>
  <c r="L48" i="20"/>
  <c r="J48" i="20"/>
  <c r="K48" i="20" s="1"/>
  <c r="L63" i="20"/>
  <c r="J63" i="20"/>
  <c r="K63" i="20"/>
  <c r="K100" i="20"/>
  <c r="J100" i="20"/>
  <c r="L100" i="20"/>
  <c r="L41" i="20"/>
  <c r="K41" i="20"/>
  <c r="J46" i="20"/>
  <c r="K46" i="20" s="1"/>
  <c r="L46" i="20"/>
  <c r="K62" i="20"/>
  <c r="M62" i="20" s="1"/>
  <c r="K64" i="20"/>
  <c r="L64" i="20"/>
  <c r="J65" i="20"/>
  <c r="L65" i="20"/>
  <c r="M65" i="20" s="1"/>
  <c r="L67" i="20"/>
  <c r="K79" i="20"/>
  <c r="J79" i="20"/>
  <c r="L79" i="20"/>
  <c r="J91" i="20"/>
  <c r="K91" i="20"/>
  <c r="L91" i="20"/>
  <c r="L93" i="20"/>
  <c r="J93" i="20"/>
  <c r="K93" i="20" s="1"/>
  <c r="L102" i="20"/>
  <c r="K102" i="20"/>
  <c r="J102" i="20"/>
  <c r="J103" i="20"/>
  <c r="K103" i="20"/>
  <c r="K122" i="20"/>
  <c r="L122" i="20"/>
  <c r="J122" i="20"/>
  <c r="K133" i="20"/>
  <c r="L133" i="20"/>
  <c r="J133" i="20"/>
  <c r="J24" i="20"/>
  <c r="K24" i="20" s="1"/>
  <c r="L24" i="20"/>
  <c r="L49" i="20"/>
  <c r="K49" i="20"/>
  <c r="K52" i="20"/>
  <c r="M52" i="20" s="1"/>
  <c r="J52" i="20"/>
  <c r="J71" i="20"/>
  <c r="K71" i="20" s="1"/>
  <c r="L71" i="20"/>
  <c r="L86" i="20"/>
  <c r="K86" i="20"/>
  <c r="J86" i="20"/>
  <c r="K112" i="20"/>
  <c r="L112" i="20"/>
  <c r="J112" i="20"/>
  <c r="L5" i="20"/>
  <c r="L15" i="20"/>
  <c r="K17" i="20"/>
  <c r="L17" i="20"/>
  <c r="K12" i="20"/>
  <c r="J12" i="20"/>
  <c r="J18" i="20"/>
  <c r="L18" i="20"/>
  <c r="J11" i="20"/>
  <c r="L11" i="20"/>
  <c r="M11" i="20" s="1"/>
  <c r="L12" i="20"/>
  <c r="K18" i="20"/>
  <c r="M18" i="20" s="1"/>
  <c r="J19" i="20"/>
  <c r="K23" i="20"/>
  <c r="L23" i="20"/>
  <c r="K25" i="20"/>
  <c r="M25" i="20" s="1"/>
  <c r="J25" i="20"/>
  <c r="J28" i="20"/>
  <c r="K28" i="20" s="1"/>
  <c r="L28" i="20"/>
  <c r="L29" i="20"/>
  <c r="M29" i="20" s="1"/>
  <c r="J33" i="20"/>
  <c r="K33" i="20" s="1"/>
  <c r="M33" i="20" s="1"/>
  <c r="K39" i="20"/>
  <c r="M39" i="20" s="1"/>
  <c r="J39" i="20"/>
  <c r="J42" i="20"/>
  <c r="L42" i="20"/>
  <c r="M42" i="20" s="1"/>
  <c r="L43" i="20"/>
  <c r="M43" i="20" s="1"/>
  <c r="J49" i="20"/>
  <c r="J54" i="20"/>
  <c r="K54" i="20" s="1"/>
  <c r="M54" i="20" s="1"/>
  <c r="J60" i="20"/>
  <c r="J66" i="20"/>
  <c r="K66" i="20"/>
  <c r="L66" i="20"/>
  <c r="L72" i="20"/>
  <c r="J72" i="20"/>
  <c r="K72" i="20" s="1"/>
  <c r="J82" i="20"/>
  <c r="K82" i="20"/>
  <c r="L82" i="20"/>
  <c r="J214" i="20"/>
  <c r="L214" i="20"/>
  <c r="K214" i="20"/>
  <c r="L88" i="20"/>
  <c r="K88" i="20"/>
  <c r="J88" i="20"/>
  <c r="J99" i="20"/>
  <c r="K99" i="20" s="1"/>
  <c r="L99" i="20"/>
  <c r="K105" i="20"/>
  <c r="J105" i="20"/>
  <c r="L115" i="20"/>
  <c r="J115" i="20"/>
  <c r="K115" i="20"/>
  <c r="L123" i="20"/>
  <c r="J123" i="20"/>
  <c r="K123" i="20"/>
  <c r="L188" i="20"/>
  <c r="J188" i="20"/>
  <c r="K188" i="20" s="1"/>
  <c r="L78" i="20"/>
  <c r="K81" i="20"/>
  <c r="M81" i="20" s="1"/>
  <c r="K84" i="20"/>
  <c r="M84" i="20" s="1"/>
  <c r="J84" i="20"/>
  <c r="K87" i="20"/>
  <c r="M87" i="20" s="1"/>
  <c r="K90" i="20"/>
  <c r="M90" i="20" s="1"/>
  <c r="K94" i="20"/>
  <c r="M94" i="20" s="1"/>
  <c r="J104" i="20"/>
  <c r="L104" i="20"/>
  <c r="M104" i="20" s="1"/>
  <c r="L105" i="20"/>
  <c r="K109" i="20"/>
  <c r="L109" i="20"/>
  <c r="J109" i="20"/>
  <c r="K129" i="20"/>
  <c r="J129" i="20"/>
  <c r="L129" i="20"/>
  <c r="J154" i="20"/>
  <c r="L154" i="20"/>
  <c r="K154" i="20"/>
  <c r="J165" i="20"/>
  <c r="K165" i="20"/>
  <c r="L165" i="20"/>
  <c r="L107" i="20"/>
  <c r="J107" i="20"/>
  <c r="K107" i="20" s="1"/>
  <c r="L125" i="20"/>
  <c r="J125" i="20"/>
  <c r="K125" i="20"/>
  <c r="K194" i="20"/>
  <c r="J194" i="20"/>
  <c r="K74" i="20"/>
  <c r="M74" i="20" s="1"/>
  <c r="J74" i="20"/>
  <c r="L75" i="20"/>
  <c r="K75" i="20"/>
  <c r="J76" i="20"/>
  <c r="M77" i="20"/>
  <c r="L110" i="20"/>
  <c r="J110" i="20"/>
  <c r="K110" i="20"/>
  <c r="K114" i="20"/>
  <c r="M114" i="20" s="1"/>
  <c r="J114" i="20"/>
  <c r="L119" i="20"/>
  <c r="J119" i="20"/>
  <c r="K119" i="20" s="1"/>
  <c r="K120" i="20"/>
  <c r="L120" i="20"/>
  <c r="J120" i="20"/>
  <c r="K152" i="20"/>
  <c r="J152" i="20"/>
  <c r="L152" i="20"/>
  <c r="J108" i="20"/>
  <c r="L108" i="20"/>
  <c r="J121" i="20"/>
  <c r="L121" i="20"/>
  <c r="K124" i="20"/>
  <c r="J124" i="20"/>
  <c r="J126" i="20"/>
  <c r="L126" i="20"/>
  <c r="K126" i="20"/>
  <c r="K127" i="20"/>
  <c r="L127" i="20"/>
  <c r="K132" i="20"/>
  <c r="L132" i="20"/>
  <c r="L139" i="20"/>
  <c r="J139" i="20"/>
  <c r="K139" i="20" s="1"/>
  <c r="K146" i="20"/>
  <c r="L146" i="20"/>
  <c r="J149" i="20"/>
  <c r="L149" i="20"/>
  <c r="K149" i="20"/>
  <c r="L160" i="20"/>
  <c r="J160" i="20"/>
  <c r="K160" i="20" s="1"/>
  <c r="L178" i="20"/>
  <c r="J178" i="20"/>
  <c r="K178" i="20" s="1"/>
  <c r="J182" i="20"/>
  <c r="L182" i="20"/>
  <c r="L193" i="20"/>
  <c r="K193" i="20"/>
  <c r="J193" i="20"/>
  <c r="J172" i="20"/>
  <c r="K172" i="20" s="1"/>
  <c r="L172" i="20"/>
  <c r="J197" i="20"/>
  <c r="K197" i="20" s="1"/>
  <c r="L197" i="20"/>
  <c r="L217" i="20"/>
  <c r="K217" i="20"/>
  <c r="M217" i="20" s="1"/>
  <c r="J217" i="20"/>
  <c r="L222" i="20"/>
  <c r="J222" i="20"/>
  <c r="K222" i="20"/>
  <c r="K108" i="20"/>
  <c r="M108" i="20" s="1"/>
  <c r="J113" i="20"/>
  <c r="L113" i="20"/>
  <c r="M113" i="20" s="1"/>
  <c r="K121" i="20"/>
  <c r="L124" i="20"/>
  <c r="L134" i="20"/>
  <c r="M134" i="20" s="1"/>
  <c r="J134" i="20"/>
  <c r="K140" i="20"/>
  <c r="M140" i="20" s="1"/>
  <c r="J140" i="20"/>
  <c r="J141" i="20"/>
  <c r="L141" i="20"/>
  <c r="K141" i="20"/>
  <c r="M141" i="20" s="1"/>
  <c r="K148" i="20"/>
  <c r="M148" i="20" s="1"/>
  <c r="J148" i="20"/>
  <c r="L156" i="20"/>
  <c r="M156" i="20" s="1"/>
  <c r="J156" i="20"/>
  <c r="J159" i="20"/>
  <c r="K159" i="20" s="1"/>
  <c r="M159" i="20" s="1"/>
  <c r="K161" i="20"/>
  <c r="M161" i="20" s="1"/>
  <c r="J161" i="20"/>
  <c r="J162" i="20"/>
  <c r="K162" i="20" s="1"/>
  <c r="L162" i="20"/>
  <c r="K163" i="20"/>
  <c r="L163" i="20"/>
  <c r="K166" i="20"/>
  <c r="L166" i="20"/>
  <c r="J166" i="20"/>
  <c r="J181" i="20"/>
  <c r="L181" i="20"/>
  <c r="K181" i="20"/>
  <c r="J187" i="20"/>
  <c r="K187" i="20" s="1"/>
  <c r="L187" i="20"/>
  <c r="J175" i="20"/>
  <c r="K175" i="20" s="1"/>
  <c r="L175" i="20"/>
  <c r="J210" i="20"/>
  <c r="K210" i="20"/>
  <c r="L210" i="20"/>
  <c r="J117" i="20"/>
  <c r="K117" i="20" s="1"/>
  <c r="L117" i="20"/>
  <c r="J118" i="20"/>
  <c r="L118" i="20"/>
  <c r="M118" i="20" s="1"/>
  <c r="L128" i="20"/>
  <c r="M128" i="20" s="1"/>
  <c r="J128" i="20"/>
  <c r="L135" i="20"/>
  <c r="M135" i="20" s="1"/>
  <c r="J135" i="20"/>
  <c r="K136" i="20"/>
  <c r="M136" i="20" s="1"/>
  <c r="J136" i="20"/>
  <c r="J137" i="20"/>
  <c r="L137" i="20"/>
  <c r="K137" i="20"/>
  <c r="K138" i="20"/>
  <c r="L138" i="20"/>
  <c r="M144" i="20"/>
  <c r="L151" i="20"/>
  <c r="M151" i="20" s="1"/>
  <c r="J151" i="20"/>
  <c r="K153" i="20"/>
  <c r="M153" i="20" s="1"/>
  <c r="J153" i="20"/>
  <c r="K157" i="20"/>
  <c r="M157" i="20" s="1"/>
  <c r="J157" i="20"/>
  <c r="J158" i="20"/>
  <c r="K158" i="20" s="1"/>
  <c r="L158" i="20"/>
  <c r="J177" i="20"/>
  <c r="K177" i="20" s="1"/>
  <c r="L177" i="20"/>
  <c r="K182" i="20"/>
  <c r="M182" i="20" s="1"/>
  <c r="K202" i="20"/>
  <c r="J202" i="20"/>
  <c r="L202" i="20"/>
  <c r="K192" i="20"/>
  <c r="J192" i="20"/>
  <c r="L192" i="20"/>
  <c r="L173" i="20"/>
  <c r="J173" i="20"/>
  <c r="K173" i="20" s="1"/>
  <c r="L200" i="20"/>
  <c r="K200" i="20"/>
  <c r="J200" i="20"/>
  <c r="J185" i="20"/>
  <c r="K185" i="20" s="1"/>
  <c r="L185" i="20"/>
  <c r="L203" i="20"/>
  <c r="K203" i="20"/>
  <c r="J205" i="20"/>
  <c r="K205" i="20"/>
  <c r="L208" i="20"/>
  <c r="J208" i="20"/>
  <c r="L170" i="20"/>
  <c r="J170" i="20"/>
  <c r="K170" i="20" s="1"/>
  <c r="L171" i="20"/>
  <c r="M171" i="20" s="1"/>
  <c r="J219" i="20"/>
  <c r="K219" i="20"/>
  <c r="K220" i="20"/>
  <c r="J220" i="20"/>
  <c r="L220" i="20"/>
  <c r="L225" i="20"/>
  <c r="K225" i="20"/>
  <c r="J142" i="20"/>
  <c r="K142" i="20" s="1"/>
  <c r="M142" i="20" s="1"/>
  <c r="J147" i="20"/>
  <c r="J164" i="20"/>
  <c r="J201" i="20"/>
  <c r="K201" i="20"/>
  <c r="M201" i="20" s="1"/>
  <c r="L204" i="20"/>
  <c r="M204" i="20" s="1"/>
  <c r="J204" i="20"/>
  <c r="L205" i="20"/>
  <c r="K208" i="20"/>
  <c r="M208" i="20" s="1"/>
  <c r="J211" i="20"/>
  <c r="K211" i="20" s="1"/>
  <c r="L211" i="20"/>
  <c r="L212" i="20"/>
  <c r="K212" i="20"/>
  <c r="L218" i="20"/>
  <c r="M218" i="20" s="1"/>
  <c r="J218" i="20"/>
  <c r="L219" i="20"/>
  <c r="J223" i="20"/>
  <c r="K223" i="20"/>
  <c r="M223" i="20" s="1"/>
  <c r="K224" i="20"/>
  <c r="J224" i="20"/>
  <c r="L224" i="20"/>
  <c r="J225" i="20"/>
  <c r="J227" i="20"/>
  <c r="L227" i="20"/>
  <c r="K227" i="20"/>
  <c r="K167" i="20"/>
  <c r="M167" i="20" s="1"/>
  <c r="K206" i="20"/>
  <c r="J206" i="20"/>
  <c r="L206" i="20"/>
  <c r="L207" i="20"/>
  <c r="K207" i="20"/>
  <c r="J191" i="20"/>
  <c r="K191" i="20"/>
  <c r="M191" i="20" s="1"/>
  <c r="L195" i="20"/>
  <c r="M195" i="20" s="1"/>
  <c r="J195" i="20"/>
  <c r="J168" i="20"/>
  <c r="K168" i="20" s="1"/>
  <c r="L168" i="20"/>
  <c r="L174" i="20"/>
  <c r="J174" i="20"/>
  <c r="K174" i="20" s="1"/>
  <c r="K198" i="20"/>
  <c r="M198" i="20" s="1"/>
  <c r="J198" i="20"/>
  <c r="L199" i="20"/>
  <c r="K199" i="20"/>
  <c r="L209" i="20"/>
  <c r="M209" i="20" s="1"/>
  <c r="J209" i="20"/>
  <c r="L221" i="20"/>
  <c r="K221" i="20"/>
  <c r="L226" i="20"/>
  <c r="M226" i="20" s="1"/>
  <c r="J226" i="20"/>
  <c r="K191" i="19"/>
  <c r="J191" i="19"/>
  <c r="J104" i="19"/>
  <c r="K104" i="19"/>
  <c r="J130" i="19"/>
  <c r="K131" i="19"/>
  <c r="K5" i="19"/>
  <c r="J5" i="19"/>
  <c r="J4" i="19"/>
  <c r="K103" i="19"/>
  <c r="J103" i="19"/>
  <c r="M100" i="20" l="1"/>
  <c r="M152" i="20"/>
  <c r="M38" i="20"/>
  <c r="M163" i="20"/>
  <c r="M126" i="20"/>
  <c r="M120" i="20"/>
  <c r="M121" i="20"/>
  <c r="M110" i="20"/>
  <c r="M106" i="20"/>
  <c r="M180" i="20"/>
  <c r="M57" i="20"/>
  <c r="K53" i="20"/>
  <c r="L53" i="20"/>
  <c r="J53" i="20"/>
  <c r="M137" i="20"/>
  <c r="M117" i="20"/>
  <c r="M165" i="20"/>
  <c r="M214" i="20"/>
  <c r="M86" i="20"/>
  <c r="M55" i="20"/>
  <c r="M69" i="20"/>
  <c r="M220" i="20"/>
  <c r="M186" i="20"/>
  <c r="M196" i="20"/>
  <c r="M184" i="20"/>
  <c r="M78" i="20"/>
  <c r="M73" i="20"/>
  <c r="M164" i="20"/>
  <c r="M28" i="20"/>
  <c r="M22" i="20"/>
  <c r="M10" i="20"/>
  <c r="M12" i="20"/>
  <c r="M16" i="20"/>
  <c r="M187" i="20"/>
  <c r="M177" i="20"/>
  <c r="M202" i="20"/>
  <c r="M188" i="20"/>
  <c r="M225" i="20"/>
  <c r="M170" i="20"/>
  <c r="M166" i="20"/>
  <c r="M162" i="20"/>
  <c r="M124" i="20"/>
  <c r="M99" i="20"/>
  <c r="M82" i="20"/>
  <c r="M60" i="20"/>
  <c r="M192" i="20"/>
  <c r="M158" i="20"/>
  <c r="M210" i="20"/>
  <c r="M125" i="20"/>
  <c r="M154" i="20"/>
  <c r="M133" i="20"/>
  <c r="M91" i="20"/>
  <c r="M63" i="20"/>
  <c r="M155" i="20"/>
  <c r="M30" i="20"/>
  <c r="M80" i="20"/>
  <c r="M36" i="20"/>
  <c r="M147" i="20"/>
  <c r="M221" i="20"/>
  <c r="M199" i="20"/>
  <c r="M174" i="20"/>
  <c r="M168" i="20"/>
  <c r="M211" i="20"/>
  <c r="M203" i="20"/>
  <c r="M160" i="20"/>
  <c r="M139" i="20"/>
  <c r="M88" i="20"/>
  <c r="M72" i="20"/>
  <c r="M23" i="20"/>
  <c r="M112" i="20"/>
  <c r="M24" i="20"/>
  <c r="M85" i="20"/>
  <c r="M70" i="20"/>
  <c r="M227" i="20"/>
  <c r="M219" i="20"/>
  <c r="M185" i="20"/>
  <c r="M173" i="20"/>
  <c r="M175" i="20"/>
  <c r="M181" i="20"/>
  <c r="M197" i="20"/>
  <c r="M193" i="20"/>
  <c r="M178" i="20"/>
  <c r="M132" i="20"/>
  <c r="M75" i="20"/>
  <c r="M109" i="20"/>
  <c r="M115" i="20"/>
  <c r="M105" i="20"/>
  <c r="M66" i="20"/>
  <c r="M17" i="20"/>
  <c r="M122" i="20"/>
  <c r="M102" i="20"/>
  <c r="M41" i="20"/>
  <c r="M95" i="20"/>
  <c r="M67" i="20"/>
  <c r="M20" i="20"/>
  <c r="M14" i="20"/>
  <c r="M15" i="20"/>
  <c r="M222" i="20"/>
  <c r="M129" i="20"/>
  <c r="M123" i="20"/>
  <c r="M79" i="20"/>
  <c r="M215" i="20"/>
  <c r="M5" i="20"/>
  <c r="M213" i="20"/>
  <c r="M56" i="20"/>
  <c r="M19" i="20"/>
  <c r="M6" i="20"/>
  <c r="M205" i="20"/>
  <c r="M207" i="20"/>
  <c r="M206" i="20"/>
  <c r="M224" i="20"/>
  <c r="M212" i="20"/>
  <c r="M200" i="20"/>
  <c r="M138" i="20"/>
  <c r="M172" i="20"/>
  <c r="M149" i="20"/>
  <c r="M146" i="20"/>
  <c r="M127" i="20"/>
  <c r="M119" i="20"/>
  <c r="M107" i="20"/>
  <c r="M71" i="20"/>
  <c r="M49" i="20"/>
  <c r="M93" i="20"/>
  <c r="M64" i="20"/>
  <c r="M46" i="20"/>
  <c r="M48" i="20"/>
  <c r="M32" i="20"/>
  <c r="M83" i="20"/>
  <c r="M44" i="20"/>
  <c r="M34" i="20"/>
  <c r="M13" i="20"/>
  <c r="M92" i="20"/>
  <c r="M53" i="20"/>
  <c r="M51" i="20"/>
  <c r="M26" i="20"/>
  <c r="M7" i="20"/>
  <c r="M40" i="20"/>
  <c r="I214" i="19"/>
  <c r="G225" i="19" l="1"/>
  <c r="H225" i="19" s="1"/>
  <c r="O225" i="19"/>
  <c r="G224" i="19"/>
  <c r="H224" i="19" s="1"/>
  <c r="O224" i="19"/>
  <c r="G223" i="19"/>
  <c r="H223" i="19" s="1"/>
  <c r="O223" i="19"/>
  <c r="G222" i="19"/>
  <c r="H222" i="19" s="1"/>
  <c r="O222" i="19"/>
  <c r="G221" i="19"/>
  <c r="H221" i="19" s="1"/>
  <c r="O221" i="19"/>
  <c r="G220" i="19"/>
  <c r="H220" i="19" s="1"/>
  <c r="O220" i="19"/>
  <c r="G219" i="19"/>
  <c r="H219" i="19" s="1"/>
  <c r="O219" i="19"/>
  <c r="G218" i="19"/>
  <c r="H218" i="19" s="1"/>
  <c r="O218" i="19"/>
  <c r="G217" i="19"/>
  <c r="H217" i="19" s="1"/>
  <c r="O217" i="19"/>
  <c r="G216" i="19"/>
  <c r="H216" i="19" s="1"/>
  <c r="O216" i="19"/>
  <c r="G215" i="19"/>
  <c r="H215" i="19" s="1"/>
  <c r="O215" i="19"/>
  <c r="O214" i="19"/>
  <c r="O213" i="19"/>
  <c r="G213" i="19" s="1"/>
  <c r="H213" i="19" s="1"/>
  <c r="J213" i="19" s="1"/>
  <c r="K213" i="19" s="1"/>
  <c r="O212" i="19"/>
  <c r="G212" i="19" s="1"/>
  <c r="H212" i="19" s="1"/>
  <c r="J212" i="19" s="1"/>
  <c r="K212" i="19" s="1"/>
  <c r="O211" i="19"/>
  <c r="G211" i="19" s="1"/>
  <c r="O210" i="19"/>
  <c r="G210" i="19" s="1"/>
  <c r="H210" i="19" s="1"/>
  <c r="J210" i="19" s="1"/>
  <c r="K210" i="19" s="1"/>
  <c r="O209" i="19"/>
  <c r="G209" i="19" s="1"/>
  <c r="H209" i="19" s="1"/>
  <c r="O208" i="19"/>
  <c r="G208" i="19" s="1"/>
  <c r="H208" i="19" s="1"/>
  <c r="O207" i="19"/>
  <c r="G207" i="19" s="1"/>
  <c r="O206" i="19"/>
  <c r="G206" i="19" s="1"/>
  <c r="H206" i="19" s="1"/>
  <c r="O205" i="19"/>
  <c r="G205" i="19" s="1"/>
  <c r="H205" i="19" s="1"/>
  <c r="O204" i="19"/>
  <c r="G204" i="19" s="1"/>
  <c r="H204" i="19" s="1"/>
  <c r="O203" i="19"/>
  <c r="G203" i="19" s="1"/>
  <c r="H203" i="19" s="1"/>
  <c r="O202" i="19"/>
  <c r="G202" i="19" s="1"/>
  <c r="H202" i="19" s="1"/>
  <c r="O201" i="19"/>
  <c r="G201" i="19" s="1"/>
  <c r="H201" i="19" s="1"/>
  <c r="J201" i="19" s="1"/>
  <c r="K201" i="19" s="1"/>
  <c r="O200" i="19"/>
  <c r="G200" i="19" s="1"/>
  <c r="O199" i="19"/>
  <c r="G199" i="19" s="1"/>
  <c r="H199" i="19" s="1"/>
  <c r="J199" i="19" s="1"/>
  <c r="K199" i="19" s="1"/>
  <c r="O198" i="19"/>
  <c r="G198" i="19" s="1"/>
  <c r="H198" i="19" s="1"/>
  <c r="J198" i="19" s="1"/>
  <c r="K198" i="19" s="1"/>
  <c r="O197" i="19"/>
  <c r="G197" i="19" s="1"/>
  <c r="H197" i="19" s="1"/>
  <c r="J197" i="19" s="1"/>
  <c r="K197" i="19" s="1"/>
  <c r="O196" i="19"/>
  <c r="G196" i="19" s="1"/>
  <c r="H196" i="19" s="1"/>
  <c r="J196" i="19" s="1"/>
  <c r="K196" i="19" s="1"/>
  <c r="O195" i="19"/>
  <c r="G195" i="19" s="1"/>
  <c r="H195" i="19" s="1"/>
  <c r="J195" i="19" s="1"/>
  <c r="K195" i="19" s="1"/>
  <c r="O194" i="19"/>
  <c r="G194" i="19" s="1"/>
  <c r="H194" i="19" s="1"/>
  <c r="J194" i="19" s="1"/>
  <c r="K194" i="19" s="1"/>
  <c r="O193" i="19"/>
  <c r="G193" i="19" s="1"/>
  <c r="O192" i="19"/>
  <c r="G192" i="19" s="1"/>
  <c r="O190" i="19"/>
  <c r="G190" i="19" s="1"/>
  <c r="H190" i="19" s="1"/>
  <c r="O189" i="19"/>
  <c r="G189" i="19" s="1"/>
  <c r="H189" i="19" s="1"/>
  <c r="O188" i="19"/>
  <c r="G188" i="19" s="1"/>
  <c r="H188" i="19" s="1"/>
  <c r="O187" i="19"/>
  <c r="G187" i="19" s="1"/>
  <c r="H187" i="19" s="1"/>
  <c r="O186" i="19"/>
  <c r="G186" i="19" s="1"/>
  <c r="H186" i="19" s="1"/>
  <c r="O185" i="19"/>
  <c r="G185" i="19" s="1"/>
  <c r="H185" i="19" s="1"/>
  <c r="O184" i="19"/>
  <c r="G184" i="19" s="1"/>
  <c r="H184" i="19" s="1"/>
  <c r="O183" i="19"/>
  <c r="G183" i="19" s="1"/>
  <c r="H183" i="19" s="1"/>
  <c r="O182" i="19"/>
  <c r="G182" i="19" s="1"/>
  <c r="H182" i="19" s="1"/>
  <c r="O181" i="19"/>
  <c r="G181" i="19" s="1"/>
  <c r="O180" i="19"/>
  <c r="G180" i="19" s="1"/>
  <c r="H180" i="19" s="1"/>
  <c r="O179" i="19"/>
  <c r="G179" i="19" s="1"/>
  <c r="H179" i="19" s="1"/>
  <c r="O178" i="19"/>
  <c r="G178" i="19" s="1"/>
  <c r="O177" i="19"/>
  <c r="G177" i="19" s="1"/>
  <c r="H177" i="19" s="1"/>
  <c r="J177" i="19" s="1"/>
  <c r="K177" i="19" s="1"/>
  <c r="O176" i="19"/>
  <c r="G176" i="19" s="1"/>
  <c r="H176" i="19" s="1"/>
  <c r="J176" i="19" s="1"/>
  <c r="K176" i="19" s="1"/>
  <c r="O175" i="19"/>
  <c r="G175" i="19" s="1"/>
  <c r="H175" i="19" s="1"/>
  <c r="J175" i="19" s="1"/>
  <c r="K175" i="19" s="1"/>
  <c r="O174" i="19"/>
  <c r="G174" i="19" s="1"/>
  <c r="H174" i="19" s="1"/>
  <c r="O173" i="19"/>
  <c r="G173" i="19" s="1"/>
  <c r="O172" i="19"/>
  <c r="G172" i="19" s="1"/>
  <c r="H172" i="19" s="1"/>
  <c r="O171" i="19"/>
  <c r="G171" i="19" s="1"/>
  <c r="H171" i="19" s="1"/>
  <c r="J171" i="19" s="1"/>
  <c r="K171" i="19" s="1"/>
  <c r="O170" i="19"/>
  <c r="G170" i="19" s="1"/>
  <c r="H170" i="19" s="1"/>
  <c r="J170" i="19" s="1"/>
  <c r="K170" i="19" s="1"/>
  <c r="L170" i="19"/>
  <c r="O169" i="19"/>
  <c r="G169" i="19" s="1"/>
  <c r="H169" i="19" s="1"/>
  <c r="J169" i="19" s="1"/>
  <c r="K169" i="19" s="1"/>
  <c r="O168" i="19"/>
  <c r="G168" i="19" s="1"/>
  <c r="H168" i="19" s="1"/>
  <c r="O167" i="19"/>
  <c r="G167" i="19" s="1"/>
  <c r="H167" i="19" s="1"/>
  <c r="O166" i="19"/>
  <c r="G166" i="19" s="1"/>
  <c r="H166" i="19" s="1"/>
  <c r="O165" i="19"/>
  <c r="G165" i="19" s="1"/>
  <c r="H165" i="19" s="1"/>
  <c r="O164" i="19"/>
  <c r="G164" i="19" s="1"/>
  <c r="H164" i="19" s="1"/>
  <c r="O163" i="19"/>
  <c r="G163" i="19" s="1"/>
  <c r="H163" i="19" s="1"/>
  <c r="O162" i="19"/>
  <c r="G162" i="19" s="1"/>
  <c r="H162" i="19" s="1"/>
  <c r="J162" i="19" s="1"/>
  <c r="K162" i="19" s="1"/>
  <c r="O161" i="19"/>
  <c r="G161" i="19" s="1"/>
  <c r="H161" i="19" s="1"/>
  <c r="O160" i="19"/>
  <c r="G160" i="19" s="1"/>
  <c r="H160" i="19" s="1"/>
  <c r="J160" i="19" s="1"/>
  <c r="K160" i="19" s="1"/>
  <c r="O159" i="19"/>
  <c r="G159" i="19" s="1"/>
  <c r="O158" i="19"/>
  <c r="G158" i="19" s="1"/>
  <c r="H158" i="19" s="1"/>
  <c r="J158" i="19" s="1"/>
  <c r="K158" i="19" s="1"/>
  <c r="O157" i="19"/>
  <c r="G157" i="19" s="1"/>
  <c r="O156" i="19"/>
  <c r="G156" i="19" s="1"/>
  <c r="H156" i="19" s="1"/>
  <c r="O155" i="19"/>
  <c r="G155" i="19" s="1"/>
  <c r="O154" i="19"/>
  <c r="G154" i="19" s="1"/>
  <c r="H154" i="19" s="1"/>
  <c r="O153" i="19"/>
  <c r="G153" i="19" s="1"/>
  <c r="H153" i="19" s="1"/>
  <c r="O152" i="19"/>
  <c r="G152" i="19" s="1"/>
  <c r="H152" i="19" s="1"/>
  <c r="O151" i="19"/>
  <c r="G151" i="19" s="1"/>
  <c r="H151" i="19" s="1"/>
  <c r="O150" i="19"/>
  <c r="G150" i="19" s="1"/>
  <c r="H150" i="19" s="1"/>
  <c r="J150" i="19" s="1"/>
  <c r="K150" i="19" s="1"/>
  <c r="O149" i="19"/>
  <c r="G149" i="19" s="1"/>
  <c r="H149" i="19" s="1"/>
  <c r="O148" i="19"/>
  <c r="G148" i="19" s="1"/>
  <c r="H148" i="19" s="1"/>
  <c r="O147" i="19"/>
  <c r="G147" i="19" s="1"/>
  <c r="H147" i="19" s="1"/>
  <c r="O146" i="19"/>
  <c r="G146" i="19" s="1"/>
  <c r="H146" i="19" s="1"/>
  <c r="O144" i="19"/>
  <c r="G144" i="19" s="1"/>
  <c r="H144" i="19" s="1"/>
  <c r="J144" i="19" s="1"/>
  <c r="K144" i="19" s="1"/>
  <c r="O143" i="19"/>
  <c r="G143" i="19" s="1"/>
  <c r="H143" i="19" s="1"/>
  <c r="J143" i="19" s="1"/>
  <c r="K143" i="19" s="1"/>
  <c r="O142" i="19"/>
  <c r="G142" i="19" s="1"/>
  <c r="O141" i="19"/>
  <c r="G141" i="19" s="1"/>
  <c r="H141" i="19" s="1"/>
  <c r="O140" i="19"/>
  <c r="G140" i="19" s="1"/>
  <c r="H140" i="19" s="1"/>
  <c r="O139" i="19"/>
  <c r="G139" i="19" s="1"/>
  <c r="O138" i="19"/>
  <c r="G138" i="19" s="1"/>
  <c r="H138" i="19" s="1"/>
  <c r="O137" i="19"/>
  <c r="G137" i="19" s="1"/>
  <c r="H137" i="19" s="1"/>
  <c r="O136" i="19"/>
  <c r="G136" i="19" s="1"/>
  <c r="H136" i="19" s="1"/>
  <c r="O135" i="19"/>
  <c r="G135" i="19" s="1"/>
  <c r="H135" i="19" s="1"/>
  <c r="O134" i="19"/>
  <c r="G134" i="19" s="1"/>
  <c r="H134" i="19" s="1"/>
  <c r="O133" i="19"/>
  <c r="G133" i="19" s="1"/>
  <c r="H133" i="19" s="1"/>
  <c r="O132" i="19"/>
  <c r="G132" i="19" s="1"/>
  <c r="H132" i="19" s="1"/>
  <c r="O129" i="19"/>
  <c r="G129" i="19" s="1"/>
  <c r="H129" i="19" s="1"/>
  <c r="O128" i="19"/>
  <c r="G128" i="19" s="1"/>
  <c r="H128" i="19" s="1"/>
  <c r="O127" i="19"/>
  <c r="G127" i="19" s="1"/>
  <c r="O126" i="19"/>
  <c r="G126" i="19" s="1"/>
  <c r="H126" i="19" s="1"/>
  <c r="O125" i="19"/>
  <c r="G125" i="19" s="1"/>
  <c r="H125" i="19" s="1"/>
  <c r="O124" i="19"/>
  <c r="G124" i="19" s="1"/>
  <c r="H124" i="19" s="1"/>
  <c r="O123" i="19"/>
  <c r="G123" i="19" s="1"/>
  <c r="O122" i="19"/>
  <c r="G122" i="19" s="1"/>
  <c r="H122" i="19" s="1"/>
  <c r="O121" i="19"/>
  <c r="G121" i="19" s="1"/>
  <c r="H121" i="19" s="1"/>
  <c r="O120" i="19"/>
  <c r="G120" i="19" s="1"/>
  <c r="H120" i="19" s="1"/>
  <c r="O119" i="19"/>
  <c r="G119" i="19" s="1"/>
  <c r="H119" i="19" s="1"/>
  <c r="J119" i="19" s="1"/>
  <c r="K119" i="19" s="1"/>
  <c r="O118" i="19"/>
  <c r="G118" i="19" s="1"/>
  <c r="H118" i="19" s="1"/>
  <c r="O117" i="19"/>
  <c r="G117" i="19" s="1"/>
  <c r="H117" i="19" s="1"/>
  <c r="J117" i="19" s="1"/>
  <c r="K117" i="19" s="1"/>
  <c r="O116" i="19"/>
  <c r="G116" i="19" s="1"/>
  <c r="H116" i="19" s="1"/>
  <c r="J116" i="19" s="1"/>
  <c r="K116" i="19" s="1"/>
  <c r="O115" i="19"/>
  <c r="G115" i="19" s="1"/>
  <c r="H115" i="19" s="1"/>
  <c r="O114" i="19"/>
  <c r="G114" i="19" s="1"/>
  <c r="H114" i="19" s="1"/>
  <c r="O113" i="19"/>
  <c r="G113" i="19" s="1"/>
  <c r="H113" i="19" s="1"/>
  <c r="O112" i="19"/>
  <c r="G112" i="19" s="1"/>
  <c r="H112" i="19" s="1"/>
  <c r="O111" i="19"/>
  <c r="G111" i="19" s="1"/>
  <c r="O110" i="19"/>
  <c r="G110" i="19" s="1"/>
  <c r="H110" i="19" s="1"/>
  <c r="O109" i="19"/>
  <c r="G109" i="19" s="1"/>
  <c r="H109" i="19" s="1"/>
  <c r="O108" i="19"/>
  <c r="G108" i="19" s="1"/>
  <c r="H108" i="19" s="1"/>
  <c r="J108" i="19" s="1"/>
  <c r="K108" i="19" s="1"/>
  <c r="O107" i="19"/>
  <c r="G107" i="19" s="1"/>
  <c r="H107" i="19" s="1"/>
  <c r="J107" i="19" s="1"/>
  <c r="K107" i="19" s="1"/>
  <c r="O106" i="19"/>
  <c r="G106" i="19" s="1"/>
  <c r="H106" i="19" s="1"/>
  <c r="O105" i="19"/>
  <c r="G105" i="19" s="1"/>
  <c r="H105" i="19" s="1"/>
  <c r="O102" i="19"/>
  <c r="G102" i="19" s="1"/>
  <c r="H102" i="19" s="1"/>
  <c r="O101" i="19"/>
  <c r="G101" i="19" s="1"/>
  <c r="H101" i="19" s="1"/>
  <c r="O97" i="19"/>
  <c r="G97" i="19" s="1"/>
  <c r="H97" i="19" s="1"/>
  <c r="J97" i="19" s="1"/>
  <c r="K97" i="19" s="1"/>
  <c r="O96" i="19"/>
  <c r="G96" i="19" s="1"/>
  <c r="H96" i="19" s="1"/>
  <c r="O95" i="19"/>
  <c r="G95" i="19" s="1"/>
  <c r="H95" i="19" s="1"/>
  <c r="O94" i="19"/>
  <c r="G94" i="19" s="1"/>
  <c r="H94" i="19" s="1"/>
  <c r="J94" i="19" s="1"/>
  <c r="K94" i="19" s="1"/>
  <c r="O93" i="19"/>
  <c r="G93" i="19" s="1"/>
  <c r="H93" i="19" s="1"/>
  <c r="O92" i="19"/>
  <c r="G92" i="19" s="1"/>
  <c r="H92" i="19" s="1"/>
  <c r="O91" i="19"/>
  <c r="G91" i="19" s="1"/>
  <c r="H91" i="19" s="1"/>
  <c r="O90" i="19"/>
  <c r="G90" i="19" s="1"/>
  <c r="H90" i="19" s="1"/>
  <c r="O89" i="19"/>
  <c r="G89" i="19" s="1"/>
  <c r="H89" i="19" s="1"/>
  <c r="O88" i="19"/>
  <c r="G88" i="19" s="1"/>
  <c r="H88" i="19" s="1"/>
  <c r="O87" i="19"/>
  <c r="G87" i="19" s="1"/>
  <c r="H87" i="19" s="1"/>
  <c r="O86" i="19"/>
  <c r="G86" i="19" s="1"/>
  <c r="H86" i="19" s="1"/>
  <c r="O85" i="19"/>
  <c r="G85" i="19" s="1"/>
  <c r="H85" i="19" s="1"/>
  <c r="O84" i="19"/>
  <c r="G84" i="19" s="1"/>
  <c r="O83" i="19"/>
  <c r="G83" i="19" s="1"/>
  <c r="H83" i="19" s="1"/>
  <c r="J83" i="19" s="1"/>
  <c r="K83" i="19" s="1"/>
  <c r="O82" i="19"/>
  <c r="G82" i="19" s="1"/>
  <c r="H82" i="19" s="1"/>
  <c r="O81" i="19"/>
  <c r="G81" i="19" s="1"/>
  <c r="H81" i="19" s="1"/>
  <c r="O80" i="19"/>
  <c r="G80" i="19" s="1"/>
  <c r="H80" i="19" s="1"/>
  <c r="O79" i="19"/>
  <c r="G79" i="19" s="1"/>
  <c r="H79" i="19" s="1"/>
  <c r="O78" i="19"/>
  <c r="G78" i="19" s="1"/>
  <c r="H78" i="19" s="1"/>
  <c r="O77" i="19"/>
  <c r="G77" i="19" s="1"/>
  <c r="H77" i="19" s="1"/>
  <c r="O76" i="19"/>
  <c r="G76" i="19" s="1"/>
  <c r="O75" i="19"/>
  <c r="G75" i="19" s="1"/>
  <c r="O74" i="19"/>
  <c r="G74" i="19" s="1"/>
  <c r="H74" i="19" s="1"/>
  <c r="O73" i="19"/>
  <c r="G73" i="19" s="1"/>
  <c r="H73" i="19" s="1"/>
  <c r="O72" i="19"/>
  <c r="G72" i="19" s="1"/>
  <c r="H72" i="19" s="1"/>
  <c r="J72" i="19" s="1"/>
  <c r="K72" i="19" s="1"/>
  <c r="O71" i="19"/>
  <c r="G71" i="19" s="1"/>
  <c r="H71" i="19" s="1"/>
  <c r="J71" i="19" s="1"/>
  <c r="K71" i="19" s="1"/>
  <c r="O70" i="19"/>
  <c r="G70" i="19" s="1"/>
  <c r="O69" i="19"/>
  <c r="G69" i="19" s="1"/>
  <c r="H69" i="19" s="1"/>
  <c r="J69" i="19" s="1"/>
  <c r="K69" i="19" s="1"/>
  <c r="O68" i="19"/>
  <c r="G68" i="19" s="1"/>
  <c r="H68" i="19" s="1"/>
  <c r="J68" i="19" s="1"/>
  <c r="K68" i="19" s="1"/>
  <c r="O67" i="19"/>
  <c r="G67" i="19" s="1"/>
  <c r="O66" i="19"/>
  <c r="G66" i="19" s="1"/>
  <c r="H66" i="19" s="1"/>
  <c r="O65" i="19"/>
  <c r="G65" i="19" s="1"/>
  <c r="O64" i="19"/>
  <c r="G64" i="19" s="1"/>
  <c r="H64" i="19" s="1"/>
  <c r="O63" i="19"/>
  <c r="G63" i="19" s="1"/>
  <c r="O62" i="19"/>
  <c r="G62" i="19" s="1"/>
  <c r="H62" i="19" s="1"/>
  <c r="O61" i="19"/>
  <c r="G61" i="19" s="1"/>
  <c r="O60" i="19"/>
  <c r="G60" i="19" s="1"/>
  <c r="H60" i="19" s="1"/>
  <c r="J60" i="19" s="1"/>
  <c r="K60" i="19" s="1"/>
  <c r="M60" i="19" s="1"/>
  <c r="O59" i="19"/>
  <c r="G59" i="19" s="1"/>
  <c r="H59" i="19" s="1"/>
  <c r="J59" i="19" s="1"/>
  <c r="K59" i="19" s="1"/>
  <c r="M59" i="19" s="1"/>
  <c r="O58" i="19"/>
  <c r="G58" i="19" s="1"/>
  <c r="H58" i="19" s="1"/>
  <c r="O57" i="19"/>
  <c r="G57" i="19" s="1"/>
  <c r="H57" i="19" s="1"/>
  <c r="O56" i="19"/>
  <c r="G56" i="19" s="1"/>
  <c r="H56" i="19" s="1"/>
  <c r="J56" i="19" s="1"/>
  <c r="K56" i="19" s="1"/>
  <c r="O55" i="19"/>
  <c r="G55" i="19" s="1"/>
  <c r="O54" i="19"/>
  <c r="G54" i="19" s="1"/>
  <c r="H54" i="19" s="1"/>
  <c r="O53" i="19"/>
  <c r="G53" i="19" s="1"/>
  <c r="H53" i="19" s="1"/>
  <c r="O52" i="19"/>
  <c r="G52" i="19" s="1"/>
  <c r="H52" i="19" s="1"/>
  <c r="O51" i="19"/>
  <c r="G51" i="19" s="1"/>
  <c r="O50" i="19"/>
  <c r="G50" i="19" s="1"/>
  <c r="H50" i="19" s="1"/>
  <c r="O49" i="19"/>
  <c r="G49" i="19" s="1"/>
  <c r="H49" i="19" s="1"/>
  <c r="J49" i="19" s="1"/>
  <c r="K49" i="19" s="1"/>
  <c r="O48" i="19"/>
  <c r="G48" i="19" s="1"/>
  <c r="H48" i="19" s="1"/>
  <c r="J48" i="19" s="1"/>
  <c r="K48" i="19" s="1"/>
  <c r="O47" i="19"/>
  <c r="G47" i="19" s="1"/>
  <c r="O46" i="19"/>
  <c r="G46" i="19" s="1"/>
  <c r="H46" i="19" s="1"/>
  <c r="J46" i="19" s="1"/>
  <c r="K46" i="19" s="1"/>
  <c r="O45" i="19"/>
  <c r="G45" i="19" s="1"/>
  <c r="H45" i="19" s="1"/>
  <c r="J45" i="19" s="1"/>
  <c r="K45" i="19" s="1"/>
  <c r="O44" i="19"/>
  <c r="G44" i="19" s="1"/>
  <c r="H44" i="19" s="1"/>
  <c r="J44" i="19" s="1"/>
  <c r="K44" i="19" s="1"/>
  <c r="O43" i="19"/>
  <c r="G43" i="19" s="1"/>
  <c r="O42" i="19"/>
  <c r="G42" i="19" s="1"/>
  <c r="H42" i="19" s="1"/>
  <c r="O41" i="19"/>
  <c r="G41" i="19" s="1"/>
  <c r="H41" i="19" s="1"/>
  <c r="O40" i="19"/>
  <c r="G40" i="19" s="1"/>
  <c r="H40" i="19" s="1"/>
  <c r="O39" i="19"/>
  <c r="G39" i="19" s="1"/>
  <c r="O38" i="19"/>
  <c r="G38" i="19" s="1"/>
  <c r="H38" i="19" s="1"/>
  <c r="J38" i="19" s="1"/>
  <c r="K38" i="19" s="1"/>
  <c r="O37" i="19"/>
  <c r="G37" i="19" s="1"/>
  <c r="H37" i="19" s="1"/>
  <c r="J37" i="19" s="1"/>
  <c r="K37" i="19" s="1"/>
  <c r="O36" i="19"/>
  <c r="G36" i="19" s="1"/>
  <c r="H36" i="19" s="1"/>
  <c r="J36" i="19" s="1"/>
  <c r="K36" i="19" s="1"/>
  <c r="O35" i="19"/>
  <c r="G35" i="19" s="1"/>
  <c r="O34" i="19"/>
  <c r="G34" i="19" s="1"/>
  <c r="H34" i="19" s="1"/>
  <c r="J34" i="19" s="1"/>
  <c r="K34" i="19" s="1"/>
  <c r="O33" i="19"/>
  <c r="G33" i="19" s="1"/>
  <c r="H33" i="19" s="1"/>
  <c r="J33" i="19" s="1"/>
  <c r="K33" i="19" s="1"/>
  <c r="L32" i="19"/>
  <c r="O31" i="19"/>
  <c r="G31" i="19" s="1"/>
  <c r="H31" i="19" s="1"/>
  <c r="J31" i="19" s="1"/>
  <c r="K31" i="19" s="1"/>
  <c r="O30" i="19"/>
  <c r="G30" i="19" s="1"/>
  <c r="H30" i="19" s="1"/>
  <c r="J30" i="19" s="1"/>
  <c r="K30" i="19" s="1"/>
  <c r="O29" i="19"/>
  <c r="G29" i="19" s="1"/>
  <c r="O28" i="19"/>
  <c r="G28" i="19" s="1"/>
  <c r="O27" i="19"/>
  <c r="G27" i="19" s="1"/>
  <c r="H27" i="19" s="1"/>
  <c r="J27" i="19" s="1"/>
  <c r="K27" i="19" s="1"/>
  <c r="O26" i="19"/>
  <c r="G26" i="19" s="1"/>
  <c r="H26" i="19" s="1"/>
  <c r="O25" i="19"/>
  <c r="G25" i="19" s="1"/>
  <c r="O24" i="19"/>
  <c r="G24" i="19" s="1"/>
  <c r="H24" i="19" s="1"/>
  <c r="O23" i="19"/>
  <c r="G23" i="19" s="1"/>
  <c r="O22" i="19"/>
  <c r="G22" i="19" s="1"/>
  <c r="H22" i="19" s="1"/>
  <c r="J22" i="19" s="1"/>
  <c r="K22" i="19" s="1"/>
  <c r="O21" i="19"/>
  <c r="G21" i="19" s="1"/>
  <c r="O20" i="19"/>
  <c r="G20" i="19" s="1"/>
  <c r="H20" i="19" s="1"/>
  <c r="G19" i="19"/>
  <c r="O18" i="19"/>
  <c r="G18" i="19" s="1"/>
  <c r="H18" i="19" s="1"/>
  <c r="O17" i="19"/>
  <c r="G17" i="19" s="1"/>
  <c r="O16" i="19"/>
  <c r="G16" i="19" s="1"/>
  <c r="H16" i="19" s="1"/>
  <c r="O15" i="19"/>
  <c r="G15" i="19" s="1"/>
  <c r="O14" i="19"/>
  <c r="G14" i="19" s="1"/>
  <c r="H14" i="19" s="1"/>
  <c r="O13" i="19"/>
  <c r="G13" i="19" s="1"/>
  <c r="H13" i="19" s="1"/>
  <c r="O12" i="19"/>
  <c r="G12" i="19" s="1"/>
  <c r="H12" i="19" s="1"/>
  <c r="O11" i="19"/>
  <c r="G11" i="19" s="1"/>
  <c r="O10" i="19"/>
  <c r="G10" i="19" s="1"/>
  <c r="H10" i="19" s="1"/>
  <c r="O9" i="19"/>
  <c r="G9" i="19" s="1"/>
  <c r="H9" i="19" s="1"/>
  <c r="O8" i="19"/>
  <c r="G8" i="19" s="1"/>
  <c r="H8" i="19" s="1"/>
  <c r="J8" i="19" s="1"/>
  <c r="K8" i="19" s="1"/>
  <c r="O7" i="19"/>
  <c r="G7" i="19" s="1"/>
  <c r="O6" i="19"/>
  <c r="G6" i="19" s="1"/>
  <c r="H6" i="19" s="1"/>
  <c r="O5" i="19"/>
  <c r="L5" i="19"/>
  <c r="O4" i="19"/>
  <c r="L4" i="19"/>
  <c r="O3" i="19"/>
  <c r="G3" i="19" s="1"/>
  <c r="K16" i="19" l="1"/>
  <c r="J16" i="19"/>
  <c r="K24" i="19"/>
  <c r="J24" i="19"/>
  <c r="K62" i="19"/>
  <c r="J62" i="19"/>
  <c r="H70" i="19"/>
  <c r="J70" i="19" s="1"/>
  <c r="K70" i="19" s="1"/>
  <c r="J82" i="19"/>
  <c r="K82" i="19"/>
  <c r="K101" i="19"/>
  <c r="J101" i="19"/>
  <c r="H111" i="19"/>
  <c r="K115" i="19"/>
  <c r="J115" i="19"/>
  <c r="H123" i="19"/>
  <c r="K137" i="19"/>
  <c r="J137" i="19"/>
  <c r="J185" i="19"/>
  <c r="K185" i="19"/>
  <c r="K209" i="19"/>
  <c r="J209" i="19"/>
  <c r="H3" i="19"/>
  <c r="K9" i="19"/>
  <c r="J9" i="19"/>
  <c r="H17" i="19"/>
  <c r="H25" i="19"/>
  <c r="J25" i="19" s="1"/>
  <c r="K25" i="19" s="1"/>
  <c r="H29" i="19"/>
  <c r="J29" i="19" s="1"/>
  <c r="K29" i="19" s="1"/>
  <c r="K53" i="19"/>
  <c r="J53" i="19"/>
  <c r="H63" i="19"/>
  <c r="H67" i="19"/>
  <c r="J87" i="19"/>
  <c r="K87" i="19"/>
  <c r="K95" i="19"/>
  <c r="J95" i="19"/>
  <c r="K102" i="19"/>
  <c r="J102" i="19"/>
  <c r="J112" i="19"/>
  <c r="K112" i="19"/>
  <c r="K120" i="19"/>
  <c r="J120" i="19"/>
  <c r="K128" i="19"/>
  <c r="J128" i="19"/>
  <c r="K138" i="19"/>
  <c r="J138" i="19"/>
  <c r="K147" i="19"/>
  <c r="J147" i="19"/>
  <c r="H155" i="19"/>
  <c r="J163" i="19"/>
  <c r="K163" i="19"/>
  <c r="K167" i="19"/>
  <c r="J167" i="19"/>
  <c r="J174" i="19"/>
  <c r="K174" i="19"/>
  <c r="K182" i="19"/>
  <c r="J182" i="19"/>
  <c r="K190" i="19"/>
  <c r="J190" i="19"/>
  <c r="K206" i="19"/>
  <c r="J206" i="19"/>
  <c r="K216" i="19"/>
  <c r="J216" i="19"/>
  <c r="K224" i="19"/>
  <c r="J224" i="19"/>
  <c r="K10" i="19"/>
  <c r="J10" i="19"/>
  <c r="J42" i="19"/>
  <c r="K42" i="19"/>
  <c r="K50" i="19"/>
  <c r="J50" i="19"/>
  <c r="K54" i="19"/>
  <c r="J54" i="19"/>
  <c r="J58" i="19"/>
  <c r="K58" i="19"/>
  <c r="K64" i="19"/>
  <c r="J64" i="19"/>
  <c r="H76" i="19"/>
  <c r="K80" i="19"/>
  <c r="J80" i="19"/>
  <c r="H84" i="19"/>
  <c r="L84" i="19" s="1"/>
  <c r="K88" i="19"/>
  <c r="J88" i="19"/>
  <c r="K92" i="19"/>
  <c r="J92" i="19"/>
  <c r="J96" i="19"/>
  <c r="K96" i="19"/>
  <c r="K105" i="19"/>
  <c r="J105" i="19"/>
  <c r="J109" i="19"/>
  <c r="K109" i="19"/>
  <c r="J113" i="19"/>
  <c r="K113" i="19"/>
  <c r="J121" i="19"/>
  <c r="K121" i="19"/>
  <c r="J125" i="19"/>
  <c r="K125" i="19"/>
  <c r="J129" i="19"/>
  <c r="K129" i="19"/>
  <c r="J135" i="19"/>
  <c r="K135" i="19"/>
  <c r="H139" i="19"/>
  <c r="J139" i="19" s="1"/>
  <c r="K139" i="19" s="1"/>
  <c r="K148" i="19"/>
  <c r="J148" i="19"/>
  <c r="K152" i="19"/>
  <c r="J152" i="19"/>
  <c r="K156" i="19"/>
  <c r="J156" i="19"/>
  <c r="K164" i="19"/>
  <c r="J164" i="19"/>
  <c r="K168" i="19"/>
  <c r="J168" i="19"/>
  <c r="J179" i="19"/>
  <c r="K179" i="19"/>
  <c r="K183" i="19"/>
  <c r="J183" i="19"/>
  <c r="K187" i="19"/>
  <c r="J187" i="19"/>
  <c r="H192" i="19"/>
  <c r="J192" i="19" s="1"/>
  <c r="K192" i="19" s="1"/>
  <c r="H200" i="19"/>
  <c r="J200" i="19" s="1"/>
  <c r="K200" i="19" s="1"/>
  <c r="K203" i="19"/>
  <c r="J203" i="19"/>
  <c r="H207" i="19"/>
  <c r="J207" i="19" s="1"/>
  <c r="K207" i="19" s="1"/>
  <c r="H211" i="19"/>
  <c r="J211" i="19" s="1"/>
  <c r="K211" i="19" s="1"/>
  <c r="K12" i="19"/>
  <c r="J12" i="19"/>
  <c r="K20" i="19"/>
  <c r="J20" i="19"/>
  <c r="H28" i="19"/>
  <c r="J28" i="19" s="1"/>
  <c r="K28" i="19" s="1"/>
  <c r="K40" i="19"/>
  <c r="J40" i="19"/>
  <c r="K52" i="19"/>
  <c r="J52" i="19"/>
  <c r="K66" i="19"/>
  <c r="J66" i="19"/>
  <c r="J74" i="19"/>
  <c r="K74" i="19"/>
  <c r="J78" i="19"/>
  <c r="K78" i="19"/>
  <c r="J86" i="19"/>
  <c r="K86" i="19"/>
  <c r="J90" i="19"/>
  <c r="K90" i="19"/>
  <c r="H127" i="19"/>
  <c r="K133" i="19"/>
  <c r="J133" i="19"/>
  <c r="K141" i="19"/>
  <c r="J141" i="19"/>
  <c r="K146" i="19"/>
  <c r="J146" i="19"/>
  <c r="K154" i="19"/>
  <c r="J154" i="19"/>
  <c r="K166" i="19"/>
  <c r="J166" i="19"/>
  <c r="H173" i="19"/>
  <c r="H181" i="19"/>
  <c r="J189" i="19"/>
  <c r="K189" i="19"/>
  <c r="J205" i="19"/>
  <c r="K205" i="19"/>
  <c r="K13" i="19"/>
  <c r="J13" i="19"/>
  <c r="K41" i="19"/>
  <c r="J41" i="19"/>
  <c r="K57" i="19"/>
  <c r="J57" i="19"/>
  <c r="H75" i="19"/>
  <c r="K79" i="19"/>
  <c r="J79" i="19"/>
  <c r="J91" i="19"/>
  <c r="K91" i="19"/>
  <c r="K124" i="19"/>
  <c r="J124" i="19"/>
  <c r="K134" i="19"/>
  <c r="J134" i="19"/>
  <c r="H142" i="19"/>
  <c r="J142" i="19" s="1"/>
  <c r="K142" i="19" s="1"/>
  <c r="J151" i="19"/>
  <c r="K151" i="19"/>
  <c r="H159" i="19"/>
  <c r="J159" i="19" s="1"/>
  <c r="K159" i="19" s="1"/>
  <c r="H178" i="19"/>
  <c r="J178" i="19" s="1"/>
  <c r="K178" i="19" s="1"/>
  <c r="K186" i="19"/>
  <c r="J186" i="19"/>
  <c r="K202" i="19"/>
  <c r="M202" i="19" s="1"/>
  <c r="J202" i="19"/>
  <c r="K218" i="19"/>
  <c r="J218" i="19"/>
  <c r="J220" i="19"/>
  <c r="K220" i="19"/>
  <c r="K222" i="19"/>
  <c r="J222" i="19"/>
  <c r="K6" i="19"/>
  <c r="J6" i="19"/>
  <c r="K14" i="19"/>
  <c r="J14" i="19"/>
  <c r="K18" i="19"/>
  <c r="J18" i="19"/>
  <c r="J26" i="19"/>
  <c r="K26" i="19"/>
  <c r="H7" i="19"/>
  <c r="H11" i="19"/>
  <c r="H15" i="19"/>
  <c r="H19" i="19"/>
  <c r="H23" i="19"/>
  <c r="H35" i="19"/>
  <c r="J35" i="19" s="1"/>
  <c r="K35" i="19" s="1"/>
  <c r="H39" i="19"/>
  <c r="J39" i="19" s="1"/>
  <c r="K39" i="19" s="1"/>
  <c r="H43" i="19"/>
  <c r="H47" i="19"/>
  <c r="J47" i="19" s="1"/>
  <c r="K47" i="19" s="1"/>
  <c r="H51" i="19"/>
  <c r="H55" i="19"/>
  <c r="J55" i="19" s="1"/>
  <c r="K55" i="19" s="1"/>
  <c r="H61" i="19"/>
  <c r="H65" i="19"/>
  <c r="K73" i="19"/>
  <c r="J73" i="19"/>
  <c r="K77" i="19"/>
  <c r="J77" i="19"/>
  <c r="K81" i="19"/>
  <c r="J81" i="19"/>
  <c r="K85" i="19"/>
  <c r="J85" i="19"/>
  <c r="K89" i="19"/>
  <c r="J89" i="19"/>
  <c r="K93" i="19"/>
  <c r="J93" i="19"/>
  <c r="K106" i="19"/>
  <c r="J106" i="19"/>
  <c r="K110" i="19"/>
  <c r="J110" i="19"/>
  <c r="K114" i="19"/>
  <c r="J114" i="19"/>
  <c r="K118" i="19"/>
  <c r="J118" i="19"/>
  <c r="K122" i="19"/>
  <c r="J122" i="19"/>
  <c r="K126" i="19"/>
  <c r="J126" i="19"/>
  <c r="K132" i="19"/>
  <c r="J132" i="19"/>
  <c r="K136" i="19"/>
  <c r="J136" i="19"/>
  <c r="J140" i="19"/>
  <c r="K140" i="19"/>
  <c r="K149" i="19"/>
  <c r="J149" i="19"/>
  <c r="J153" i="19"/>
  <c r="K153" i="19"/>
  <c r="H157" i="19"/>
  <c r="K161" i="19"/>
  <c r="J161" i="19"/>
  <c r="J165" i="19"/>
  <c r="K165" i="19"/>
  <c r="K172" i="19"/>
  <c r="J172" i="19"/>
  <c r="K180" i="19"/>
  <c r="J180" i="19"/>
  <c r="K184" i="19"/>
  <c r="J184" i="19"/>
  <c r="K188" i="19"/>
  <c r="J188" i="19"/>
  <c r="H193" i="19"/>
  <c r="J193" i="19" s="1"/>
  <c r="K193" i="19" s="1"/>
  <c r="K204" i="19"/>
  <c r="J204" i="19"/>
  <c r="K208" i="19"/>
  <c r="J208" i="19"/>
  <c r="K215" i="19"/>
  <c r="J215" i="19"/>
  <c r="K219" i="19"/>
  <c r="J219" i="19"/>
  <c r="K221" i="19"/>
  <c r="J221" i="19"/>
  <c r="K223" i="19"/>
  <c r="J223" i="19"/>
  <c r="K225" i="19"/>
  <c r="J225" i="19"/>
  <c r="J217" i="19"/>
  <c r="K217" i="19"/>
  <c r="H21" i="19"/>
  <c r="J21" i="19" s="1"/>
  <c r="K21" i="19" s="1"/>
  <c r="M32" i="19"/>
  <c r="L83" i="19"/>
  <c r="L197" i="19"/>
  <c r="M197" i="19"/>
  <c r="L73" i="19"/>
  <c r="M4" i="19"/>
  <c r="L68" i="19"/>
  <c r="M68" i="19" s="1"/>
  <c r="L167" i="19"/>
  <c r="L195" i="19"/>
  <c r="M195" i="19" s="1"/>
  <c r="L203" i="19"/>
  <c r="L80" i="19"/>
  <c r="L94" i="19"/>
  <c r="M94" i="19" s="1"/>
  <c r="L201" i="19"/>
  <c r="L81" i="19"/>
  <c r="L88" i="19"/>
  <c r="L189" i="19"/>
  <c r="M189" i="19" s="1"/>
  <c r="L107" i="19"/>
  <c r="L64" i="19"/>
  <c r="M64" i="19" s="1"/>
  <c r="L89" i="19"/>
  <c r="L186" i="19"/>
  <c r="L206" i="19"/>
  <c r="L164" i="19"/>
  <c r="L174" i="19"/>
  <c r="L182" i="19"/>
  <c r="L218" i="19"/>
  <c r="L168" i="19"/>
  <c r="M168" i="19" s="1"/>
  <c r="L190" i="19"/>
  <c r="M190" i="19" s="1"/>
  <c r="L45" i="19"/>
  <c r="L33" i="19"/>
  <c r="L38" i="19"/>
  <c r="L41" i="19"/>
  <c r="L46" i="19"/>
  <c r="L49" i="19"/>
  <c r="L54" i="19"/>
  <c r="L57" i="19"/>
  <c r="L71" i="19"/>
  <c r="L34" i="19"/>
  <c r="L37" i="19"/>
  <c r="L42" i="19"/>
  <c r="L50" i="19"/>
  <c r="L53" i="19"/>
  <c r="L58" i="19"/>
  <c r="L6" i="19"/>
  <c r="L18" i="19"/>
  <c r="L24" i="19"/>
  <c r="L74" i="19"/>
  <c r="L79" i="19"/>
  <c r="L90" i="19"/>
  <c r="L101" i="19"/>
  <c r="L116" i="19"/>
  <c r="L120" i="19"/>
  <c r="L8" i="19"/>
  <c r="M8" i="19" s="1"/>
  <c r="L9" i="19"/>
  <c r="L12" i="19"/>
  <c r="L13" i="19"/>
  <c r="L16" i="19"/>
  <c r="M16" i="19" s="1"/>
  <c r="L22" i="19"/>
  <c r="M22" i="19" s="1"/>
  <c r="L26" i="19"/>
  <c r="L27" i="19"/>
  <c r="M27" i="19" s="1"/>
  <c r="L30" i="19"/>
  <c r="M30" i="19" s="1"/>
  <c r="L31" i="19"/>
  <c r="M31" i="19" s="1"/>
  <c r="L72" i="19"/>
  <c r="M72" i="19" s="1"/>
  <c r="L85" i="19"/>
  <c r="L86" i="19"/>
  <c r="L106" i="19"/>
  <c r="L119" i="19"/>
  <c r="L134" i="19"/>
  <c r="L138" i="19"/>
  <c r="L36" i="19"/>
  <c r="M36" i="19" s="1"/>
  <c r="L40" i="19"/>
  <c r="L44" i="19"/>
  <c r="M44" i="19" s="1"/>
  <c r="L48" i="19"/>
  <c r="M48" i="19" s="1"/>
  <c r="L52" i="19"/>
  <c r="L56" i="19"/>
  <c r="M56" i="19" s="1"/>
  <c r="L82" i="19"/>
  <c r="L87" i="19"/>
  <c r="L91" i="19"/>
  <c r="L108" i="19"/>
  <c r="L117" i="19"/>
  <c r="L122" i="19"/>
  <c r="L137" i="19"/>
  <c r="L144" i="19"/>
  <c r="L146" i="19"/>
  <c r="L148" i="19"/>
  <c r="L152" i="19"/>
  <c r="L180" i="19"/>
  <c r="M5" i="19"/>
  <c r="L10" i="19"/>
  <c r="L14" i="19"/>
  <c r="L20" i="19"/>
  <c r="L62" i="19"/>
  <c r="L66" i="19"/>
  <c r="L69" i="19"/>
  <c r="L77" i="19"/>
  <c r="L78" i="19"/>
  <c r="L102" i="19"/>
  <c r="L124" i="19"/>
  <c r="L135" i="19"/>
  <c r="L140" i="19"/>
  <c r="L96" i="19"/>
  <c r="L112" i="19"/>
  <c r="L113" i="19"/>
  <c r="L118" i="19"/>
  <c r="L128" i="19"/>
  <c r="L129" i="19"/>
  <c r="L136" i="19"/>
  <c r="L153" i="19"/>
  <c r="L156" i="19"/>
  <c r="L161" i="19"/>
  <c r="L163" i="19"/>
  <c r="L177" i="19"/>
  <c r="L185" i="19"/>
  <c r="L198" i="19"/>
  <c r="L217" i="19"/>
  <c r="L225" i="19"/>
  <c r="L92" i="19"/>
  <c r="L97" i="19"/>
  <c r="M97" i="19" s="1"/>
  <c r="L109" i="19"/>
  <c r="L114" i="19"/>
  <c r="M114" i="19" s="1"/>
  <c r="L115" i="19"/>
  <c r="L125" i="19"/>
  <c r="L132" i="19"/>
  <c r="M132" i="19" s="1"/>
  <c r="L133" i="19"/>
  <c r="L147" i="19"/>
  <c r="L149" i="19"/>
  <c r="L194" i="19"/>
  <c r="L223" i="19"/>
  <c r="L95" i="19"/>
  <c r="L93" i="19"/>
  <c r="L105" i="19"/>
  <c r="L110" i="19"/>
  <c r="L121" i="19"/>
  <c r="L126" i="19"/>
  <c r="L151" i="19"/>
  <c r="L160" i="19"/>
  <c r="L162" i="19"/>
  <c r="L176" i="19"/>
  <c r="L216" i="19"/>
  <c r="L220" i="19"/>
  <c r="L222" i="19"/>
  <c r="L143" i="19"/>
  <c r="L150" i="19"/>
  <c r="L175" i="19"/>
  <c r="L179" i="19"/>
  <c r="L184" i="19"/>
  <c r="L188" i="19"/>
  <c r="L205" i="19"/>
  <c r="L210" i="19"/>
  <c r="L224" i="19"/>
  <c r="L141" i="19"/>
  <c r="L154" i="19"/>
  <c r="L169" i="19"/>
  <c r="L183" i="19"/>
  <c r="L187" i="19"/>
  <c r="L196" i="19"/>
  <c r="L204" i="19"/>
  <c r="L209" i="19"/>
  <c r="L213" i="19"/>
  <c r="L219" i="19"/>
  <c r="L158" i="19"/>
  <c r="L165" i="19"/>
  <c r="L166" i="19"/>
  <c r="L172" i="19"/>
  <c r="L199" i="19"/>
  <c r="L208" i="19"/>
  <c r="L212" i="19"/>
  <c r="L215" i="19"/>
  <c r="L221" i="19"/>
  <c r="L171" i="19"/>
  <c r="M171" i="19" s="1"/>
  <c r="M170" i="19"/>
  <c r="M81" i="19" l="1"/>
  <c r="M73" i="19"/>
  <c r="M182" i="19"/>
  <c r="M126" i="19"/>
  <c r="M93" i="19"/>
  <c r="M203" i="19"/>
  <c r="M164" i="19"/>
  <c r="K65" i="19"/>
  <c r="J65" i="19"/>
  <c r="K23" i="19"/>
  <c r="M23" i="19" s="1"/>
  <c r="J23" i="19"/>
  <c r="K7" i="19"/>
  <c r="J7" i="19"/>
  <c r="K75" i="19"/>
  <c r="J75" i="19"/>
  <c r="K76" i="19"/>
  <c r="J76" i="19"/>
  <c r="K67" i="19"/>
  <c r="J67" i="19"/>
  <c r="L47" i="19"/>
  <c r="M47" i="19" s="1"/>
  <c r="L23" i="19"/>
  <c r="L7" i="19"/>
  <c r="L211" i="19"/>
  <c r="M211" i="19" s="1"/>
  <c r="L67" i="19"/>
  <c r="L25" i="19"/>
  <c r="M25" i="19" s="1"/>
  <c r="J61" i="19"/>
  <c r="K61" i="19"/>
  <c r="K51" i="19"/>
  <c r="J51" i="19"/>
  <c r="J43" i="19"/>
  <c r="K43" i="19"/>
  <c r="J19" i="19"/>
  <c r="K19" i="19"/>
  <c r="J11" i="19"/>
  <c r="K11" i="19"/>
  <c r="K173" i="19"/>
  <c r="J173" i="19"/>
  <c r="K127" i="19"/>
  <c r="J127" i="19"/>
  <c r="K155" i="19"/>
  <c r="J155" i="19"/>
  <c r="K63" i="19"/>
  <c r="J63" i="19"/>
  <c r="K17" i="19"/>
  <c r="J17" i="19"/>
  <c r="J3" i="19"/>
  <c r="K3" i="19"/>
  <c r="J123" i="19"/>
  <c r="K123" i="19"/>
  <c r="K111" i="19"/>
  <c r="J111" i="19"/>
  <c r="K157" i="19"/>
  <c r="J157" i="19"/>
  <c r="K15" i="19"/>
  <c r="J15" i="19"/>
  <c r="J181" i="19"/>
  <c r="K181" i="19"/>
  <c r="K84" i="19"/>
  <c r="M84" i="19" s="1"/>
  <c r="J84" i="19"/>
  <c r="L157" i="19"/>
  <c r="L65" i="19"/>
  <c r="L55" i="19"/>
  <c r="M55" i="19" s="1"/>
  <c r="L39" i="19"/>
  <c r="M39" i="19" s="1"/>
  <c r="L15" i="19"/>
  <c r="L178" i="19"/>
  <c r="M178" i="19" s="1"/>
  <c r="L75" i="19"/>
  <c r="L181" i="19"/>
  <c r="L192" i="19"/>
  <c r="M192" i="19" s="1"/>
  <c r="L76" i="19"/>
  <c r="L70" i="19"/>
  <c r="M70" i="19" s="1"/>
  <c r="M165" i="19"/>
  <c r="M221" i="19"/>
  <c r="M110" i="19"/>
  <c r="M174" i="19"/>
  <c r="L193" i="19"/>
  <c r="M193" i="19" s="1"/>
  <c r="L61" i="19"/>
  <c r="L51" i="19"/>
  <c r="L43" i="19"/>
  <c r="L35" i="19"/>
  <c r="M35" i="19" s="1"/>
  <c r="L19" i="19"/>
  <c r="L11" i="19"/>
  <c r="L159" i="19"/>
  <c r="M159" i="19" s="1"/>
  <c r="L142" i="19"/>
  <c r="M142" i="19" s="1"/>
  <c r="L173" i="19"/>
  <c r="L127" i="19"/>
  <c r="L28" i="19"/>
  <c r="M28" i="19" s="1"/>
  <c r="L207" i="19"/>
  <c r="M207" i="19" s="1"/>
  <c r="L200" i="19"/>
  <c r="M200" i="19" s="1"/>
  <c r="L139" i="19"/>
  <c r="M139" i="19" s="1"/>
  <c r="L155" i="19"/>
  <c r="L63" i="19"/>
  <c r="L29" i="19"/>
  <c r="M29" i="19" s="1"/>
  <c r="L17" i="19"/>
  <c r="L3" i="19"/>
  <c r="L123" i="19"/>
  <c r="L111" i="19"/>
  <c r="L21" i="19"/>
  <c r="M21" i="19" s="1"/>
  <c r="M186" i="19"/>
  <c r="M107" i="19"/>
  <c r="M12" i="19"/>
  <c r="M219" i="19"/>
  <c r="M120" i="19"/>
  <c r="M24" i="19"/>
  <c r="M42" i="19"/>
  <c r="M34" i="19"/>
  <c r="M54" i="19"/>
  <c r="M46" i="19"/>
  <c r="M144" i="19"/>
  <c r="M102" i="19"/>
  <c r="M77" i="19"/>
  <c r="M138" i="19"/>
  <c r="M136" i="19"/>
  <c r="M176" i="19"/>
  <c r="M160" i="19"/>
  <c r="M80" i="19"/>
  <c r="M85" i="19"/>
  <c r="M50" i="19"/>
  <c r="M38" i="19"/>
  <c r="M105" i="19"/>
  <c r="M92" i="19"/>
  <c r="M89" i="19"/>
  <c r="M167" i="19"/>
  <c r="M83" i="19"/>
  <c r="M154" i="19"/>
  <c r="M66" i="19"/>
  <c r="M141" i="19"/>
  <c r="M183" i="19"/>
  <c r="M143" i="19"/>
  <c r="M96" i="19"/>
  <c r="M122" i="19"/>
  <c r="M79" i="19"/>
  <c r="M74" i="19"/>
  <c r="M37" i="19"/>
  <c r="M212" i="19"/>
  <c r="M163" i="19"/>
  <c r="M69" i="19"/>
  <c r="M26" i="19"/>
  <c r="M208" i="19"/>
  <c r="M199" i="19"/>
  <c r="M225" i="19"/>
  <c r="M156" i="19"/>
  <c r="M206" i="19"/>
  <c r="M87" i="19"/>
  <c r="M58" i="19"/>
  <c r="M150" i="19"/>
  <c r="M222" i="19"/>
  <c r="M151" i="19"/>
  <c r="M217" i="19"/>
  <c r="M177" i="19"/>
  <c r="M128" i="19"/>
  <c r="M33" i="19"/>
  <c r="M210" i="19"/>
  <c r="M205" i="19"/>
  <c r="M216" i="19"/>
  <c r="M95" i="19"/>
  <c r="M148" i="19"/>
  <c r="M13" i="19"/>
  <c r="M218" i="19"/>
  <c r="M215" i="19"/>
  <c r="M187" i="19"/>
  <c r="M213" i="19"/>
  <c r="M179" i="19"/>
  <c r="M224" i="19"/>
  <c r="M220" i="19"/>
  <c r="M121" i="19"/>
  <c r="M185" i="19"/>
  <c r="M161" i="19"/>
  <c r="M113" i="19"/>
  <c r="M20" i="19"/>
  <c r="M10" i="19"/>
  <c r="M152" i="19"/>
  <c r="M108" i="19"/>
  <c r="M91" i="19"/>
  <c r="M18" i="19"/>
  <c r="M71" i="19"/>
  <c r="M57" i="19"/>
  <c r="M88" i="19"/>
  <c r="M201" i="19"/>
  <c r="M49" i="19"/>
  <c r="M204" i="19"/>
  <c r="M175" i="19"/>
  <c r="M158" i="19"/>
  <c r="M149" i="19"/>
  <c r="M198" i="19"/>
  <c r="M153" i="19"/>
  <c r="M133" i="19"/>
  <c r="M119" i="19"/>
  <c r="M90" i="19"/>
  <c r="M9" i="19"/>
  <c r="M166" i="19"/>
  <c r="M184" i="19"/>
  <c r="M147" i="19"/>
  <c r="M118" i="19"/>
  <c r="M140" i="19"/>
  <c r="M82" i="19"/>
  <c r="M86" i="19"/>
  <c r="M169" i="19"/>
  <c r="M172" i="19"/>
  <c r="M209" i="19"/>
  <c r="M196" i="19"/>
  <c r="M188" i="19"/>
  <c r="M162" i="19"/>
  <c r="M223" i="19"/>
  <c r="M194" i="19"/>
  <c r="M125" i="19"/>
  <c r="M109" i="19"/>
  <c r="M129" i="19"/>
  <c r="M115" i="19"/>
  <c r="M112" i="19"/>
  <c r="M135" i="19"/>
  <c r="M124" i="19"/>
  <c r="M78" i="19"/>
  <c r="M62" i="19"/>
  <c r="M14" i="19"/>
  <c r="M180" i="19"/>
  <c r="M146" i="19"/>
  <c r="M137" i="19"/>
  <c r="M117" i="19"/>
  <c r="M134" i="19"/>
  <c r="M106" i="19"/>
  <c r="M52" i="19"/>
  <c r="M40" i="19"/>
  <c r="M116" i="19"/>
  <c r="M101" i="19"/>
  <c r="M6" i="19"/>
  <c r="M53" i="19"/>
  <c r="M41" i="19"/>
  <c r="M45" i="19"/>
  <c r="M17" i="19" l="1"/>
  <c r="M155" i="19"/>
  <c r="M51" i="19"/>
  <c r="M76" i="19"/>
  <c r="M7" i="19"/>
  <c r="M65" i="19"/>
  <c r="M3" i="19"/>
  <c r="M11" i="19"/>
  <c r="M43" i="19"/>
  <c r="M61" i="19"/>
  <c r="M15" i="19"/>
  <c r="M111" i="19"/>
  <c r="M63" i="19"/>
  <c r="M127" i="19"/>
  <c r="M67" i="19"/>
  <c r="M75" i="19"/>
  <c r="M157" i="19"/>
  <c r="M173" i="19"/>
  <c r="M181" i="19"/>
  <c r="M123" i="19"/>
  <c r="M19" i="19"/>
  <c r="K61" i="18"/>
  <c r="K60" i="18"/>
  <c r="K205" i="18"/>
  <c r="K194" i="18"/>
  <c r="K148" i="18"/>
  <c r="K145" i="18"/>
  <c r="K133" i="18"/>
  <c r="K132" i="18"/>
  <c r="K106" i="18"/>
  <c r="K105" i="18"/>
  <c r="Q227" i="18"/>
  <c r="Q226" i="18"/>
  <c r="Q225" i="18"/>
  <c r="Q224" i="18"/>
  <c r="Q223" i="18"/>
  <c r="Q222" i="18"/>
  <c r="G222" i="18" s="1"/>
  <c r="O129" i="18" l="1"/>
  <c r="G129" i="18" s="1"/>
  <c r="Q228" i="18" l="1"/>
  <c r="G228" i="18" s="1"/>
  <c r="H228" i="18" s="1"/>
  <c r="J228" i="18" s="1"/>
  <c r="O228" i="18"/>
  <c r="G227" i="18"/>
  <c r="H227" i="18" s="1"/>
  <c r="O227" i="18"/>
  <c r="G226" i="18"/>
  <c r="H226" i="18" s="1"/>
  <c r="J226" i="18" s="1"/>
  <c r="O226" i="18"/>
  <c r="G225" i="18"/>
  <c r="H225" i="18" s="1"/>
  <c r="J225" i="18" s="1"/>
  <c r="O225" i="18"/>
  <c r="O224" i="18"/>
  <c r="G224" i="18"/>
  <c r="H224" i="18" s="1"/>
  <c r="J224" i="18" s="1"/>
  <c r="G223" i="18"/>
  <c r="H223" i="18" s="1"/>
  <c r="J223" i="18" s="1"/>
  <c r="O223" i="18"/>
  <c r="H222" i="18"/>
  <c r="O222" i="18"/>
  <c r="Q221" i="18"/>
  <c r="O221" i="18"/>
  <c r="Q220" i="18"/>
  <c r="G220" i="18" s="1"/>
  <c r="H220" i="18" s="1"/>
  <c r="J220" i="18" s="1"/>
  <c r="O220" i="18"/>
  <c r="Q219" i="18"/>
  <c r="G219" i="18" s="1"/>
  <c r="H219" i="18" s="1"/>
  <c r="J219" i="18" s="1"/>
  <c r="O219" i="18"/>
  <c r="Q218" i="18"/>
  <c r="G218" i="18" s="1"/>
  <c r="H218" i="18" s="1"/>
  <c r="J218" i="18" s="1"/>
  <c r="O218" i="18"/>
  <c r="O217" i="18"/>
  <c r="O216" i="18"/>
  <c r="G216" i="18" s="1"/>
  <c r="H216" i="18" s="1"/>
  <c r="O215" i="18"/>
  <c r="G215" i="18" s="1"/>
  <c r="H215" i="18" s="1"/>
  <c r="O214" i="18"/>
  <c r="G214" i="18" s="1"/>
  <c r="H214" i="18" s="1"/>
  <c r="O213" i="18"/>
  <c r="G213" i="18" s="1"/>
  <c r="H213" i="18" s="1"/>
  <c r="O212" i="18"/>
  <c r="G212" i="18" s="1"/>
  <c r="H212" i="18" s="1"/>
  <c r="O211" i="18"/>
  <c r="G211" i="18" s="1"/>
  <c r="H211" i="18" s="1"/>
  <c r="J211" i="18" s="1"/>
  <c r="O210" i="18"/>
  <c r="G210" i="18" s="1"/>
  <c r="H210" i="18" s="1"/>
  <c r="O209" i="18"/>
  <c r="G209" i="18" s="1"/>
  <c r="H209" i="18" s="1"/>
  <c r="J209" i="18" s="1"/>
  <c r="O208" i="18"/>
  <c r="G208" i="18" s="1"/>
  <c r="H208" i="18" s="1"/>
  <c r="J208" i="18" s="1"/>
  <c r="O207" i="18"/>
  <c r="G207" i="18" s="1"/>
  <c r="H207" i="18" s="1"/>
  <c r="O206" i="18"/>
  <c r="G206" i="18" s="1"/>
  <c r="H206" i="18" s="1"/>
  <c r="J206" i="18" s="1"/>
  <c r="O205" i="18"/>
  <c r="G205" i="18" s="1"/>
  <c r="M205" i="18"/>
  <c r="O204" i="18"/>
  <c r="G204" i="18" s="1"/>
  <c r="H204" i="18" s="1"/>
  <c r="O203" i="18"/>
  <c r="O202" i="18"/>
  <c r="O201" i="18"/>
  <c r="G201" i="18" s="1"/>
  <c r="H201" i="18" s="1"/>
  <c r="O200" i="18"/>
  <c r="G200" i="18" s="1"/>
  <c r="H200" i="18" s="1"/>
  <c r="O199" i="18"/>
  <c r="G199" i="18" s="1"/>
  <c r="H199" i="18" s="1"/>
  <c r="O198" i="18"/>
  <c r="G198" i="18" s="1"/>
  <c r="H198" i="18" s="1"/>
  <c r="O197" i="18"/>
  <c r="G197" i="18" s="1"/>
  <c r="H197" i="18" s="1"/>
  <c r="O196" i="18"/>
  <c r="G196" i="18" s="1"/>
  <c r="H196" i="18" s="1"/>
  <c r="O195" i="18"/>
  <c r="G195" i="18" s="1"/>
  <c r="H195" i="18" s="1"/>
  <c r="O193" i="18"/>
  <c r="G193" i="18" s="1"/>
  <c r="H193" i="18" s="1"/>
  <c r="J193" i="18" s="1"/>
  <c r="O192" i="18"/>
  <c r="G192" i="18" s="1"/>
  <c r="H192" i="18" s="1"/>
  <c r="J192" i="18" s="1"/>
  <c r="O191" i="18"/>
  <c r="G191" i="18" s="1"/>
  <c r="H191" i="18" s="1"/>
  <c r="J191" i="18" s="1"/>
  <c r="O190" i="18"/>
  <c r="G190" i="18" s="1"/>
  <c r="H190" i="18" s="1"/>
  <c r="J190" i="18" s="1"/>
  <c r="O189" i="18"/>
  <c r="G189" i="18" s="1"/>
  <c r="H189" i="18" s="1"/>
  <c r="J189" i="18" s="1"/>
  <c r="O188" i="18"/>
  <c r="G188" i="18" s="1"/>
  <c r="H188" i="18" s="1"/>
  <c r="J188" i="18" s="1"/>
  <c r="O187" i="18"/>
  <c r="G187" i="18" s="1"/>
  <c r="H187" i="18" s="1"/>
  <c r="J187" i="18" s="1"/>
  <c r="O186" i="18"/>
  <c r="G186" i="18" s="1"/>
  <c r="H186" i="18" s="1"/>
  <c r="J186" i="18" s="1"/>
  <c r="O185" i="18"/>
  <c r="G185" i="18" s="1"/>
  <c r="H185" i="18" s="1"/>
  <c r="J185" i="18" s="1"/>
  <c r="O184" i="18"/>
  <c r="G184" i="18" s="1"/>
  <c r="H184" i="18" s="1"/>
  <c r="O183" i="18"/>
  <c r="G183" i="18" s="1"/>
  <c r="H183" i="18" s="1"/>
  <c r="J183" i="18" s="1"/>
  <c r="O182" i="18"/>
  <c r="G182" i="18" s="1"/>
  <c r="H182" i="18" s="1"/>
  <c r="O181" i="18"/>
  <c r="G181" i="18" s="1"/>
  <c r="H181" i="18" s="1"/>
  <c r="O180" i="18"/>
  <c r="G180" i="18" s="1"/>
  <c r="H180" i="18" s="1"/>
  <c r="O179" i="18"/>
  <c r="G179" i="18" s="1"/>
  <c r="H179" i="18" s="1"/>
  <c r="O178" i="18"/>
  <c r="G178" i="18" s="1"/>
  <c r="H178" i="18" s="1"/>
  <c r="O177" i="18"/>
  <c r="G177" i="18" s="1"/>
  <c r="H177" i="18" s="1"/>
  <c r="J177" i="18" s="1"/>
  <c r="O176" i="18"/>
  <c r="G176" i="18" s="1"/>
  <c r="H176" i="18" s="1"/>
  <c r="J176" i="18" s="1"/>
  <c r="O175" i="18"/>
  <c r="G175" i="18" s="1"/>
  <c r="H175" i="18" s="1"/>
  <c r="J175" i="18" s="1"/>
  <c r="O174" i="18"/>
  <c r="H174" i="18"/>
  <c r="O173" i="18"/>
  <c r="H173" i="18"/>
  <c r="O172" i="18"/>
  <c r="G172" i="18" s="1"/>
  <c r="H172" i="18" s="1"/>
  <c r="O171" i="18"/>
  <c r="G171" i="18" s="1"/>
  <c r="H171" i="18" s="1"/>
  <c r="J171" i="18" s="1"/>
  <c r="O170" i="18"/>
  <c r="G170" i="18" s="1"/>
  <c r="H170" i="18" s="1"/>
  <c r="J170" i="18" s="1"/>
  <c r="O169" i="18"/>
  <c r="G169" i="18" s="1"/>
  <c r="H169" i="18" s="1"/>
  <c r="J169" i="18" s="1"/>
  <c r="O168" i="18"/>
  <c r="G168" i="18" s="1"/>
  <c r="H168" i="18" s="1"/>
  <c r="J168" i="18" s="1"/>
  <c r="O167" i="18"/>
  <c r="G167" i="18" s="1"/>
  <c r="H167" i="18" s="1"/>
  <c r="J167" i="18" s="1"/>
  <c r="O166" i="18"/>
  <c r="G166" i="18" s="1"/>
  <c r="H166" i="18" s="1"/>
  <c r="O165" i="18"/>
  <c r="G165" i="18" s="1"/>
  <c r="H165" i="18" s="1"/>
  <c r="O164" i="18"/>
  <c r="G164" i="18" s="1"/>
  <c r="H164" i="18" s="1"/>
  <c r="J164" i="18" s="1"/>
  <c r="O163" i="18"/>
  <c r="G163" i="18" s="1"/>
  <c r="H163" i="18" s="1"/>
  <c r="O162" i="18"/>
  <c r="G162" i="18" s="1"/>
  <c r="H162" i="18" s="1"/>
  <c r="O161" i="18"/>
  <c r="G161" i="18" s="1"/>
  <c r="H161" i="18" s="1"/>
  <c r="O160" i="18"/>
  <c r="G160" i="18" s="1"/>
  <c r="H160" i="18" s="1"/>
  <c r="O159" i="18"/>
  <c r="G159" i="18" s="1"/>
  <c r="H159" i="18" s="1"/>
  <c r="J159" i="18" s="1"/>
  <c r="O158" i="18"/>
  <c r="G158" i="18" s="1"/>
  <c r="H158" i="18" s="1"/>
  <c r="J158" i="18" s="1"/>
  <c r="O157" i="18"/>
  <c r="G157" i="18" s="1"/>
  <c r="H157" i="18" s="1"/>
  <c r="J157" i="18" s="1"/>
  <c r="O156" i="18"/>
  <c r="G156" i="18" s="1"/>
  <c r="H156" i="18" s="1"/>
  <c r="J156" i="18" s="1"/>
  <c r="O155" i="18"/>
  <c r="G155" i="18" s="1"/>
  <c r="H155" i="18" s="1"/>
  <c r="J155" i="18" s="1"/>
  <c r="O154" i="18"/>
  <c r="G154" i="18" s="1"/>
  <c r="H154" i="18" s="1"/>
  <c r="J154" i="18" s="1"/>
  <c r="O153" i="18"/>
  <c r="G153" i="18" s="1"/>
  <c r="H153" i="18" s="1"/>
  <c r="O152" i="18"/>
  <c r="G152" i="18" s="1"/>
  <c r="H152" i="18" s="1"/>
  <c r="J152" i="18" s="1"/>
  <c r="O151" i="18"/>
  <c r="G151" i="18" s="1"/>
  <c r="H151" i="18" s="1"/>
  <c r="J151" i="18" s="1"/>
  <c r="O150" i="18"/>
  <c r="G150" i="18" s="1"/>
  <c r="H150" i="18" s="1"/>
  <c r="J150" i="18" s="1"/>
  <c r="O149" i="18"/>
  <c r="G149" i="18" s="1"/>
  <c r="H149" i="18" s="1"/>
  <c r="O147" i="18"/>
  <c r="G147" i="18" s="1"/>
  <c r="H147" i="18" s="1"/>
  <c r="J147" i="18" s="1"/>
  <c r="O146" i="18"/>
  <c r="G146" i="18" s="1"/>
  <c r="H146" i="18" s="1"/>
  <c r="J146" i="18" s="1"/>
  <c r="O144" i="18"/>
  <c r="G144" i="18" s="1"/>
  <c r="H144" i="18" s="1"/>
  <c r="J144" i="18" s="1"/>
  <c r="O143" i="18"/>
  <c r="G143" i="18" s="1"/>
  <c r="H143" i="18" s="1"/>
  <c r="J143" i="18" s="1"/>
  <c r="O142" i="18"/>
  <c r="G142" i="18" s="1"/>
  <c r="H142" i="18" s="1"/>
  <c r="J142" i="18" s="1"/>
  <c r="O141" i="18"/>
  <c r="G141" i="18" s="1"/>
  <c r="H141" i="18" s="1"/>
  <c r="O140" i="18"/>
  <c r="G140" i="18" s="1"/>
  <c r="H140" i="18" s="1"/>
  <c r="O139" i="18"/>
  <c r="G139" i="18" s="1"/>
  <c r="H139" i="18" s="1"/>
  <c r="O138" i="18"/>
  <c r="G138" i="18" s="1"/>
  <c r="H138" i="18" s="1"/>
  <c r="J138" i="18" s="1"/>
  <c r="O137" i="18"/>
  <c r="G137" i="18" s="1"/>
  <c r="H137" i="18" s="1"/>
  <c r="O136" i="18"/>
  <c r="G136" i="18" s="1"/>
  <c r="H136" i="18" s="1"/>
  <c r="J136" i="18" s="1"/>
  <c r="O135" i="18"/>
  <c r="G135" i="18" s="1"/>
  <c r="H135" i="18" s="1"/>
  <c r="J135" i="18" s="1"/>
  <c r="O134" i="18"/>
  <c r="G134" i="18" s="1"/>
  <c r="H134" i="18" s="1"/>
  <c r="J134" i="18" s="1"/>
  <c r="O131" i="18"/>
  <c r="G131" i="18" s="1"/>
  <c r="H131" i="18" s="1"/>
  <c r="J131" i="18" s="1"/>
  <c r="O130" i="18"/>
  <c r="G130" i="18" s="1"/>
  <c r="H130" i="18" s="1"/>
  <c r="J130" i="18" s="1"/>
  <c r="H129" i="18"/>
  <c r="J129" i="18" s="1"/>
  <c r="O128" i="18"/>
  <c r="G128" i="18" s="1"/>
  <c r="H128" i="18" s="1"/>
  <c r="J128" i="18" s="1"/>
  <c r="O127" i="18"/>
  <c r="G127" i="18" s="1"/>
  <c r="H127" i="18" s="1"/>
  <c r="J127" i="18" s="1"/>
  <c r="O126" i="18"/>
  <c r="G126" i="18" s="1"/>
  <c r="H126" i="18" s="1"/>
  <c r="J126" i="18" s="1"/>
  <c r="O125" i="18"/>
  <c r="G125" i="18" s="1"/>
  <c r="H125" i="18" s="1"/>
  <c r="O124" i="18"/>
  <c r="G124" i="18" s="1"/>
  <c r="H124" i="18" s="1"/>
  <c r="J124" i="18" s="1"/>
  <c r="O123" i="18"/>
  <c r="G123" i="18" s="1"/>
  <c r="H123" i="18" s="1"/>
  <c r="J123" i="18" s="1"/>
  <c r="O122" i="18"/>
  <c r="G122" i="18" s="1"/>
  <c r="H122" i="18" s="1"/>
  <c r="J122" i="18" s="1"/>
  <c r="O121" i="18"/>
  <c r="G121" i="18" s="1"/>
  <c r="H121" i="18" s="1"/>
  <c r="O120" i="18"/>
  <c r="G120" i="18" s="1"/>
  <c r="H120" i="18" s="1"/>
  <c r="J120" i="18" s="1"/>
  <c r="O119" i="18"/>
  <c r="G119" i="18" s="1"/>
  <c r="H119" i="18" s="1"/>
  <c r="O118" i="18"/>
  <c r="G118" i="18" s="1"/>
  <c r="H118" i="18" s="1"/>
  <c r="O117" i="18"/>
  <c r="G117" i="18" s="1"/>
  <c r="H117" i="18" s="1"/>
  <c r="O116" i="18"/>
  <c r="G116" i="18" s="1"/>
  <c r="H116" i="18" s="1"/>
  <c r="J116" i="18" s="1"/>
  <c r="O115" i="18"/>
  <c r="G115" i="18" s="1"/>
  <c r="H115" i="18" s="1"/>
  <c r="J115" i="18" s="1"/>
  <c r="O114" i="18"/>
  <c r="G114" i="18" s="1"/>
  <c r="H114" i="18" s="1"/>
  <c r="J114" i="18" s="1"/>
  <c r="O113" i="18"/>
  <c r="G113" i="18" s="1"/>
  <c r="H113" i="18" s="1"/>
  <c r="O112" i="18"/>
  <c r="G112" i="18" s="1"/>
  <c r="H112" i="18" s="1"/>
  <c r="J112" i="18" s="1"/>
  <c r="O111" i="18"/>
  <c r="G111" i="18" s="1"/>
  <c r="H111" i="18" s="1"/>
  <c r="J111" i="18" s="1"/>
  <c r="O110" i="18"/>
  <c r="G110" i="18" s="1"/>
  <c r="H110" i="18" s="1"/>
  <c r="O109" i="18"/>
  <c r="G109" i="18" s="1"/>
  <c r="H109" i="18" s="1"/>
  <c r="O108" i="18"/>
  <c r="G108" i="18" s="1"/>
  <c r="H108" i="18" s="1"/>
  <c r="J108" i="18" s="1"/>
  <c r="O107" i="18"/>
  <c r="G107" i="18" s="1"/>
  <c r="H107" i="18" s="1"/>
  <c r="O104" i="18"/>
  <c r="G104" i="18" s="1"/>
  <c r="H104" i="18" s="1"/>
  <c r="J104" i="18" s="1"/>
  <c r="O103" i="18"/>
  <c r="G103" i="18" s="1"/>
  <c r="H103" i="18" s="1"/>
  <c r="J103" i="18" s="1"/>
  <c r="O102" i="18"/>
  <c r="G102" i="18" s="1"/>
  <c r="H102" i="18" s="1"/>
  <c r="J102" i="18" s="1"/>
  <c r="O101" i="18"/>
  <c r="G101" i="18" s="1"/>
  <c r="H101" i="18" s="1"/>
  <c r="O100" i="18"/>
  <c r="G100" i="18" s="1"/>
  <c r="H100" i="18" s="1"/>
  <c r="O99" i="18"/>
  <c r="G99" i="18" s="1"/>
  <c r="H99" i="18" s="1"/>
  <c r="O98" i="18"/>
  <c r="G98" i="18" s="1"/>
  <c r="H98" i="18" s="1"/>
  <c r="O97" i="18"/>
  <c r="G97" i="18" s="1"/>
  <c r="H97" i="18" s="1"/>
  <c r="O96" i="18"/>
  <c r="G96" i="18" s="1"/>
  <c r="H96" i="18" s="1"/>
  <c r="J96" i="18" s="1"/>
  <c r="O95" i="18"/>
  <c r="G95" i="18" s="1"/>
  <c r="H95" i="18" s="1"/>
  <c r="O94" i="18"/>
  <c r="G94" i="18" s="1"/>
  <c r="H94" i="18" s="1"/>
  <c r="J94" i="18" s="1"/>
  <c r="O93" i="18"/>
  <c r="G93" i="18" s="1"/>
  <c r="H93" i="18" s="1"/>
  <c r="O92" i="18"/>
  <c r="G92" i="18" s="1"/>
  <c r="H92" i="18" s="1"/>
  <c r="J92" i="18" s="1"/>
  <c r="O91" i="18"/>
  <c r="G91" i="18" s="1"/>
  <c r="H91" i="18" s="1"/>
  <c r="J91" i="18" s="1"/>
  <c r="O90" i="18"/>
  <c r="G90" i="18" s="1"/>
  <c r="H90" i="18" s="1"/>
  <c r="J90" i="18" s="1"/>
  <c r="O89" i="18"/>
  <c r="G89" i="18" s="1"/>
  <c r="H89" i="18" s="1"/>
  <c r="O88" i="18"/>
  <c r="G88" i="18" s="1"/>
  <c r="H88" i="18" s="1"/>
  <c r="J88" i="18" s="1"/>
  <c r="O87" i="18"/>
  <c r="G87" i="18" s="1"/>
  <c r="H87" i="18" s="1"/>
  <c r="J87" i="18" s="1"/>
  <c r="O86" i="18"/>
  <c r="G86" i="18" s="1"/>
  <c r="H86" i="18" s="1"/>
  <c r="J86" i="18" s="1"/>
  <c r="O85" i="18"/>
  <c r="G85" i="18" s="1"/>
  <c r="H85" i="18" s="1"/>
  <c r="O84" i="18"/>
  <c r="G84" i="18" s="1"/>
  <c r="H84" i="18" s="1"/>
  <c r="O83" i="18"/>
  <c r="G83" i="18" s="1"/>
  <c r="H83" i="18" s="1"/>
  <c r="J83" i="18" s="1"/>
  <c r="O82" i="18"/>
  <c r="G82" i="18" s="1"/>
  <c r="H82" i="18" s="1"/>
  <c r="J82" i="18" s="1"/>
  <c r="O81" i="18"/>
  <c r="G81" i="18" s="1"/>
  <c r="H81" i="18" s="1"/>
  <c r="O80" i="18"/>
  <c r="G80" i="18" s="1"/>
  <c r="H80" i="18" s="1"/>
  <c r="J80" i="18" s="1"/>
  <c r="O79" i="18"/>
  <c r="G79" i="18" s="1"/>
  <c r="H79" i="18" s="1"/>
  <c r="J79" i="18" s="1"/>
  <c r="O78" i="18"/>
  <c r="G78" i="18" s="1"/>
  <c r="H78" i="18" s="1"/>
  <c r="J78" i="18" s="1"/>
  <c r="O77" i="18"/>
  <c r="G77" i="18" s="1"/>
  <c r="H77" i="18" s="1"/>
  <c r="O76" i="18"/>
  <c r="G76" i="18" s="1"/>
  <c r="H76" i="18" s="1"/>
  <c r="J76" i="18" s="1"/>
  <c r="O75" i="18"/>
  <c r="G75" i="18" s="1"/>
  <c r="H75" i="18" s="1"/>
  <c r="J75" i="18" s="1"/>
  <c r="O74" i="18"/>
  <c r="G74" i="18" s="1"/>
  <c r="H74" i="18" s="1"/>
  <c r="J74" i="18" s="1"/>
  <c r="O73" i="18"/>
  <c r="G73" i="18" s="1"/>
  <c r="H73" i="18" s="1"/>
  <c r="O72" i="18"/>
  <c r="G72" i="18" s="1"/>
  <c r="H72" i="18" s="1"/>
  <c r="O71" i="18"/>
  <c r="G71" i="18" s="1"/>
  <c r="H71" i="18" s="1"/>
  <c r="O70" i="18"/>
  <c r="G70" i="18" s="1"/>
  <c r="H70" i="18" s="1"/>
  <c r="O69" i="18"/>
  <c r="G69" i="18" s="1"/>
  <c r="H69" i="18" s="1"/>
  <c r="O68" i="18"/>
  <c r="G68" i="18" s="1"/>
  <c r="H68" i="18" s="1"/>
  <c r="J68" i="18" s="1"/>
  <c r="O67" i="18"/>
  <c r="G67" i="18" s="1"/>
  <c r="H67" i="18" s="1"/>
  <c r="J67" i="18" s="1"/>
  <c r="O66" i="18"/>
  <c r="G66" i="18" s="1"/>
  <c r="H66" i="18" s="1"/>
  <c r="J66" i="18" s="1"/>
  <c r="O65" i="18"/>
  <c r="G65" i="18" s="1"/>
  <c r="H65" i="18" s="1"/>
  <c r="O64" i="18"/>
  <c r="G64" i="18" s="1"/>
  <c r="H64" i="18" s="1"/>
  <c r="J64" i="18" s="1"/>
  <c r="O63" i="18"/>
  <c r="G63" i="18" s="1"/>
  <c r="H63" i="18" s="1"/>
  <c r="J63" i="18" s="1"/>
  <c r="O62" i="18"/>
  <c r="G62" i="18" s="1"/>
  <c r="H62" i="18" s="1"/>
  <c r="J62" i="18" s="1"/>
  <c r="O61" i="18"/>
  <c r="G61" i="18" s="1"/>
  <c r="M61" i="18"/>
  <c r="O60" i="18"/>
  <c r="G60" i="18" s="1"/>
  <c r="M60" i="18"/>
  <c r="O59" i="18"/>
  <c r="G59" i="18" s="1"/>
  <c r="H59" i="18" s="1"/>
  <c r="O58" i="18"/>
  <c r="G58" i="18" s="1"/>
  <c r="H58" i="18" s="1"/>
  <c r="J58" i="18" s="1"/>
  <c r="O57" i="18"/>
  <c r="G57" i="18" s="1"/>
  <c r="H57" i="18" s="1"/>
  <c r="O56" i="18"/>
  <c r="G56" i="18" s="1"/>
  <c r="H56" i="18" s="1"/>
  <c r="J56" i="18" s="1"/>
  <c r="K56" i="18" s="1"/>
  <c r="O55" i="18"/>
  <c r="G55" i="18" s="1"/>
  <c r="H55" i="18" s="1"/>
  <c r="J55" i="18" s="1"/>
  <c r="O54" i="18"/>
  <c r="G54" i="18" s="1"/>
  <c r="H54" i="18" s="1"/>
  <c r="J54" i="18" s="1"/>
  <c r="O53" i="18"/>
  <c r="G53" i="18" s="1"/>
  <c r="H53" i="18" s="1"/>
  <c r="O52" i="18"/>
  <c r="G52" i="18" s="1"/>
  <c r="H52" i="18" s="1"/>
  <c r="J52" i="18" s="1"/>
  <c r="O51" i="18"/>
  <c r="G51" i="18" s="1"/>
  <c r="H51" i="18" s="1"/>
  <c r="J51" i="18" s="1"/>
  <c r="O50" i="18"/>
  <c r="G50" i="18" s="1"/>
  <c r="H50" i="18" s="1"/>
  <c r="O49" i="18"/>
  <c r="G49" i="18" s="1"/>
  <c r="H49" i="18" s="1"/>
  <c r="O48" i="18"/>
  <c r="G48" i="18" s="1"/>
  <c r="H48" i="18" s="1"/>
  <c r="O47" i="18"/>
  <c r="G47" i="18" s="1"/>
  <c r="H47" i="18" s="1"/>
  <c r="O46" i="18"/>
  <c r="G46" i="18" s="1"/>
  <c r="H46" i="18" s="1"/>
  <c r="O45" i="18"/>
  <c r="G45" i="18" s="1"/>
  <c r="H45" i="18" s="1"/>
  <c r="O44" i="18"/>
  <c r="G44" i="18" s="1"/>
  <c r="H44" i="18" s="1"/>
  <c r="J44" i="18" s="1"/>
  <c r="O43" i="18"/>
  <c r="G43" i="18" s="1"/>
  <c r="H43" i="18" s="1"/>
  <c r="J43" i="18" s="1"/>
  <c r="O42" i="18"/>
  <c r="G42" i="18" s="1"/>
  <c r="H42" i="18" s="1"/>
  <c r="O41" i="18"/>
  <c r="G41" i="18" s="1"/>
  <c r="H41" i="18" s="1"/>
  <c r="J41" i="18" s="1"/>
  <c r="O40" i="18"/>
  <c r="G40" i="18" s="1"/>
  <c r="H40" i="18" s="1"/>
  <c r="J40" i="18" s="1"/>
  <c r="K40" i="18" s="1"/>
  <c r="O39" i="18"/>
  <c r="G39" i="18" s="1"/>
  <c r="H39" i="18" s="1"/>
  <c r="J39" i="18" s="1"/>
  <c r="K39" i="18" s="1"/>
  <c r="O38" i="18"/>
  <c r="G38" i="18" s="1"/>
  <c r="H38" i="18" s="1"/>
  <c r="J38" i="18" s="1"/>
  <c r="K38" i="18" s="1"/>
  <c r="O37" i="18"/>
  <c r="G37" i="18" s="1"/>
  <c r="H37" i="18" s="1"/>
  <c r="J37" i="18" s="1"/>
  <c r="K37" i="18" s="1"/>
  <c r="O36" i="18"/>
  <c r="G36" i="18" s="1"/>
  <c r="H36" i="18" s="1"/>
  <c r="J36" i="18" s="1"/>
  <c r="K36" i="18" s="1"/>
  <c r="O35" i="18"/>
  <c r="G35" i="18" s="1"/>
  <c r="H35" i="18" s="1"/>
  <c r="J35" i="18" s="1"/>
  <c r="K35" i="18" s="1"/>
  <c r="O34" i="18"/>
  <c r="G34" i="18" s="1"/>
  <c r="H34" i="18" s="1"/>
  <c r="J34" i="18" s="1"/>
  <c r="K34" i="18" s="1"/>
  <c r="H33" i="18"/>
  <c r="J33" i="18" s="1"/>
  <c r="K33" i="18" s="1"/>
  <c r="O32" i="18"/>
  <c r="G32" i="18" s="1"/>
  <c r="H32" i="18" s="1"/>
  <c r="J32" i="18" s="1"/>
  <c r="K32" i="18" s="1"/>
  <c r="O31" i="18"/>
  <c r="G31" i="18" s="1"/>
  <c r="H31" i="18" s="1"/>
  <c r="J31" i="18" s="1"/>
  <c r="K31" i="18" s="1"/>
  <c r="O30" i="18"/>
  <c r="G30" i="18" s="1"/>
  <c r="H30" i="18" s="1"/>
  <c r="J30" i="18" s="1"/>
  <c r="K30" i="18" s="1"/>
  <c r="O29" i="18"/>
  <c r="G29" i="18" s="1"/>
  <c r="H29" i="18" s="1"/>
  <c r="J29" i="18" s="1"/>
  <c r="K29" i="18" s="1"/>
  <c r="O28" i="18"/>
  <c r="G28" i="18" s="1"/>
  <c r="H28" i="18" s="1"/>
  <c r="J28" i="18" s="1"/>
  <c r="K28" i="18" s="1"/>
  <c r="O27" i="18"/>
  <c r="G27" i="18" s="1"/>
  <c r="H27" i="18" s="1"/>
  <c r="O26" i="18"/>
  <c r="G26" i="18" s="1"/>
  <c r="H26" i="18" s="1"/>
  <c r="J26" i="18" s="1"/>
  <c r="K26" i="18" s="1"/>
  <c r="O25" i="18"/>
  <c r="G25" i="18" s="1"/>
  <c r="H25" i="18" s="1"/>
  <c r="O24" i="18"/>
  <c r="G24" i="18" s="1"/>
  <c r="H24" i="18" s="1"/>
  <c r="J24" i="18" s="1"/>
  <c r="O23" i="18"/>
  <c r="G23" i="18" s="1"/>
  <c r="H23" i="18" s="1"/>
  <c r="J23" i="18" s="1"/>
  <c r="K23" i="18" s="1"/>
  <c r="O22" i="18"/>
  <c r="G22" i="18" s="1"/>
  <c r="H22" i="18" s="1"/>
  <c r="J22" i="18" s="1"/>
  <c r="K22" i="18" s="1"/>
  <c r="O21" i="18"/>
  <c r="G21" i="18" s="1"/>
  <c r="H21" i="18" s="1"/>
  <c r="O20" i="18"/>
  <c r="G20" i="18" s="1"/>
  <c r="H20" i="18" s="1"/>
  <c r="J20" i="18" s="1"/>
  <c r="G19" i="18"/>
  <c r="H19" i="18" s="1"/>
  <c r="J19" i="18" s="1"/>
  <c r="O18" i="18"/>
  <c r="G18" i="18" s="1"/>
  <c r="H18" i="18" s="1"/>
  <c r="J18" i="18" s="1"/>
  <c r="O17" i="18"/>
  <c r="G17" i="18" s="1"/>
  <c r="H17" i="18" s="1"/>
  <c r="J17" i="18" s="1"/>
  <c r="O16" i="18"/>
  <c r="G16" i="18" s="1"/>
  <c r="H16" i="18" s="1"/>
  <c r="J16" i="18" s="1"/>
  <c r="O15" i="18"/>
  <c r="G15" i="18" s="1"/>
  <c r="H15" i="18" s="1"/>
  <c r="J15" i="18" s="1"/>
  <c r="O14" i="18"/>
  <c r="G14" i="18" s="1"/>
  <c r="H14" i="18" s="1"/>
  <c r="O13" i="18"/>
  <c r="G13" i="18" s="1"/>
  <c r="H13" i="18" s="1"/>
  <c r="J13" i="18" s="1"/>
  <c r="O12" i="18"/>
  <c r="G12" i="18" s="1"/>
  <c r="H12" i="18" s="1"/>
  <c r="O11" i="18"/>
  <c r="G11" i="18" s="1"/>
  <c r="H11" i="18" s="1"/>
  <c r="J11" i="18" s="1"/>
  <c r="O10" i="18"/>
  <c r="O9" i="18"/>
  <c r="G9" i="18" s="1"/>
  <c r="H9" i="18" s="1"/>
  <c r="J9" i="18" s="1"/>
  <c r="O8" i="18"/>
  <c r="G8" i="18" s="1"/>
  <c r="H8" i="18" s="1"/>
  <c r="J8" i="18" s="1"/>
  <c r="K8" i="18" s="1"/>
  <c r="O7" i="18"/>
  <c r="G7" i="18" s="1"/>
  <c r="H7" i="18" s="1"/>
  <c r="J7" i="18" s="1"/>
  <c r="O6" i="18"/>
  <c r="G6" i="18" s="1"/>
  <c r="H6" i="18" s="1"/>
  <c r="O5" i="18"/>
  <c r="H5" i="18"/>
  <c r="O4" i="18"/>
  <c r="H4" i="18"/>
  <c r="J4" i="18" s="1"/>
  <c r="O3" i="18"/>
  <c r="G3" i="18" s="1"/>
  <c r="H3" i="18" s="1"/>
  <c r="Q141" i="17"/>
  <c r="G141" i="17" s="1"/>
  <c r="H141" i="17" s="1"/>
  <c r="H33" i="17"/>
  <c r="J33" i="17" s="1"/>
  <c r="G19" i="17"/>
  <c r="H19" i="17" s="1"/>
  <c r="J19" i="17" s="1"/>
  <c r="O19" i="17" s="1"/>
  <c r="K6" i="18" l="1"/>
  <c r="J6" i="18"/>
  <c r="K42" i="18"/>
  <c r="J42" i="18"/>
  <c r="J46" i="18"/>
  <c r="K46" i="18" s="1"/>
  <c r="J50" i="18"/>
  <c r="K50" i="18" s="1"/>
  <c r="J72" i="18"/>
  <c r="K72" i="18" s="1"/>
  <c r="J84" i="18"/>
  <c r="K84" i="18" s="1"/>
  <c r="J100" i="18"/>
  <c r="K100" i="18" s="1"/>
  <c r="J110" i="18"/>
  <c r="K110" i="18" s="1"/>
  <c r="J118" i="18"/>
  <c r="K118" i="18" s="1"/>
  <c r="J140" i="18"/>
  <c r="K140" i="18" s="1"/>
  <c r="J162" i="18"/>
  <c r="K162" i="18" s="1"/>
  <c r="J166" i="18"/>
  <c r="K166" i="18"/>
  <c r="J180" i="18"/>
  <c r="K180" i="18" s="1"/>
  <c r="K184" i="18"/>
  <c r="J184" i="18"/>
  <c r="J197" i="18"/>
  <c r="K197" i="18" s="1"/>
  <c r="J201" i="18"/>
  <c r="K201" i="18" s="1"/>
  <c r="K212" i="18"/>
  <c r="J212" i="18"/>
  <c r="J216" i="18"/>
  <c r="K216" i="18" s="1"/>
  <c r="K27" i="18"/>
  <c r="J27" i="18"/>
  <c r="J47" i="18"/>
  <c r="K47" i="18" s="1"/>
  <c r="K59" i="18"/>
  <c r="J59" i="18"/>
  <c r="K65" i="18"/>
  <c r="J65" i="18"/>
  <c r="J69" i="18"/>
  <c r="K69" i="18" s="1"/>
  <c r="J73" i="18"/>
  <c r="K73" i="18" s="1"/>
  <c r="K77" i="18"/>
  <c r="J77" i="18"/>
  <c r="K81" i="18"/>
  <c r="J81" i="18"/>
  <c r="K85" i="18"/>
  <c r="J85" i="18"/>
  <c r="K89" i="18"/>
  <c r="J89" i="18"/>
  <c r="K93" i="18"/>
  <c r="J93" i="18"/>
  <c r="K97" i="18"/>
  <c r="J97" i="18"/>
  <c r="J101" i="18"/>
  <c r="K101" i="18" s="1"/>
  <c r="K107" i="18"/>
  <c r="J107" i="18"/>
  <c r="J119" i="18"/>
  <c r="K119" i="18" s="1"/>
  <c r="K137" i="18"/>
  <c r="J137" i="18"/>
  <c r="J141" i="18"/>
  <c r="K141" i="18" s="1"/>
  <c r="J163" i="18"/>
  <c r="K163" i="18" s="1"/>
  <c r="J174" i="18"/>
  <c r="K174" i="18" s="1"/>
  <c r="J181" i="18"/>
  <c r="K181" i="18" s="1"/>
  <c r="J198" i="18"/>
  <c r="K198" i="18" s="1"/>
  <c r="J213" i="18"/>
  <c r="K213" i="18" s="1"/>
  <c r="K227" i="18"/>
  <c r="J227" i="18"/>
  <c r="N33" i="17"/>
  <c r="O33" i="17" s="1"/>
  <c r="J5" i="18"/>
  <c r="K5" i="18"/>
  <c r="K12" i="18"/>
  <c r="J12" i="18"/>
  <c r="J48" i="18"/>
  <c r="K48" i="18" s="1"/>
  <c r="J70" i="18"/>
  <c r="K70" i="18" s="1"/>
  <c r="J98" i="18"/>
  <c r="K98" i="18" s="1"/>
  <c r="J160" i="18"/>
  <c r="K160" i="18"/>
  <c r="J172" i="18"/>
  <c r="K172" i="18" s="1"/>
  <c r="J178" i="18"/>
  <c r="K178" i="18" s="1"/>
  <c r="K182" i="18"/>
  <c r="J182" i="18"/>
  <c r="J195" i="18"/>
  <c r="K195" i="18" s="1"/>
  <c r="J199" i="18"/>
  <c r="K199" i="18" s="1"/>
  <c r="J210" i="18"/>
  <c r="K210" i="18" s="1"/>
  <c r="J214" i="18"/>
  <c r="K214" i="18" s="1"/>
  <c r="K14" i="18"/>
  <c r="J14" i="18"/>
  <c r="J21" i="18"/>
  <c r="K21" i="18"/>
  <c r="K25" i="18"/>
  <c r="J25" i="18"/>
  <c r="J45" i="18"/>
  <c r="K45" i="18" s="1"/>
  <c r="J49" i="18"/>
  <c r="K49" i="18" s="1"/>
  <c r="K53" i="18"/>
  <c r="J53" i="18"/>
  <c r="J57" i="18"/>
  <c r="K57" i="18" s="1"/>
  <c r="J71" i="18"/>
  <c r="K71" i="18" s="1"/>
  <c r="J95" i="18"/>
  <c r="K95" i="18" s="1"/>
  <c r="J99" i="18"/>
  <c r="K99" i="18" s="1"/>
  <c r="J109" i="18"/>
  <c r="K109" i="18" s="1"/>
  <c r="K113" i="18"/>
  <c r="J113" i="18"/>
  <c r="K117" i="18"/>
  <c r="J117" i="18"/>
  <c r="J121" i="18"/>
  <c r="K121" i="18" s="1"/>
  <c r="K125" i="18"/>
  <c r="J125" i="18"/>
  <c r="K139" i="18"/>
  <c r="J139" i="18"/>
  <c r="K149" i="18"/>
  <c r="J149" i="18"/>
  <c r="J153" i="18"/>
  <c r="K153" i="18" s="1"/>
  <c r="J161" i="18"/>
  <c r="K161" i="18" s="1"/>
  <c r="J165" i="18"/>
  <c r="K165" i="18" s="1"/>
  <c r="J173" i="18"/>
  <c r="K173" i="18" s="1"/>
  <c r="J179" i="18"/>
  <c r="K179" i="18" s="1"/>
  <c r="J196" i="18"/>
  <c r="K196" i="18" s="1"/>
  <c r="J200" i="18"/>
  <c r="K200" i="18" s="1"/>
  <c r="J204" i="18"/>
  <c r="K204" i="18" s="1"/>
  <c r="K207" i="18"/>
  <c r="J207" i="18"/>
  <c r="J215" i="18"/>
  <c r="K215" i="18" s="1"/>
  <c r="K222" i="18"/>
  <c r="J222" i="18"/>
  <c r="K9" i="18"/>
  <c r="K67" i="18"/>
  <c r="K75" i="18"/>
  <c r="K83" i="18"/>
  <c r="K129" i="18"/>
  <c r="K135" i="18"/>
  <c r="K156" i="18"/>
  <c r="K18" i="18"/>
  <c r="K54" i="18"/>
  <c r="K104" i="18"/>
  <c r="K126" i="18"/>
  <c r="K150" i="18"/>
  <c r="K157" i="18"/>
  <c r="K187" i="18"/>
  <c r="K7" i="18"/>
  <c r="K11" i="18"/>
  <c r="K15" i="18"/>
  <c r="K19" i="18"/>
  <c r="K43" i="18"/>
  <c r="K51" i="18"/>
  <c r="K55" i="18"/>
  <c r="K111" i="18"/>
  <c r="K115" i="18"/>
  <c r="K123" i="18"/>
  <c r="K127" i="18"/>
  <c r="K131" i="18"/>
  <c r="K146" i="18"/>
  <c r="K151" i="18"/>
  <c r="K154" i="18"/>
  <c r="K158" i="18"/>
  <c r="K170" i="18"/>
  <c r="K176" i="18"/>
  <c r="K188" i="18"/>
  <c r="K192" i="18"/>
  <c r="K211" i="18"/>
  <c r="K224" i="18"/>
  <c r="J3" i="18"/>
  <c r="K3" i="18"/>
  <c r="K13" i="18"/>
  <c r="K17" i="18"/>
  <c r="K41" i="18"/>
  <c r="K63" i="18"/>
  <c r="K79" i="18"/>
  <c r="K87" i="18"/>
  <c r="K91" i="18"/>
  <c r="K103" i="18"/>
  <c r="K143" i="18"/>
  <c r="K152" i="18"/>
  <c r="K164" i="18"/>
  <c r="K168" i="18"/>
  <c r="K186" i="18"/>
  <c r="K190" i="18"/>
  <c r="K209" i="18"/>
  <c r="K4" i="18"/>
  <c r="K58" i="18"/>
  <c r="K64" i="18"/>
  <c r="K68" i="18"/>
  <c r="K76" i="18"/>
  <c r="K80" i="18"/>
  <c r="K88" i="18"/>
  <c r="K92" i="18"/>
  <c r="K96" i="18"/>
  <c r="K114" i="18"/>
  <c r="K122" i="18"/>
  <c r="K130" i="18"/>
  <c r="K136" i="18"/>
  <c r="K144" i="18"/>
  <c r="K169" i="18"/>
  <c r="K175" i="18"/>
  <c r="K183" i="18"/>
  <c r="K191" i="18"/>
  <c r="K206" i="18"/>
  <c r="K219" i="18"/>
  <c r="K223" i="18"/>
  <c r="K225" i="18"/>
  <c r="K16" i="18"/>
  <c r="K20" i="18"/>
  <c r="K24" i="18"/>
  <c r="K44" i="18"/>
  <c r="K52" i="18"/>
  <c r="K62" i="18"/>
  <c r="K66" i="18"/>
  <c r="K74" i="18"/>
  <c r="K78" i="18"/>
  <c r="K82" i="18"/>
  <c r="K86" i="18"/>
  <c r="K90" i="18"/>
  <c r="K94" i="18"/>
  <c r="K102" i="18"/>
  <c r="K108" i="18"/>
  <c r="K112" i="18"/>
  <c r="K116" i="18"/>
  <c r="K120" i="18"/>
  <c r="K124" i="18"/>
  <c r="K128" i="18"/>
  <c r="K134" i="18"/>
  <c r="K138" i="18"/>
  <c r="K142" i="18"/>
  <c r="K147" i="18"/>
  <c r="K155" i="18"/>
  <c r="K159" i="18"/>
  <c r="K167" i="18"/>
  <c r="K171" i="18"/>
  <c r="K177" i="18"/>
  <c r="K185" i="18"/>
  <c r="K189" i="18"/>
  <c r="K193" i="18"/>
  <c r="K208" i="18"/>
  <c r="K218" i="18"/>
  <c r="K220" i="18"/>
  <c r="K226" i="18"/>
  <c r="K228" i="18"/>
  <c r="L77" i="18"/>
  <c r="M77" i="18" s="1"/>
  <c r="L85" i="18"/>
  <c r="L65" i="18"/>
  <c r="L89" i="18"/>
  <c r="L93" i="18"/>
  <c r="L97" i="18"/>
  <c r="L101" i="18"/>
  <c r="L107" i="18"/>
  <c r="L137" i="18"/>
  <c r="M137" i="18" s="1"/>
  <c r="L173" i="18"/>
  <c r="L227" i="18"/>
  <c r="M227" i="18"/>
  <c r="L199" i="18"/>
  <c r="L12" i="18"/>
  <c r="L48" i="18"/>
  <c r="L73" i="18"/>
  <c r="L25" i="18"/>
  <c r="L33" i="18"/>
  <c r="L53" i="18"/>
  <c r="L71" i="18"/>
  <c r="L155" i="18"/>
  <c r="L184" i="18"/>
  <c r="M184" i="18" s="1"/>
  <c r="L201" i="18"/>
  <c r="L207" i="18"/>
  <c r="L27" i="18"/>
  <c r="M27" i="18" s="1"/>
  <c r="L59" i="18"/>
  <c r="L182" i="18"/>
  <c r="M182" i="18" s="1"/>
  <c r="L6" i="18"/>
  <c r="L14" i="18"/>
  <c r="L42" i="18"/>
  <c r="L81" i="18"/>
  <c r="M81" i="18" s="1"/>
  <c r="L113" i="18"/>
  <c r="L117" i="18"/>
  <c r="L121" i="18"/>
  <c r="L125" i="18"/>
  <c r="M125" i="18" s="1"/>
  <c r="L139" i="18"/>
  <c r="M139" i="18" s="1"/>
  <c r="L149" i="18"/>
  <c r="M149" i="18" s="1"/>
  <c r="L174" i="18"/>
  <c r="L212" i="18"/>
  <c r="M212" i="18" s="1"/>
  <c r="L222" i="18"/>
  <c r="L36" i="18"/>
  <c r="L37" i="18"/>
  <c r="M37" i="18" s="1"/>
  <c r="L34" i="18"/>
  <c r="L40" i="18"/>
  <c r="M40" i="18" s="1"/>
  <c r="L35" i="18"/>
  <c r="G10" i="18"/>
  <c r="H10" i="18" s="1"/>
  <c r="J10" i="18" s="1"/>
  <c r="J141" i="17"/>
  <c r="N141" i="17"/>
  <c r="M65" i="18"/>
  <c r="G203" i="18"/>
  <c r="H203" i="18" s="1"/>
  <c r="J203" i="18" s="1"/>
  <c r="K203" i="18" s="1"/>
  <c r="G202" i="18"/>
  <c r="H202" i="18" s="1"/>
  <c r="G221" i="18"/>
  <c r="H221" i="18" s="1"/>
  <c r="J221" i="18" s="1"/>
  <c r="L19" i="18"/>
  <c r="L51" i="18"/>
  <c r="L146" i="18"/>
  <c r="L153" i="18"/>
  <c r="L161" i="18"/>
  <c r="L208" i="18"/>
  <c r="L104" i="18"/>
  <c r="L157" i="18"/>
  <c r="L192" i="18"/>
  <c r="L72" i="18"/>
  <c r="L96" i="18"/>
  <c r="L181" i="18"/>
  <c r="L183" i="18"/>
  <c r="L189" i="18"/>
  <c r="L88" i="18"/>
  <c r="L190" i="18"/>
  <c r="L80" i="18"/>
  <c r="M80" i="18" s="1"/>
  <c r="L167" i="18"/>
  <c r="L211" i="18"/>
  <c r="L216" i="18"/>
  <c r="L7" i="18"/>
  <c r="L50" i="18"/>
  <c r="L131" i="18"/>
  <c r="L166" i="18"/>
  <c r="L191" i="18"/>
  <c r="L198" i="18"/>
  <c r="L200" i="18"/>
  <c r="L215" i="18"/>
  <c r="L58" i="18"/>
  <c r="M58" i="18" s="1"/>
  <c r="L128" i="18"/>
  <c r="L218" i="18"/>
  <c r="L223" i="18"/>
  <c r="L28" i="18"/>
  <c r="M28" i="18" s="1"/>
  <c r="L52" i="18"/>
  <c r="M52" i="18" s="1"/>
  <c r="L5" i="18"/>
  <c r="L15" i="18"/>
  <c r="L20" i="18"/>
  <c r="L43" i="18"/>
  <c r="M51" i="18"/>
  <c r="L57" i="18"/>
  <c r="L112" i="18"/>
  <c r="L120" i="18"/>
  <c r="L135" i="18"/>
  <c r="M135" i="18" s="1"/>
  <c r="L180" i="18"/>
  <c r="L143" i="18"/>
  <c r="L165" i="18"/>
  <c r="L3" i="18"/>
  <c r="L31" i="18"/>
  <c r="L23" i="18"/>
  <c r="L44" i="18"/>
  <c r="L18" i="18"/>
  <c r="L29" i="18"/>
  <c r="L46" i="18"/>
  <c r="L16" i="18"/>
  <c r="L21" i="18"/>
  <c r="L38" i="18"/>
  <c r="L8" i="18"/>
  <c r="L54" i="18"/>
  <c r="L56" i="18"/>
  <c r="L68" i="18"/>
  <c r="L62" i="18"/>
  <c r="L78" i="18"/>
  <c r="L83" i="18"/>
  <c r="L95" i="18"/>
  <c r="L123" i="18"/>
  <c r="L134" i="18"/>
  <c r="L150" i="18"/>
  <c r="L170" i="18"/>
  <c r="L26" i="18"/>
  <c r="M26" i="18" s="1"/>
  <c r="L49" i="18"/>
  <c r="L69" i="18"/>
  <c r="L86" i="18"/>
  <c r="L91" i="18"/>
  <c r="L103" i="18"/>
  <c r="L111" i="18"/>
  <c r="L126" i="18"/>
  <c r="L129" i="18"/>
  <c r="L138" i="18"/>
  <c r="L144" i="18"/>
  <c r="L156" i="18"/>
  <c r="L162" i="18"/>
  <c r="L11" i="18"/>
  <c r="M11" i="18" s="1"/>
  <c r="L24" i="18"/>
  <c r="L32" i="18"/>
  <c r="M32" i="18" s="1"/>
  <c r="L39" i="18"/>
  <c r="M39" i="18" s="1"/>
  <c r="L47" i="18"/>
  <c r="L64" i="18"/>
  <c r="L70" i="18"/>
  <c r="L79" i="18"/>
  <c r="L94" i="18"/>
  <c r="L99" i="18"/>
  <c r="L119" i="18"/>
  <c r="L140" i="18"/>
  <c r="L142" i="18"/>
  <c r="L158" i="18"/>
  <c r="L160" i="18"/>
  <c r="L187" i="18"/>
  <c r="L197" i="18"/>
  <c r="L206" i="18"/>
  <c r="L209" i="18"/>
  <c r="L214" i="18"/>
  <c r="L55" i="18"/>
  <c r="L118" i="18"/>
  <c r="L152" i="18"/>
  <c r="L164" i="18"/>
  <c r="L4" i="18"/>
  <c r="L13" i="18"/>
  <c r="M34" i="18"/>
  <c r="L41" i="18"/>
  <c r="L67" i="18"/>
  <c r="L9" i="18"/>
  <c r="L17" i="18"/>
  <c r="M17" i="18" s="1"/>
  <c r="L22" i="18"/>
  <c r="M22" i="18" s="1"/>
  <c r="L30" i="18"/>
  <c r="M30" i="18" s="1"/>
  <c r="L45" i="18"/>
  <c r="L63" i="18"/>
  <c r="M63" i="18" s="1"/>
  <c r="L66" i="18"/>
  <c r="L75" i="18"/>
  <c r="L87" i="18"/>
  <c r="L102" i="18"/>
  <c r="L109" i="18"/>
  <c r="L110" i="18"/>
  <c r="L115" i="18"/>
  <c r="L127" i="18"/>
  <c r="L130" i="18"/>
  <c r="L136" i="18"/>
  <c r="L147" i="18"/>
  <c r="L154" i="18"/>
  <c r="L172" i="18"/>
  <c r="L177" i="18"/>
  <c r="L226" i="18"/>
  <c r="L76" i="18"/>
  <c r="L84" i="18"/>
  <c r="L92" i="18"/>
  <c r="L100" i="18"/>
  <c r="L116" i="18"/>
  <c r="M116" i="18" s="1"/>
  <c r="L124" i="18"/>
  <c r="L169" i="18"/>
  <c r="L178" i="18"/>
  <c r="L186" i="18"/>
  <c r="L225" i="18"/>
  <c r="L141" i="18"/>
  <c r="L151" i="18"/>
  <c r="L159" i="18"/>
  <c r="L163" i="18"/>
  <c r="L176" i="18"/>
  <c r="L188" i="18"/>
  <c r="L195" i="18"/>
  <c r="L228" i="18"/>
  <c r="L74" i="18"/>
  <c r="L82" i="18"/>
  <c r="L90" i="18"/>
  <c r="L98" i="18"/>
  <c r="L108" i="18"/>
  <c r="M108" i="18" s="1"/>
  <c r="L114" i="18"/>
  <c r="M114" i="18" s="1"/>
  <c r="L122" i="18"/>
  <c r="L171" i="18"/>
  <c r="L179" i="18"/>
  <c r="L196" i="18"/>
  <c r="L219" i="18"/>
  <c r="L224" i="18"/>
  <c r="L168" i="18"/>
  <c r="L175" i="18"/>
  <c r="M175" i="18" s="1"/>
  <c r="L185" i="18"/>
  <c r="L193" i="18"/>
  <c r="L204" i="18"/>
  <c r="L210" i="18"/>
  <c r="L213" i="18"/>
  <c r="L220" i="18"/>
  <c r="M220" i="18" s="1"/>
  <c r="G129" i="17"/>
  <c r="H129" i="17" s="1"/>
  <c r="N129" i="17" s="1"/>
  <c r="S227" i="17"/>
  <c r="G227" i="17" s="1"/>
  <c r="H227" i="17" s="1"/>
  <c r="Q227" i="17"/>
  <c r="S226" i="17"/>
  <c r="G226" i="17" s="1"/>
  <c r="H226" i="17" s="1"/>
  <c r="J226" i="17" s="1"/>
  <c r="Q226" i="17"/>
  <c r="S225" i="17"/>
  <c r="G225" i="17" s="1"/>
  <c r="Q225" i="17"/>
  <c r="H225" i="17"/>
  <c r="N225" i="17" s="1"/>
  <c r="S224" i="17"/>
  <c r="G224" i="17" s="1"/>
  <c r="H224" i="17" s="1"/>
  <c r="Q224" i="17"/>
  <c r="S223" i="17"/>
  <c r="G223" i="17" s="1"/>
  <c r="H223" i="17" s="1"/>
  <c r="Q223" i="17"/>
  <c r="S222" i="17"/>
  <c r="G222" i="17" s="1"/>
  <c r="H222" i="17" s="1"/>
  <c r="N222" i="17" s="1"/>
  <c r="Q222" i="17"/>
  <c r="S221" i="17"/>
  <c r="G221" i="17" s="1"/>
  <c r="H221" i="17" s="1"/>
  <c r="Q221" i="17"/>
  <c r="S220" i="17"/>
  <c r="G220" i="17" s="1"/>
  <c r="H220" i="17" s="1"/>
  <c r="Q220" i="17"/>
  <c r="S219" i="17"/>
  <c r="G219" i="17" s="1"/>
  <c r="H219" i="17" s="1"/>
  <c r="Q219" i="17"/>
  <c r="S218" i="17"/>
  <c r="G218" i="17" s="1"/>
  <c r="H218" i="17" s="1"/>
  <c r="N218" i="17" s="1"/>
  <c r="Q218" i="17"/>
  <c r="S217" i="17"/>
  <c r="G217" i="17" s="1"/>
  <c r="H217" i="17" s="1"/>
  <c r="Q217" i="17"/>
  <c r="Q216" i="17"/>
  <c r="O216" i="17"/>
  <c r="I216" i="17"/>
  <c r="Q215" i="17"/>
  <c r="G215" i="17" s="1"/>
  <c r="H215" i="17" s="1"/>
  <c r="Q214" i="17"/>
  <c r="G214" i="17" s="1"/>
  <c r="H214" i="17" s="1"/>
  <c r="Q213" i="17"/>
  <c r="G213" i="17" s="1"/>
  <c r="H213" i="17" s="1"/>
  <c r="Q212" i="17"/>
  <c r="G212" i="17" s="1"/>
  <c r="H212" i="17" s="1"/>
  <c r="Q211" i="17"/>
  <c r="G211" i="17" s="1"/>
  <c r="H211" i="17" s="1"/>
  <c r="N211" i="17" s="1"/>
  <c r="Q210" i="17"/>
  <c r="G210" i="17" s="1"/>
  <c r="H210" i="17" s="1"/>
  <c r="Q209" i="17"/>
  <c r="G209" i="17" s="1"/>
  <c r="H209" i="17" s="1"/>
  <c r="Q208" i="17"/>
  <c r="G208" i="17" s="1"/>
  <c r="H208" i="17" s="1"/>
  <c r="Q207" i="17"/>
  <c r="G207" i="17" s="1"/>
  <c r="H207" i="17" s="1"/>
  <c r="J207" i="17" s="1"/>
  <c r="Q206" i="17"/>
  <c r="G206" i="17" s="1"/>
  <c r="H206" i="17" s="1"/>
  <c r="Q205" i="17"/>
  <c r="G205" i="17" s="1"/>
  <c r="H205" i="17" s="1"/>
  <c r="J205" i="17" s="1"/>
  <c r="N205" i="17"/>
  <c r="Q204" i="17"/>
  <c r="G204" i="17" s="1"/>
  <c r="J204" i="17"/>
  <c r="O204" i="17" s="1"/>
  <c r="Q203" i="17"/>
  <c r="H203" i="17"/>
  <c r="Q202" i="17"/>
  <c r="G202" i="17" s="1"/>
  <c r="H202" i="17" s="1"/>
  <c r="Q201" i="17"/>
  <c r="G201" i="17" s="1"/>
  <c r="H201" i="17" s="1"/>
  <c r="Q200" i="17"/>
  <c r="G200" i="17" s="1"/>
  <c r="H200" i="17" s="1"/>
  <c r="Q199" i="17"/>
  <c r="G199" i="17" s="1"/>
  <c r="H199" i="17" s="1"/>
  <c r="Q198" i="17"/>
  <c r="G198" i="17" s="1"/>
  <c r="H198" i="17"/>
  <c r="Q197" i="17"/>
  <c r="G197" i="17" s="1"/>
  <c r="H197" i="17" s="1"/>
  <c r="Q196" i="17"/>
  <c r="G196" i="17" s="1"/>
  <c r="H196" i="17" s="1"/>
  <c r="Q195" i="17"/>
  <c r="G195" i="17"/>
  <c r="H195" i="17" s="1"/>
  <c r="J195" i="17" s="1"/>
  <c r="Q194" i="17"/>
  <c r="G194" i="17" s="1"/>
  <c r="H194" i="17" s="1"/>
  <c r="N194" i="17" s="1"/>
  <c r="J194" i="17"/>
  <c r="O194" i="17" s="1"/>
  <c r="Q193" i="17"/>
  <c r="G193" i="17" s="1"/>
  <c r="H193" i="17" s="1"/>
  <c r="Q192" i="17"/>
  <c r="G192" i="17" s="1"/>
  <c r="H192" i="17" s="1"/>
  <c r="N192" i="17" s="1"/>
  <c r="Q191" i="17"/>
  <c r="G191" i="17" s="1"/>
  <c r="H191" i="17" s="1"/>
  <c r="J191" i="17" s="1"/>
  <c r="Q190" i="17"/>
  <c r="G190" i="17" s="1"/>
  <c r="H190" i="17" s="1"/>
  <c r="Q189" i="17"/>
  <c r="G189" i="17" s="1"/>
  <c r="H189" i="17" s="1"/>
  <c r="Q188" i="17"/>
  <c r="G188" i="17" s="1"/>
  <c r="H188" i="17" s="1"/>
  <c r="Q187" i="17"/>
  <c r="G187" i="17" s="1"/>
  <c r="H187" i="17" s="1"/>
  <c r="Q186" i="17"/>
  <c r="G186" i="17" s="1"/>
  <c r="H186" i="17" s="1"/>
  <c r="N186" i="17" s="1"/>
  <c r="Q185" i="17"/>
  <c r="G185" i="17" s="1"/>
  <c r="H185" i="17" s="1"/>
  <c r="Q184" i="17"/>
  <c r="G184" i="17" s="1"/>
  <c r="H184" i="17" s="1"/>
  <c r="N184" i="17" s="1"/>
  <c r="Q183" i="17"/>
  <c r="G183" i="17" s="1"/>
  <c r="H183" i="17" s="1"/>
  <c r="J183" i="17" s="1"/>
  <c r="Q182" i="17"/>
  <c r="G182" i="17" s="1"/>
  <c r="H182" i="17" s="1"/>
  <c r="Q181" i="17"/>
  <c r="G181" i="17" s="1"/>
  <c r="H181" i="17" s="1"/>
  <c r="Q180" i="17"/>
  <c r="G180" i="17" s="1"/>
  <c r="H180" i="17" s="1"/>
  <c r="Q179" i="17"/>
  <c r="G179" i="17" s="1"/>
  <c r="H179" i="17" s="1"/>
  <c r="J179" i="17" s="1"/>
  <c r="Q178" i="17"/>
  <c r="G178" i="17" s="1"/>
  <c r="H178" i="17" s="1"/>
  <c r="N178" i="17" s="1"/>
  <c r="Q177" i="17"/>
  <c r="G177" i="17" s="1"/>
  <c r="H177" i="17" s="1"/>
  <c r="Q176" i="17"/>
  <c r="G176" i="17" s="1"/>
  <c r="H176" i="17" s="1"/>
  <c r="Q175" i="17"/>
  <c r="G175" i="17" s="1"/>
  <c r="H175" i="17" s="1"/>
  <c r="J175" i="17" s="1"/>
  <c r="Q174" i="17"/>
  <c r="H174" i="17"/>
  <c r="Q173" i="17"/>
  <c r="H173" i="17"/>
  <c r="J173" i="17" s="1"/>
  <c r="Q172" i="17"/>
  <c r="G172" i="17" s="1"/>
  <c r="H172" i="17" s="1"/>
  <c r="Q171" i="17"/>
  <c r="G171" i="17" s="1"/>
  <c r="H171" i="17" s="1"/>
  <c r="Q170" i="17"/>
  <c r="G170" i="17" s="1"/>
  <c r="H170" i="17" s="1"/>
  <c r="Q169" i="17"/>
  <c r="G169" i="17" s="1"/>
  <c r="H169" i="17" s="1"/>
  <c r="Q168" i="17"/>
  <c r="G168" i="17" s="1"/>
  <c r="H168" i="17" s="1"/>
  <c r="Q167" i="17"/>
  <c r="G167" i="17" s="1"/>
  <c r="H167" i="17" s="1"/>
  <c r="Q166" i="17"/>
  <c r="G166" i="17" s="1"/>
  <c r="H166" i="17" s="1"/>
  <c r="Q165" i="17"/>
  <c r="G165" i="17" s="1"/>
  <c r="H165" i="17" s="1"/>
  <c r="Q164" i="17"/>
  <c r="G164" i="17" s="1"/>
  <c r="H164" i="17" s="1"/>
  <c r="Q163" i="17"/>
  <c r="G163" i="17" s="1"/>
  <c r="H163" i="17" s="1"/>
  <c r="Q162" i="17"/>
  <c r="G162" i="17" s="1"/>
  <c r="H162" i="17" s="1"/>
  <c r="Q161" i="17"/>
  <c r="G161" i="17" s="1"/>
  <c r="H161" i="17" s="1"/>
  <c r="Q160" i="17"/>
  <c r="G160" i="17" s="1"/>
  <c r="H160" i="17" s="1"/>
  <c r="Q159" i="17"/>
  <c r="G159" i="17" s="1"/>
  <c r="H159" i="17" s="1"/>
  <c r="N159" i="17" s="1"/>
  <c r="Q158" i="17"/>
  <c r="G158" i="17" s="1"/>
  <c r="H158" i="17" s="1"/>
  <c r="Q157" i="17"/>
  <c r="G157" i="17" s="1"/>
  <c r="H157" i="17" s="1"/>
  <c r="N157" i="17" s="1"/>
  <c r="Q156" i="17"/>
  <c r="G156" i="17" s="1"/>
  <c r="H156" i="17" s="1"/>
  <c r="Q155" i="17"/>
  <c r="G155" i="17" s="1"/>
  <c r="H155" i="17" s="1"/>
  <c r="Q154" i="17"/>
  <c r="G154" i="17" s="1"/>
  <c r="H154" i="17" s="1"/>
  <c r="Q153" i="17"/>
  <c r="G153" i="17" s="1"/>
  <c r="H153" i="17" s="1"/>
  <c r="Q152" i="17"/>
  <c r="G152" i="17" s="1"/>
  <c r="H152" i="17" s="1"/>
  <c r="Q151" i="17"/>
  <c r="G151" i="17" s="1"/>
  <c r="H151" i="17" s="1"/>
  <c r="N151" i="17" s="1"/>
  <c r="Q150" i="17"/>
  <c r="G150" i="17" s="1"/>
  <c r="H150" i="17" s="1"/>
  <c r="Q149" i="17"/>
  <c r="G149" i="17" s="1"/>
  <c r="H149" i="17" s="1"/>
  <c r="N149" i="17" s="1"/>
  <c r="Q147" i="17"/>
  <c r="G147" i="17" s="1"/>
  <c r="H147" i="17" s="1"/>
  <c r="J147" i="17" s="1"/>
  <c r="Q146" i="17"/>
  <c r="G146" i="17" s="1"/>
  <c r="H146" i="17" s="1"/>
  <c r="Q144" i="17"/>
  <c r="G144" i="17" s="1"/>
  <c r="H144" i="17" s="1"/>
  <c r="Q143" i="17"/>
  <c r="G143" i="17" s="1"/>
  <c r="H143" i="17" s="1"/>
  <c r="Q142" i="17"/>
  <c r="G142" i="17" s="1"/>
  <c r="H142" i="17" s="1"/>
  <c r="Q140" i="17"/>
  <c r="G140" i="17" s="1"/>
  <c r="H140" i="17" s="1"/>
  <c r="N140" i="17" s="1"/>
  <c r="Q139" i="17"/>
  <c r="G139" i="17" s="1"/>
  <c r="H139" i="17" s="1"/>
  <c r="Q138" i="17"/>
  <c r="G138" i="17" s="1"/>
  <c r="H138" i="17" s="1"/>
  <c r="N138" i="17" s="1"/>
  <c r="Q137" i="17"/>
  <c r="G137" i="17" s="1"/>
  <c r="H137" i="17" s="1"/>
  <c r="Q136" i="17"/>
  <c r="G136" i="17" s="1"/>
  <c r="H136" i="17" s="1"/>
  <c r="Q135" i="17"/>
  <c r="G135" i="17" s="1"/>
  <c r="H135" i="17" s="1"/>
  <c r="Q134" i="17"/>
  <c r="G134" i="17" s="1"/>
  <c r="H134" i="17" s="1"/>
  <c r="Q131" i="17"/>
  <c r="G131" i="17" s="1"/>
  <c r="H131" i="17" s="1"/>
  <c r="Q130" i="17"/>
  <c r="G130" i="17" s="1"/>
  <c r="H130" i="17" s="1"/>
  <c r="N130" i="17" s="1"/>
  <c r="Q128" i="17"/>
  <c r="G128" i="17" s="1"/>
  <c r="H128" i="17" s="1"/>
  <c r="Q127" i="17"/>
  <c r="G127" i="17" s="1"/>
  <c r="H127" i="17" s="1"/>
  <c r="N127" i="17" s="1"/>
  <c r="Q126" i="17"/>
  <c r="G126" i="17" s="1"/>
  <c r="H126" i="17" s="1"/>
  <c r="Q125" i="17"/>
  <c r="G125" i="17" s="1"/>
  <c r="H125" i="17" s="1"/>
  <c r="Q124" i="17"/>
  <c r="G124" i="17" s="1"/>
  <c r="H124" i="17" s="1"/>
  <c r="J124" i="17" s="1"/>
  <c r="Q123" i="17"/>
  <c r="G123" i="17" s="1"/>
  <c r="H123" i="17" s="1"/>
  <c r="Q122" i="17"/>
  <c r="G122" i="17" s="1"/>
  <c r="H122" i="17" s="1"/>
  <c r="Q121" i="17"/>
  <c r="G121" i="17" s="1"/>
  <c r="H121" i="17" s="1"/>
  <c r="Q120" i="17"/>
  <c r="G120" i="17" s="1"/>
  <c r="H120" i="17" s="1"/>
  <c r="Q119" i="17"/>
  <c r="G119" i="17" s="1"/>
  <c r="H119" i="17" s="1"/>
  <c r="Q118" i="17"/>
  <c r="G118" i="17" s="1"/>
  <c r="H118" i="17" s="1"/>
  <c r="J118" i="17" s="1"/>
  <c r="Q117" i="17"/>
  <c r="G117" i="17" s="1"/>
  <c r="H117" i="17" s="1"/>
  <c r="Q116" i="17"/>
  <c r="G116" i="17" s="1"/>
  <c r="H116" i="17" s="1"/>
  <c r="Q115" i="17"/>
  <c r="G115" i="17" s="1"/>
  <c r="H115" i="17" s="1"/>
  <c r="Q114" i="17"/>
  <c r="G114" i="17" s="1"/>
  <c r="H114" i="17" s="1"/>
  <c r="J114" i="17" s="1"/>
  <c r="Q113" i="17"/>
  <c r="G113" i="17" s="1"/>
  <c r="H113" i="17" s="1"/>
  <c r="Q112" i="17"/>
  <c r="G112" i="17" s="1"/>
  <c r="H112" i="17" s="1"/>
  <c r="Q111" i="17"/>
  <c r="G111" i="17" s="1"/>
  <c r="H111" i="17" s="1"/>
  <c r="N111" i="17" s="1"/>
  <c r="Q110" i="17"/>
  <c r="G110" i="17" s="1"/>
  <c r="H110" i="17" s="1"/>
  <c r="Q109" i="17"/>
  <c r="G109" i="17" s="1"/>
  <c r="J109" i="17"/>
  <c r="O109" i="17" s="1"/>
  <c r="Q108" i="17"/>
  <c r="G108" i="17" s="1"/>
  <c r="H108" i="17" s="1"/>
  <c r="Q107" i="17"/>
  <c r="G107" i="17" s="1"/>
  <c r="H107" i="17" s="1"/>
  <c r="N107" i="17" s="1"/>
  <c r="Q106" i="17"/>
  <c r="G106" i="17" s="1"/>
  <c r="H106" i="17" s="1"/>
  <c r="Q104" i="17"/>
  <c r="G104" i="17" s="1"/>
  <c r="H104" i="17" s="1"/>
  <c r="Q103" i="17"/>
  <c r="G103" i="17" s="1"/>
  <c r="H103" i="17" s="1"/>
  <c r="Q102" i="17"/>
  <c r="G102" i="17" s="1"/>
  <c r="H102" i="17" s="1"/>
  <c r="Q101" i="17"/>
  <c r="G101" i="17" s="1"/>
  <c r="H101" i="17" s="1"/>
  <c r="Q100" i="17"/>
  <c r="G100" i="17" s="1"/>
  <c r="H100" i="17" s="1"/>
  <c r="N100" i="17" s="1"/>
  <c r="Q99" i="17"/>
  <c r="G99" i="17" s="1"/>
  <c r="H99" i="17" s="1"/>
  <c r="J99" i="17" s="1"/>
  <c r="Q98" i="17"/>
  <c r="G98" i="17" s="1"/>
  <c r="H98" i="17" s="1"/>
  <c r="J98" i="17" s="1"/>
  <c r="Q97" i="17"/>
  <c r="G97" i="17" s="1"/>
  <c r="H97" i="17" s="1"/>
  <c r="J97" i="17" s="1"/>
  <c r="Q96" i="17"/>
  <c r="G96" i="17" s="1"/>
  <c r="H96" i="17" s="1"/>
  <c r="Q95" i="17"/>
  <c r="G95" i="17" s="1"/>
  <c r="H95" i="17" s="1"/>
  <c r="Q94" i="17"/>
  <c r="G94" i="17" s="1"/>
  <c r="H94" i="17" s="1"/>
  <c r="Q93" i="17"/>
  <c r="G93" i="17" s="1"/>
  <c r="H93" i="17" s="1"/>
  <c r="Q92" i="17"/>
  <c r="G92" i="17" s="1"/>
  <c r="H92" i="17" s="1"/>
  <c r="N92" i="17" s="1"/>
  <c r="Q91" i="17"/>
  <c r="G91" i="17" s="1"/>
  <c r="H91" i="17" s="1"/>
  <c r="J91" i="17" s="1"/>
  <c r="Q90" i="17"/>
  <c r="G90" i="17" s="1"/>
  <c r="H90" i="17" s="1"/>
  <c r="Q89" i="17"/>
  <c r="G89" i="17" s="1"/>
  <c r="H89" i="17" s="1"/>
  <c r="J89" i="17" s="1"/>
  <c r="Q88" i="17"/>
  <c r="G88" i="17" s="1"/>
  <c r="H88" i="17" s="1"/>
  <c r="Q87" i="17"/>
  <c r="G87" i="17" s="1"/>
  <c r="H87" i="17" s="1"/>
  <c r="Q86" i="17"/>
  <c r="G86" i="17" s="1"/>
  <c r="H86" i="17" s="1"/>
  <c r="Q85" i="17"/>
  <c r="G85" i="17" s="1"/>
  <c r="H85" i="17" s="1"/>
  <c r="Q84" i="17"/>
  <c r="G84" i="17" s="1"/>
  <c r="H84" i="17" s="1"/>
  <c r="N84" i="17" s="1"/>
  <c r="Q83" i="17"/>
  <c r="G83" i="17" s="1"/>
  <c r="H83" i="17" s="1"/>
  <c r="J83" i="17" s="1"/>
  <c r="Q82" i="17"/>
  <c r="G82" i="17" s="1"/>
  <c r="H82" i="17" s="1"/>
  <c r="Q81" i="17"/>
  <c r="G81" i="17" s="1"/>
  <c r="H81" i="17" s="1"/>
  <c r="J81" i="17" s="1"/>
  <c r="Q80" i="17"/>
  <c r="G80" i="17" s="1"/>
  <c r="H80" i="17" s="1"/>
  <c r="Q79" i="17"/>
  <c r="G79" i="17" s="1"/>
  <c r="H79" i="17" s="1"/>
  <c r="Q78" i="17"/>
  <c r="G78" i="17" s="1"/>
  <c r="H78" i="17" s="1"/>
  <c r="Q77" i="17"/>
  <c r="G77" i="17" s="1"/>
  <c r="H77" i="17" s="1"/>
  <c r="Q76" i="17"/>
  <c r="G76" i="17" s="1"/>
  <c r="H76" i="17" s="1"/>
  <c r="N76" i="17" s="1"/>
  <c r="Q75" i="17"/>
  <c r="G75" i="17" s="1"/>
  <c r="H75" i="17" s="1"/>
  <c r="J75" i="17" s="1"/>
  <c r="Q74" i="17"/>
  <c r="G74" i="17" s="1"/>
  <c r="H74" i="17" s="1"/>
  <c r="Q73" i="17"/>
  <c r="G73" i="17" s="1"/>
  <c r="H73" i="17" s="1"/>
  <c r="J73" i="17" s="1"/>
  <c r="Q72" i="17"/>
  <c r="G72" i="17" s="1"/>
  <c r="H72" i="17" s="1"/>
  <c r="Q71" i="17"/>
  <c r="G71" i="17" s="1"/>
  <c r="H71" i="17" s="1"/>
  <c r="Q70" i="17"/>
  <c r="G70" i="17" s="1"/>
  <c r="H70" i="17" s="1"/>
  <c r="Q69" i="17"/>
  <c r="G69" i="17" s="1"/>
  <c r="H69" i="17" s="1"/>
  <c r="Q68" i="17"/>
  <c r="G68" i="17" s="1"/>
  <c r="H68" i="17" s="1"/>
  <c r="N68" i="17" s="1"/>
  <c r="Q67" i="17"/>
  <c r="G67" i="17" s="1"/>
  <c r="H67" i="17" s="1"/>
  <c r="J67" i="17" s="1"/>
  <c r="Q66" i="17"/>
  <c r="G66" i="17" s="1"/>
  <c r="H66" i="17" s="1"/>
  <c r="J66" i="17" s="1"/>
  <c r="Q65" i="17"/>
  <c r="G65" i="17" s="1"/>
  <c r="H65" i="17" s="1"/>
  <c r="J65" i="17" s="1"/>
  <c r="Q64" i="17"/>
  <c r="G64" i="17" s="1"/>
  <c r="H64" i="17" s="1"/>
  <c r="Q63" i="17"/>
  <c r="G63" i="17" s="1"/>
  <c r="H63" i="17" s="1"/>
  <c r="Q62" i="17"/>
  <c r="G62" i="17" s="1"/>
  <c r="H62" i="17" s="1"/>
  <c r="Q61" i="17"/>
  <c r="G61" i="17" s="1"/>
  <c r="J61" i="17"/>
  <c r="O61" i="17" s="1"/>
  <c r="Q60" i="17"/>
  <c r="G60" i="17" s="1"/>
  <c r="J60" i="17"/>
  <c r="O60" i="17" s="1"/>
  <c r="Q59" i="17"/>
  <c r="G59" i="17" s="1"/>
  <c r="H59" i="17" s="1"/>
  <c r="Q58" i="17"/>
  <c r="G58" i="17" s="1"/>
  <c r="H58" i="17" s="1"/>
  <c r="N58" i="17" s="1"/>
  <c r="Q57" i="17"/>
  <c r="G57" i="17" s="1"/>
  <c r="H57" i="17" s="1"/>
  <c r="Q56" i="17"/>
  <c r="G56" i="17" s="1"/>
  <c r="H56" i="17" s="1"/>
  <c r="J56" i="17" s="1"/>
  <c r="Q55" i="17"/>
  <c r="G55" i="17" s="1"/>
  <c r="H55" i="17" s="1"/>
  <c r="Q54" i="17"/>
  <c r="G54" i="17" s="1"/>
  <c r="H54" i="17" s="1"/>
  <c r="N54" i="17" s="1"/>
  <c r="Q53" i="17"/>
  <c r="G53" i="17" s="1"/>
  <c r="H53" i="17" s="1"/>
  <c r="Q52" i="17"/>
  <c r="G52" i="17" s="1"/>
  <c r="H52" i="17" s="1"/>
  <c r="Q51" i="17"/>
  <c r="G51" i="17" s="1"/>
  <c r="H51" i="17" s="1"/>
  <c r="Q50" i="17"/>
  <c r="G50" i="17" s="1"/>
  <c r="H50" i="17" s="1"/>
  <c r="N50" i="17" s="1"/>
  <c r="Q49" i="17"/>
  <c r="G49" i="17" s="1"/>
  <c r="H49" i="17" s="1"/>
  <c r="Q48" i="17"/>
  <c r="G48" i="17" s="1"/>
  <c r="H48" i="17" s="1"/>
  <c r="Q47" i="17"/>
  <c r="G47" i="17" s="1"/>
  <c r="H47" i="17" s="1"/>
  <c r="Q46" i="17"/>
  <c r="G46" i="17" s="1"/>
  <c r="H46" i="17" s="1"/>
  <c r="N46" i="17" s="1"/>
  <c r="Q45" i="17"/>
  <c r="G45" i="17" s="1"/>
  <c r="H45" i="17" s="1"/>
  <c r="Q44" i="17"/>
  <c r="G44" i="17" s="1"/>
  <c r="H44" i="17" s="1"/>
  <c r="J44" i="17" s="1"/>
  <c r="Q43" i="17"/>
  <c r="G43" i="17" s="1"/>
  <c r="H43" i="17" s="1"/>
  <c r="Q42" i="17"/>
  <c r="G42" i="17" s="1"/>
  <c r="H42" i="17" s="1"/>
  <c r="N42" i="17" s="1"/>
  <c r="Q41" i="17"/>
  <c r="G41" i="17" s="1"/>
  <c r="H41" i="17" s="1"/>
  <c r="Q40" i="17"/>
  <c r="G40" i="17" s="1"/>
  <c r="H40" i="17"/>
  <c r="J40" i="17" s="1"/>
  <c r="Q39" i="17"/>
  <c r="G39" i="17" s="1"/>
  <c r="H39" i="17" s="1"/>
  <c r="Q38" i="17"/>
  <c r="G38" i="17" s="1"/>
  <c r="H38" i="17" s="1"/>
  <c r="N38" i="17" s="1"/>
  <c r="Q37" i="17"/>
  <c r="G37" i="17" s="1"/>
  <c r="H37" i="17" s="1"/>
  <c r="Q36" i="17"/>
  <c r="G36" i="17" s="1"/>
  <c r="H36" i="17" s="1"/>
  <c r="Q35" i="17"/>
  <c r="G35" i="17" s="1"/>
  <c r="H35" i="17" s="1"/>
  <c r="Q34" i="17"/>
  <c r="G34" i="17" s="1"/>
  <c r="H34" i="17" s="1"/>
  <c r="N34" i="17" s="1"/>
  <c r="Q32" i="17"/>
  <c r="G32" i="17" s="1"/>
  <c r="H32" i="17" s="1"/>
  <c r="Q31" i="17"/>
  <c r="G31" i="17" s="1"/>
  <c r="H31" i="17" s="1"/>
  <c r="Q30" i="17"/>
  <c r="G30" i="17" s="1"/>
  <c r="H30" i="17" s="1"/>
  <c r="Q29" i="17"/>
  <c r="G29" i="17" s="1"/>
  <c r="H29" i="17" s="1"/>
  <c r="J29" i="17" s="1"/>
  <c r="Q28" i="17"/>
  <c r="G28" i="17" s="1"/>
  <c r="H28" i="17" s="1"/>
  <c r="Q27" i="17"/>
  <c r="G27" i="17" s="1"/>
  <c r="H27" i="17" s="1"/>
  <c r="Q26" i="17"/>
  <c r="G26" i="17" s="1"/>
  <c r="H26" i="17" s="1"/>
  <c r="Q25" i="17"/>
  <c r="G25" i="17" s="1"/>
  <c r="H25" i="17" s="1"/>
  <c r="Q24" i="17"/>
  <c r="G24" i="17" s="1"/>
  <c r="H24" i="17" s="1"/>
  <c r="Q23" i="17"/>
  <c r="G23" i="17" s="1"/>
  <c r="H23" i="17" s="1"/>
  <c r="N23" i="17" s="1"/>
  <c r="Q22" i="17"/>
  <c r="G22" i="17"/>
  <c r="H22" i="17" s="1"/>
  <c r="J22" i="17" s="1"/>
  <c r="Q21" i="17"/>
  <c r="G21" i="17" s="1"/>
  <c r="H21" i="17" s="1"/>
  <c r="Q20" i="17"/>
  <c r="G20" i="17" s="1"/>
  <c r="H20" i="17" s="1"/>
  <c r="Q18" i="17"/>
  <c r="G18" i="17" s="1"/>
  <c r="H18" i="17" s="1"/>
  <c r="Q17" i="17"/>
  <c r="G17" i="17" s="1"/>
  <c r="H17" i="17" s="1"/>
  <c r="Q16" i="17"/>
  <c r="G16" i="17" s="1"/>
  <c r="H16" i="17" s="1"/>
  <c r="Q15" i="17"/>
  <c r="G15" i="17" s="1"/>
  <c r="H15" i="17" s="1"/>
  <c r="Q14" i="17"/>
  <c r="G14" i="17" s="1"/>
  <c r="H14" i="17" s="1"/>
  <c r="Q13" i="17"/>
  <c r="G13" i="17" s="1"/>
  <c r="H13" i="17" s="1"/>
  <c r="Q12" i="17"/>
  <c r="G12" i="17" s="1"/>
  <c r="H12" i="17" s="1"/>
  <c r="Q11" i="17"/>
  <c r="G11" i="17" s="1"/>
  <c r="H11" i="17" s="1"/>
  <c r="Q10" i="17"/>
  <c r="G10" i="17" s="1"/>
  <c r="H10" i="17" s="1"/>
  <c r="Q9" i="17"/>
  <c r="G9" i="17" s="1"/>
  <c r="H9" i="17" s="1"/>
  <c r="Q8" i="17"/>
  <c r="G8" i="17" s="1"/>
  <c r="H8" i="17" s="1"/>
  <c r="Q7" i="17"/>
  <c r="G7" i="17" s="1"/>
  <c r="H7" i="17" s="1"/>
  <c r="Q6" i="17"/>
  <c r="G6" i="17" s="1"/>
  <c r="H6" i="17" s="1"/>
  <c r="Q5" i="17"/>
  <c r="H5" i="17"/>
  <c r="N5" i="17" s="1"/>
  <c r="Q4" i="17"/>
  <c r="H4" i="17"/>
  <c r="J4" i="17" s="1"/>
  <c r="Q3" i="17"/>
  <c r="G3" i="17" s="1"/>
  <c r="H3" i="17" s="1"/>
  <c r="S219" i="16"/>
  <c r="S220" i="16"/>
  <c r="G220" i="16" s="1"/>
  <c r="S221" i="16"/>
  <c r="G221" i="16" s="1"/>
  <c r="S222" i="16"/>
  <c r="G222" i="16" s="1"/>
  <c r="S223" i="16"/>
  <c r="G223" i="16" s="1"/>
  <c r="S224" i="16"/>
  <c r="G224" i="16" s="1"/>
  <c r="S218" i="16"/>
  <c r="G218" i="16" s="1"/>
  <c r="G219" i="16"/>
  <c r="S215" i="16"/>
  <c r="G215" i="16" s="1"/>
  <c r="S216" i="16"/>
  <c r="G216" i="16" s="1"/>
  <c r="S217" i="16"/>
  <c r="G217" i="16" s="1"/>
  <c r="S214" i="16"/>
  <c r="G214" i="16" s="1"/>
  <c r="M98" i="18" l="1"/>
  <c r="M84" i="18"/>
  <c r="M161" i="18"/>
  <c r="M180" i="18"/>
  <c r="M57" i="18"/>
  <c r="M181" i="18"/>
  <c r="M153" i="18"/>
  <c r="M155" i="18"/>
  <c r="M100" i="18"/>
  <c r="M45" i="18"/>
  <c r="J202" i="18"/>
  <c r="K202" i="18" s="1"/>
  <c r="M71" i="18"/>
  <c r="M47" i="18"/>
  <c r="M49" i="18"/>
  <c r="M165" i="18"/>
  <c r="M72" i="18"/>
  <c r="M101" i="18"/>
  <c r="M113" i="18"/>
  <c r="M42" i="18"/>
  <c r="M6" i="18"/>
  <c r="M59" i="18"/>
  <c r="M207" i="18"/>
  <c r="M93" i="18"/>
  <c r="M15" i="18"/>
  <c r="M222" i="18"/>
  <c r="M117" i="18"/>
  <c r="M14" i="18"/>
  <c r="M25" i="18"/>
  <c r="M12" i="18"/>
  <c r="M107" i="18"/>
  <c r="M97" i="18"/>
  <c r="M89" i="18"/>
  <c r="M85" i="18"/>
  <c r="M53" i="18"/>
  <c r="M201" i="18"/>
  <c r="M33" i="18"/>
  <c r="M73" i="18"/>
  <c r="M74" i="18"/>
  <c r="M174" i="18"/>
  <c r="M121" i="18"/>
  <c r="M48" i="18"/>
  <c r="M199" i="18"/>
  <c r="M173" i="18"/>
  <c r="M124" i="18"/>
  <c r="M92" i="18"/>
  <c r="M9" i="18"/>
  <c r="M24" i="18"/>
  <c r="M13" i="18"/>
  <c r="M143" i="18"/>
  <c r="M20" i="18"/>
  <c r="M190" i="18"/>
  <c r="M157" i="18"/>
  <c r="K221" i="18"/>
  <c r="M168" i="18"/>
  <c r="M122" i="18"/>
  <c r="M90" i="18"/>
  <c r="M41" i="18"/>
  <c r="M64" i="18"/>
  <c r="M120" i="18"/>
  <c r="M223" i="18"/>
  <c r="M96" i="18"/>
  <c r="M146" i="18"/>
  <c r="M76" i="18"/>
  <c r="M82" i="18"/>
  <c r="M112" i="18"/>
  <c r="M43" i="18"/>
  <c r="M5" i="18"/>
  <c r="M218" i="18"/>
  <c r="M128" i="18"/>
  <c r="K10" i="18"/>
  <c r="L203" i="18"/>
  <c r="L221" i="18"/>
  <c r="M219" i="18"/>
  <c r="M209" i="18"/>
  <c r="M88" i="18"/>
  <c r="M99" i="18"/>
  <c r="M79" i="18"/>
  <c r="M50" i="18"/>
  <c r="M19" i="18"/>
  <c r="L10" i="18"/>
  <c r="L202" i="18"/>
  <c r="N173" i="17"/>
  <c r="M31" i="18"/>
  <c r="M35" i="18"/>
  <c r="O141" i="17"/>
  <c r="M66" i="18"/>
  <c r="M7" i="18"/>
  <c r="M115" i="18"/>
  <c r="M109" i="18"/>
  <c r="M87" i="18"/>
  <c r="M123" i="18"/>
  <c r="M83" i="18"/>
  <c r="M36" i="18"/>
  <c r="M16" i="18"/>
  <c r="M46" i="18"/>
  <c r="M18" i="18"/>
  <c r="M23" i="18"/>
  <c r="M215" i="18"/>
  <c r="M216" i="18"/>
  <c r="M167" i="18"/>
  <c r="M192" i="18"/>
  <c r="M75" i="18"/>
  <c r="M111" i="18"/>
  <c r="M91" i="18"/>
  <c r="M69" i="18"/>
  <c r="M166" i="18"/>
  <c r="M104" i="18"/>
  <c r="M204" i="18"/>
  <c r="M188" i="18"/>
  <c r="M163" i="18"/>
  <c r="M151" i="18"/>
  <c r="M225" i="18"/>
  <c r="M186" i="18"/>
  <c r="M169" i="18"/>
  <c r="M127" i="18"/>
  <c r="M4" i="18"/>
  <c r="M103" i="18"/>
  <c r="M170" i="18"/>
  <c r="M200" i="18"/>
  <c r="M211" i="18"/>
  <c r="M3" i="18"/>
  <c r="M208" i="18"/>
  <c r="M129" i="18"/>
  <c r="M156" i="18"/>
  <c r="M138" i="18"/>
  <c r="M126" i="18"/>
  <c r="M191" i="18"/>
  <c r="M131" i="18"/>
  <c r="M189" i="18"/>
  <c r="M172" i="18"/>
  <c r="M196" i="18"/>
  <c r="M147" i="18"/>
  <c r="M213" i="18"/>
  <c r="M185" i="18"/>
  <c r="M195" i="18"/>
  <c r="M176" i="18"/>
  <c r="M159" i="18"/>
  <c r="M141" i="18"/>
  <c r="M164" i="18"/>
  <c r="M118" i="18"/>
  <c r="M214" i="18"/>
  <c r="M206" i="18"/>
  <c r="M197" i="18"/>
  <c r="M119" i="18"/>
  <c r="M95" i="18"/>
  <c r="M8" i="18"/>
  <c r="M198" i="18"/>
  <c r="M183" i="18"/>
  <c r="M67" i="18"/>
  <c r="M187" i="18"/>
  <c r="M158" i="18"/>
  <c r="M140" i="18"/>
  <c r="M70" i="18"/>
  <c r="M86" i="18"/>
  <c r="M78" i="18"/>
  <c r="M68" i="18"/>
  <c r="M54" i="18"/>
  <c r="M228" i="18"/>
  <c r="M193" i="18"/>
  <c r="M179" i="18"/>
  <c r="M177" i="18"/>
  <c r="M154" i="18"/>
  <c r="M136" i="18"/>
  <c r="M152" i="18"/>
  <c r="M162" i="18"/>
  <c r="M144" i="18"/>
  <c r="M150" i="18"/>
  <c r="M224" i="18"/>
  <c r="M210" i="18"/>
  <c r="M171" i="18"/>
  <c r="M178" i="18"/>
  <c r="M226" i="18"/>
  <c r="M130" i="18"/>
  <c r="M110" i="18"/>
  <c r="M102" i="18"/>
  <c r="M55" i="18"/>
  <c r="M160" i="18"/>
  <c r="M142" i="18"/>
  <c r="M94" i="18"/>
  <c r="M134" i="18"/>
  <c r="M62" i="18"/>
  <c r="M56" i="18"/>
  <c r="M38" i="18"/>
  <c r="M21" i="18"/>
  <c r="M29" i="18"/>
  <c r="M44" i="18"/>
  <c r="J38" i="17"/>
  <c r="O38" i="17" s="1"/>
  <c r="J54" i="17"/>
  <c r="O54" i="17" s="1"/>
  <c r="J130" i="17"/>
  <c r="O130" i="17" s="1"/>
  <c r="J159" i="17"/>
  <c r="O159" i="17" s="1"/>
  <c r="J140" i="17"/>
  <c r="O140" i="17" s="1"/>
  <c r="J151" i="17"/>
  <c r="O151" i="17" s="1"/>
  <c r="J46" i="17"/>
  <c r="O46" i="17" s="1"/>
  <c r="J178" i="17"/>
  <c r="O178" i="17" s="1"/>
  <c r="J116" i="17"/>
  <c r="N116" i="17"/>
  <c r="J139" i="17"/>
  <c r="N139" i="17"/>
  <c r="O139" i="17" s="1"/>
  <c r="J168" i="17"/>
  <c r="O168" i="17" s="1"/>
  <c r="N168" i="17"/>
  <c r="J90" i="17"/>
  <c r="N90" i="17"/>
  <c r="J112" i="17"/>
  <c r="N112" i="17"/>
  <c r="J177" i="17"/>
  <c r="N177" i="17"/>
  <c r="O177" i="17" s="1"/>
  <c r="J158" i="17"/>
  <c r="O158" i="17" s="1"/>
  <c r="N158" i="17"/>
  <c r="J144" i="17"/>
  <c r="N144" i="17"/>
  <c r="J170" i="17"/>
  <c r="O170" i="17" s="1"/>
  <c r="N170" i="17"/>
  <c r="J193" i="17"/>
  <c r="N193" i="17"/>
  <c r="O193" i="17" s="1"/>
  <c r="O205" i="17"/>
  <c r="N40" i="17"/>
  <c r="N56" i="17"/>
  <c r="J107" i="17"/>
  <c r="O107" i="17" s="1"/>
  <c r="J186" i="17"/>
  <c r="O186" i="17" s="1"/>
  <c r="J30" i="17"/>
  <c r="N30" i="17"/>
  <c r="N106" i="17"/>
  <c r="J106" i="17"/>
  <c r="J156" i="17"/>
  <c r="N156" i="17"/>
  <c r="N215" i="17"/>
  <c r="J215" i="17"/>
  <c r="J31" i="17"/>
  <c r="N31" i="17"/>
  <c r="J82" i="17"/>
  <c r="N82" i="17"/>
  <c r="N115" i="17"/>
  <c r="J115" i="17"/>
  <c r="J137" i="17"/>
  <c r="N137" i="17"/>
  <c r="J187" i="17"/>
  <c r="N187" i="17"/>
  <c r="N200" i="17"/>
  <c r="J200" i="17"/>
  <c r="N217" i="17"/>
  <c r="J217" i="17"/>
  <c r="J227" i="17"/>
  <c r="N227" i="17"/>
  <c r="J74" i="17"/>
  <c r="N74" i="17"/>
  <c r="J126" i="17"/>
  <c r="N126" i="17"/>
  <c r="J135" i="17"/>
  <c r="N135" i="17"/>
  <c r="J185" i="17"/>
  <c r="N185" i="17"/>
  <c r="J201" i="17"/>
  <c r="N201" i="17"/>
  <c r="J128" i="17"/>
  <c r="N128" i="17"/>
  <c r="J166" i="17"/>
  <c r="N166" i="17"/>
  <c r="O4" i="17"/>
  <c r="J48" i="17"/>
  <c r="O48" i="17" s="1"/>
  <c r="N48" i="17"/>
  <c r="J154" i="17"/>
  <c r="N154" i="17"/>
  <c r="O154" i="17" s="1"/>
  <c r="J219" i="17"/>
  <c r="N219" i="17"/>
  <c r="J36" i="17"/>
  <c r="N36" i="17"/>
  <c r="O36" i="17" s="1"/>
  <c r="J52" i="17"/>
  <c r="O52" i="17" s="1"/>
  <c r="N52" i="17"/>
  <c r="J110" i="17"/>
  <c r="N110" i="17"/>
  <c r="J150" i="17"/>
  <c r="O150" i="17" s="1"/>
  <c r="N150" i="17"/>
  <c r="N4" i="17"/>
  <c r="N226" i="17"/>
  <c r="O226" i="17" s="1"/>
  <c r="N29" i="17"/>
  <c r="O29" i="17" s="1"/>
  <c r="J42" i="17"/>
  <c r="O42" i="17" s="1"/>
  <c r="J58" i="17"/>
  <c r="O58" i="17" s="1"/>
  <c r="O90" i="17"/>
  <c r="O112" i="17"/>
  <c r="J149" i="17"/>
  <c r="O149" i="17" s="1"/>
  <c r="N207" i="17"/>
  <c r="O207" i="17" s="1"/>
  <c r="J218" i="17"/>
  <c r="O218" i="17" s="1"/>
  <c r="J225" i="17"/>
  <c r="O225" i="17" s="1"/>
  <c r="J129" i="17"/>
  <c r="O129" i="17" s="1"/>
  <c r="J222" i="17"/>
  <c r="O222" i="17" s="1"/>
  <c r="J34" i="17"/>
  <c r="O34" i="17" s="1"/>
  <c r="N44" i="17"/>
  <c r="J50" i="17"/>
  <c r="O50" i="17" s="1"/>
  <c r="N66" i="17"/>
  <c r="O66" i="17" s="1"/>
  <c r="N98" i="17"/>
  <c r="O98" i="17" s="1"/>
  <c r="N118" i="17"/>
  <c r="J138" i="17"/>
  <c r="O138" i="17" s="1"/>
  <c r="N147" i="17"/>
  <c r="O147" i="17" s="1"/>
  <c r="J157" i="17"/>
  <c r="O157" i="17" s="1"/>
  <c r="N179" i="17"/>
  <c r="O179" i="17" s="1"/>
  <c r="N183" i="17"/>
  <c r="O183" i="17" s="1"/>
  <c r="J192" i="17"/>
  <c r="O192" i="17" s="1"/>
  <c r="N195" i="17"/>
  <c r="O195" i="17" s="1"/>
  <c r="J211" i="17"/>
  <c r="O211" i="17" s="1"/>
  <c r="O30" i="17"/>
  <c r="O118" i="17"/>
  <c r="J3" i="17"/>
  <c r="N3" i="17"/>
  <c r="J6" i="17"/>
  <c r="N6" i="17"/>
  <c r="N11" i="17"/>
  <c r="J11" i="17"/>
  <c r="O11" i="17" s="1"/>
  <c r="J14" i="17"/>
  <c r="N14" i="17"/>
  <c r="J17" i="17"/>
  <c r="N17" i="17"/>
  <c r="J21" i="17"/>
  <c r="N21" i="17"/>
  <c r="J26" i="17"/>
  <c r="N26" i="17"/>
  <c r="J41" i="17"/>
  <c r="N41" i="17"/>
  <c r="J57" i="17"/>
  <c r="N57" i="17"/>
  <c r="N9" i="17"/>
  <c r="J9" i="17"/>
  <c r="J18" i="17"/>
  <c r="N18" i="17"/>
  <c r="J10" i="17"/>
  <c r="N10" i="17"/>
  <c r="J20" i="17"/>
  <c r="N20" i="17"/>
  <c r="J24" i="17"/>
  <c r="N24" i="17"/>
  <c r="J32" i="17"/>
  <c r="N32" i="17"/>
  <c r="J49" i="17"/>
  <c r="N49" i="17"/>
  <c r="J12" i="17"/>
  <c r="N12" i="17"/>
  <c r="J45" i="17"/>
  <c r="N45" i="17"/>
  <c r="N7" i="17"/>
  <c r="J7" i="17"/>
  <c r="J15" i="17"/>
  <c r="N15" i="17"/>
  <c r="J27" i="17"/>
  <c r="N27" i="17"/>
  <c r="J8" i="17"/>
  <c r="N8" i="17"/>
  <c r="N13" i="17"/>
  <c r="J13" i="17"/>
  <c r="N16" i="17"/>
  <c r="J16" i="17"/>
  <c r="N25" i="17"/>
  <c r="J25" i="17"/>
  <c r="J28" i="17"/>
  <c r="N28" i="17"/>
  <c r="J37" i="17"/>
  <c r="N37" i="17"/>
  <c r="J53" i="17"/>
  <c r="N53" i="17"/>
  <c r="N80" i="17"/>
  <c r="J80" i="17"/>
  <c r="N86" i="17"/>
  <c r="J86" i="17"/>
  <c r="N94" i="17"/>
  <c r="J94" i="17"/>
  <c r="J5" i="17"/>
  <c r="O5" i="17" s="1"/>
  <c r="N22" i="17"/>
  <c r="O22" i="17" s="1"/>
  <c r="J23" i="17"/>
  <c r="O23" i="17" s="1"/>
  <c r="N67" i="17"/>
  <c r="O67" i="17" s="1"/>
  <c r="N75" i="17"/>
  <c r="O75" i="17" s="1"/>
  <c r="N83" i="17"/>
  <c r="O83" i="17" s="1"/>
  <c r="N91" i="17"/>
  <c r="N99" i="17"/>
  <c r="O99" i="17" s="1"/>
  <c r="N108" i="17"/>
  <c r="J108" i="17"/>
  <c r="N117" i="17"/>
  <c r="J117" i="17"/>
  <c r="N120" i="17"/>
  <c r="J120" i="17"/>
  <c r="J122" i="17"/>
  <c r="N122" i="17"/>
  <c r="N134" i="17"/>
  <c r="J134" i="17"/>
  <c r="N136" i="17"/>
  <c r="J136" i="17"/>
  <c r="J152" i="17"/>
  <c r="N152" i="17"/>
  <c r="N163" i="17"/>
  <c r="J163" i="17"/>
  <c r="N167" i="17"/>
  <c r="J167" i="17"/>
  <c r="J39" i="17"/>
  <c r="N39" i="17"/>
  <c r="J47" i="17"/>
  <c r="N47" i="17"/>
  <c r="J51" i="17"/>
  <c r="N51" i="17"/>
  <c r="J55" i="17"/>
  <c r="N55" i="17"/>
  <c r="J59" i="17"/>
  <c r="N59" i="17"/>
  <c r="N62" i="17"/>
  <c r="J62" i="17"/>
  <c r="N70" i="17"/>
  <c r="J70" i="17"/>
  <c r="N78" i="17"/>
  <c r="J78" i="17"/>
  <c r="O91" i="17"/>
  <c r="N96" i="17"/>
  <c r="J96" i="17"/>
  <c r="J104" i="17"/>
  <c r="N104" i="17"/>
  <c r="N143" i="17"/>
  <c r="J143" i="17"/>
  <c r="J63" i="17"/>
  <c r="N63" i="17"/>
  <c r="J69" i="17"/>
  <c r="N69" i="17"/>
  <c r="J71" i="17"/>
  <c r="N71" i="17"/>
  <c r="J77" i="17"/>
  <c r="N77" i="17"/>
  <c r="J79" i="17"/>
  <c r="N79" i="17"/>
  <c r="J85" i="17"/>
  <c r="N85" i="17"/>
  <c r="J87" i="17"/>
  <c r="N87" i="17"/>
  <c r="J93" i="17"/>
  <c r="N93" i="17"/>
  <c r="J95" i="17"/>
  <c r="N95" i="17"/>
  <c r="J101" i="17"/>
  <c r="N101" i="17"/>
  <c r="N103" i="17"/>
  <c r="J103" i="17"/>
  <c r="N125" i="17"/>
  <c r="J125" i="17"/>
  <c r="J142" i="17"/>
  <c r="N142" i="17"/>
  <c r="N161" i="17"/>
  <c r="J161" i="17"/>
  <c r="N202" i="17"/>
  <c r="J202" i="17"/>
  <c r="N212" i="17"/>
  <c r="J212" i="17"/>
  <c r="N214" i="17"/>
  <c r="J214" i="17"/>
  <c r="J35" i="17"/>
  <c r="N35" i="17"/>
  <c r="J43" i="17"/>
  <c r="N43" i="17"/>
  <c r="N64" i="17"/>
  <c r="J64" i="17"/>
  <c r="N72" i="17"/>
  <c r="J72" i="17"/>
  <c r="N88" i="17"/>
  <c r="J88" i="17"/>
  <c r="N102" i="17"/>
  <c r="J102" i="17"/>
  <c r="N146" i="17"/>
  <c r="J146" i="17"/>
  <c r="J160" i="17"/>
  <c r="N160" i="17"/>
  <c r="O31" i="17"/>
  <c r="O40" i="17"/>
  <c r="O44" i="17"/>
  <c r="O56" i="17"/>
  <c r="J68" i="17"/>
  <c r="O68" i="17" s="1"/>
  <c r="J76" i="17"/>
  <c r="O76" i="17" s="1"/>
  <c r="J84" i="17"/>
  <c r="O84" i="17" s="1"/>
  <c r="J92" i="17"/>
  <c r="O92" i="17" s="1"/>
  <c r="J100" i="17"/>
  <c r="O100" i="17" s="1"/>
  <c r="N113" i="17"/>
  <c r="J113" i="17"/>
  <c r="N119" i="17"/>
  <c r="J119" i="17"/>
  <c r="N121" i="17"/>
  <c r="J121" i="17"/>
  <c r="N123" i="17"/>
  <c r="J123" i="17"/>
  <c r="J127" i="17"/>
  <c r="O127" i="17" s="1"/>
  <c r="J131" i="17"/>
  <c r="N131" i="17"/>
  <c r="N153" i="17"/>
  <c r="J153" i="17"/>
  <c r="N155" i="17"/>
  <c r="J155" i="17"/>
  <c r="N171" i="17"/>
  <c r="J171" i="17"/>
  <c r="O144" i="17"/>
  <c r="J162" i="17"/>
  <c r="N162" i="17"/>
  <c r="J164" i="17"/>
  <c r="N164" i="17"/>
  <c r="O166" i="17"/>
  <c r="N182" i="17"/>
  <c r="J182" i="17"/>
  <c r="N220" i="17"/>
  <c r="J220" i="17"/>
  <c r="N221" i="17"/>
  <c r="J221" i="17"/>
  <c r="J223" i="17"/>
  <c r="N223" i="17"/>
  <c r="N124" i="17"/>
  <c r="O124" i="17" s="1"/>
  <c r="J189" i="17"/>
  <c r="N189" i="17"/>
  <c r="N196" i="17"/>
  <c r="J196" i="17"/>
  <c r="O196" i="17" s="1"/>
  <c r="N208" i="17"/>
  <c r="J208" i="17"/>
  <c r="N213" i="17"/>
  <c r="J213" i="17"/>
  <c r="O213" i="17" s="1"/>
  <c r="N65" i="17"/>
  <c r="O65" i="17" s="1"/>
  <c r="N73" i="17"/>
  <c r="O73" i="17" s="1"/>
  <c r="N81" i="17"/>
  <c r="O81" i="17" s="1"/>
  <c r="N89" i="17"/>
  <c r="O89" i="17" s="1"/>
  <c r="N97" i="17"/>
  <c r="O97" i="17" s="1"/>
  <c r="J111" i="17"/>
  <c r="O111" i="17" s="1"/>
  <c r="N114" i="17"/>
  <c r="O114" i="17" s="1"/>
  <c r="N169" i="17"/>
  <c r="J169" i="17"/>
  <c r="N174" i="17"/>
  <c r="J174" i="17"/>
  <c r="N176" i="17"/>
  <c r="J176" i="17"/>
  <c r="N191" i="17"/>
  <c r="O191" i="17" s="1"/>
  <c r="J197" i="17"/>
  <c r="N197" i="17"/>
  <c r="J199" i="17"/>
  <c r="N199" i="17"/>
  <c r="N209" i="17"/>
  <c r="J209" i="17"/>
  <c r="O209" i="17" s="1"/>
  <c r="J172" i="17"/>
  <c r="N172" i="17"/>
  <c r="N180" i="17"/>
  <c r="J180" i="17"/>
  <c r="O180" i="17" s="1"/>
  <c r="N190" i="17"/>
  <c r="J190" i="17"/>
  <c r="N206" i="17"/>
  <c r="J206" i="17"/>
  <c r="O206" i="17" s="1"/>
  <c r="N210" i="17"/>
  <c r="J210" i="17"/>
  <c r="N165" i="17"/>
  <c r="J165" i="17"/>
  <c r="N175" i="17"/>
  <c r="O175" i="17" s="1"/>
  <c r="J181" i="17"/>
  <c r="N181" i="17"/>
  <c r="J184" i="17"/>
  <c r="O184" i="17" s="1"/>
  <c r="N188" i="17"/>
  <c r="J188" i="17"/>
  <c r="N198" i="17"/>
  <c r="J198" i="17"/>
  <c r="O173" i="17"/>
  <c r="N203" i="17"/>
  <c r="J203" i="17"/>
  <c r="N224" i="17"/>
  <c r="J224" i="17"/>
  <c r="H200" i="16"/>
  <c r="N200" i="16" s="1"/>
  <c r="O8" i="17" l="1"/>
  <c r="O53" i="17"/>
  <c r="O126" i="17"/>
  <c r="O25" i="17"/>
  <c r="O13" i="17"/>
  <c r="M202" i="18"/>
  <c r="O28" i="17"/>
  <c r="O185" i="17"/>
  <c r="M10" i="18"/>
  <c r="M221" i="18"/>
  <c r="M203" i="18"/>
  <c r="O102" i="17"/>
  <c r="O72" i="17"/>
  <c r="O214" i="17"/>
  <c r="O202" i="17"/>
  <c r="O103" i="17"/>
  <c r="O135" i="17"/>
  <c r="O221" i="17"/>
  <c r="O182" i="17"/>
  <c r="O121" i="17"/>
  <c r="O113" i="17"/>
  <c r="O78" i="17"/>
  <c r="O62" i="17"/>
  <c r="O167" i="17"/>
  <c r="O134" i="17"/>
  <c r="O120" i="17"/>
  <c r="O108" i="17"/>
  <c r="O86" i="17"/>
  <c r="O217" i="17"/>
  <c r="O115" i="17"/>
  <c r="O156" i="17"/>
  <c r="O181" i="17"/>
  <c r="O198" i="17"/>
  <c r="O210" i="17"/>
  <c r="O174" i="17"/>
  <c r="O146" i="17"/>
  <c r="O203" i="17"/>
  <c r="O165" i="17"/>
  <c r="O190" i="17"/>
  <c r="O220" i="17"/>
  <c r="O123" i="17"/>
  <c r="O119" i="17"/>
  <c r="O227" i="17"/>
  <c r="O200" i="17"/>
  <c r="O137" i="17"/>
  <c r="O215" i="17"/>
  <c r="O106" i="17"/>
  <c r="O116" i="17"/>
  <c r="O51" i="17"/>
  <c r="O128" i="17"/>
  <c r="O162" i="17"/>
  <c r="O131" i="17"/>
  <c r="O12" i="17"/>
  <c r="O32" i="17"/>
  <c r="O20" i="17"/>
  <c r="O18" i="17"/>
  <c r="O57" i="17"/>
  <c r="O26" i="17"/>
  <c r="O17" i="17"/>
  <c r="O110" i="17"/>
  <c r="O59" i="17"/>
  <c r="O39" i="17"/>
  <c r="O122" i="17"/>
  <c r="O82" i="17"/>
  <c r="O172" i="17"/>
  <c r="O199" i="17"/>
  <c r="O176" i="17"/>
  <c r="O169" i="17"/>
  <c r="O171" i="17"/>
  <c r="O153" i="17"/>
  <c r="O88" i="17"/>
  <c r="O64" i="17"/>
  <c r="O212" i="17"/>
  <c r="O161" i="17"/>
  <c r="O125" i="17"/>
  <c r="O143" i="17"/>
  <c r="O96" i="17"/>
  <c r="O9" i="17"/>
  <c r="O219" i="17"/>
  <c r="O201" i="17"/>
  <c r="O74" i="17"/>
  <c r="O187" i="17"/>
  <c r="O189" i="17"/>
  <c r="O142" i="17"/>
  <c r="O95" i="17"/>
  <c r="O87" i="17"/>
  <c r="O79" i="17"/>
  <c r="O71" i="17"/>
  <c r="O63" i="17"/>
  <c r="O104" i="17"/>
  <c r="O15" i="17"/>
  <c r="O45" i="17"/>
  <c r="O49" i="17"/>
  <c r="O24" i="17"/>
  <c r="O10" i="17"/>
  <c r="O41" i="17"/>
  <c r="O21" i="17"/>
  <c r="O14" i="17"/>
  <c r="O6" i="17"/>
  <c r="O197" i="17"/>
  <c r="O164" i="17"/>
  <c r="O55" i="17"/>
  <c r="O47" i="17"/>
  <c r="O152" i="17"/>
  <c r="O37" i="17"/>
  <c r="O27" i="17"/>
  <c r="O7" i="17"/>
  <c r="O223" i="17"/>
  <c r="O43" i="17"/>
  <c r="O224" i="17"/>
  <c r="O188" i="17"/>
  <c r="O208" i="17"/>
  <c r="O155" i="17"/>
  <c r="O160" i="17"/>
  <c r="O35" i="17"/>
  <c r="O101" i="17"/>
  <c r="O93" i="17"/>
  <c r="O85" i="17"/>
  <c r="O77" i="17"/>
  <c r="O69" i="17"/>
  <c r="O70" i="17"/>
  <c r="O163" i="17"/>
  <c r="O136" i="17"/>
  <c r="O117" i="17"/>
  <c r="O94" i="17"/>
  <c r="O80" i="17"/>
  <c r="O16" i="17"/>
  <c r="O3" i="17"/>
  <c r="Q224" i="16"/>
  <c r="H224" i="16" s="1"/>
  <c r="Q223" i="16"/>
  <c r="H223" i="16" s="1"/>
  <c r="Q222" i="16"/>
  <c r="H222" i="16" s="1"/>
  <c r="Q221" i="16"/>
  <c r="H221" i="16" s="1"/>
  <c r="Q220" i="16"/>
  <c r="H220" i="16" s="1"/>
  <c r="J220" i="16" s="1"/>
  <c r="Q219" i="16"/>
  <c r="H219" i="16" s="1"/>
  <c r="Q218" i="16"/>
  <c r="H218" i="16" s="1"/>
  <c r="Q217" i="16"/>
  <c r="H217" i="16" s="1"/>
  <c r="Q216" i="16"/>
  <c r="H216" i="16" s="1"/>
  <c r="Q215" i="16"/>
  <c r="H215" i="16" s="1"/>
  <c r="Q214" i="16"/>
  <c r="H214" i="16" s="1"/>
  <c r="J214" i="16" s="1"/>
  <c r="Q213" i="16"/>
  <c r="O213" i="16"/>
  <c r="I213" i="16"/>
  <c r="Q212" i="16"/>
  <c r="G212" i="16" s="1"/>
  <c r="H212" i="16" s="1"/>
  <c r="N212" i="16" s="1"/>
  <c r="Q211" i="16"/>
  <c r="G211" i="16" s="1"/>
  <c r="H211" i="16" s="1"/>
  <c r="N211" i="16" s="1"/>
  <c r="Q210" i="16"/>
  <c r="G210" i="16" s="1"/>
  <c r="H210" i="16" s="1"/>
  <c r="Q209" i="16"/>
  <c r="G209" i="16" s="1"/>
  <c r="H209" i="16" s="1"/>
  <c r="Q208" i="16"/>
  <c r="G208" i="16" s="1"/>
  <c r="H208" i="16" s="1"/>
  <c r="N208" i="16" s="1"/>
  <c r="Q207" i="16"/>
  <c r="G207" i="16" s="1"/>
  <c r="H207" i="16" s="1"/>
  <c r="Q206" i="16"/>
  <c r="G206" i="16" s="1"/>
  <c r="H206" i="16" s="1"/>
  <c r="Q205" i="16"/>
  <c r="G205" i="16" s="1"/>
  <c r="H205" i="16" s="1"/>
  <c r="Q204" i="16"/>
  <c r="G204" i="16" s="1"/>
  <c r="H204" i="16" s="1"/>
  <c r="N204" i="16" s="1"/>
  <c r="Q203" i="16"/>
  <c r="G203" i="16" s="1"/>
  <c r="H203" i="16" s="1"/>
  <c r="Q202" i="16"/>
  <c r="G202" i="16" s="1"/>
  <c r="H202" i="16" s="1"/>
  <c r="Q201" i="16"/>
  <c r="G201" i="16" s="1"/>
  <c r="J201" i="16"/>
  <c r="O201" i="16" s="1"/>
  <c r="Q200" i="16"/>
  <c r="J200" i="16"/>
  <c r="O200" i="16" s="1"/>
  <c r="Q199" i="16"/>
  <c r="G199" i="16" s="1"/>
  <c r="H199" i="16" s="1"/>
  <c r="Q198" i="16"/>
  <c r="G198" i="16" s="1"/>
  <c r="H198" i="16" s="1"/>
  <c r="Q197" i="16"/>
  <c r="G197" i="16" s="1"/>
  <c r="H197" i="16" s="1"/>
  <c r="Q196" i="16"/>
  <c r="G196" i="16" s="1"/>
  <c r="H196" i="16" s="1"/>
  <c r="Q195" i="16"/>
  <c r="G195" i="16" s="1"/>
  <c r="H195" i="16" s="1"/>
  <c r="Q194" i="16"/>
  <c r="G194" i="16" s="1"/>
  <c r="H194" i="16" s="1"/>
  <c r="Q193" i="16"/>
  <c r="G193" i="16" s="1"/>
  <c r="H193" i="16" s="1"/>
  <c r="Q192" i="16"/>
  <c r="G192" i="16" s="1"/>
  <c r="H192" i="16" s="1"/>
  <c r="Q191" i="16"/>
  <c r="G191" i="16" s="1"/>
  <c r="H191" i="16" s="1"/>
  <c r="Q190" i="16"/>
  <c r="G190" i="16" s="1"/>
  <c r="H190" i="16" s="1"/>
  <c r="Q189" i="16"/>
  <c r="G189" i="16" s="1"/>
  <c r="H189" i="16" s="1"/>
  <c r="Q188" i="16"/>
  <c r="G188" i="16" s="1"/>
  <c r="H188" i="16" s="1"/>
  <c r="Q187" i="16"/>
  <c r="G187" i="16" s="1"/>
  <c r="H187" i="16" s="1"/>
  <c r="N187" i="16" s="1"/>
  <c r="Q186" i="16"/>
  <c r="G186" i="16" s="1"/>
  <c r="H186" i="16" s="1"/>
  <c r="Q185" i="16"/>
  <c r="G185" i="16" s="1"/>
  <c r="H185" i="16" s="1"/>
  <c r="Q184" i="16"/>
  <c r="G184" i="16" s="1"/>
  <c r="H184" i="16" s="1"/>
  <c r="Q183" i="16"/>
  <c r="G183" i="16" s="1"/>
  <c r="H183" i="16" s="1"/>
  <c r="N183" i="16" s="1"/>
  <c r="Q182" i="16"/>
  <c r="G182" i="16" s="1"/>
  <c r="H182" i="16" s="1"/>
  <c r="Q181" i="16"/>
  <c r="G181" i="16" s="1"/>
  <c r="H181" i="16" s="1"/>
  <c r="Q180" i="16"/>
  <c r="G180" i="16" s="1"/>
  <c r="H180" i="16" s="1"/>
  <c r="Q179" i="16"/>
  <c r="G179" i="16" s="1"/>
  <c r="H179" i="16" s="1"/>
  <c r="N179" i="16" s="1"/>
  <c r="Q178" i="16"/>
  <c r="G178" i="16" s="1"/>
  <c r="H178" i="16" s="1"/>
  <c r="Q177" i="16"/>
  <c r="G177" i="16" s="1"/>
  <c r="H177" i="16" s="1"/>
  <c r="Q176" i="16"/>
  <c r="G176" i="16" s="1"/>
  <c r="H176" i="16" s="1"/>
  <c r="Q175" i="16"/>
  <c r="G175" i="16" s="1"/>
  <c r="H175" i="16" s="1"/>
  <c r="N175" i="16" s="1"/>
  <c r="Q174" i="16"/>
  <c r="G174" i="16" s="1"/>
  <c r="H174" i="16" s="1"/>
  <c r="J174" i="16" s="1"/>
  <c r="Q173" i="16"/>
  <c r="G173" i="16" s="1"/>
  <c r="H173" i="16" s="1"/>
  <c r="Q172" i="16"/>
  <c r="G172" i="16" s="1"/>
  <c r="H172" i="16" s="1"/>
  <c r="N172" i="16" s="1"/>
  <c r="Q171" i="16"/>
  <c r="H171" i="16" s="1"/>
  <c r="N171" i="16" s="1"/>
  <c r="Q170" i="16"/>
  <c r="H170" i="16" s="1"/>
  <c r="Q169" i="16"/>
  <c r="G169" i="16" s="1"/>
  <c r="H169" i="16" s="1"/>
  <c r="Q168" i="16"/>
  <c r="G168" i="16" s="1"/>
  <c r="H168" i="16" s="1"/>
  <c r="Q167" i="16"/>
  <c r="G167" i="16" s="1"/>
  <c r="H167" i="16" s="1"/>
  <c r="N167" i="16" s="1"/>
  <c r="Q166" i="16"/>
  <c r="G166" i="16" s="1"/>
  <c r="H166" i="16" s="1"/>
  <c r="J166" i="16" s="1"/>
  <c r="Q165" i="16"/>
  <c r="G165" i="16" s="1"/>
  <c r="H165" i="16" s="1"/>
  <c r="Q164" i="16"/>
  <c r="G164" i="16" s="1"/>
  <c r="H164" i="16" s="1"/>
  <c r="Q163" i="16"/>
  <c r="G163" i="16" s="1"/>
  <c r="H163" i="16" s="1"/>
  <c r="N163" i="16" s="1"/>
  <c r="Q162" i="16"/>
  <c r="G162" i="16" s="1"/>
  <c r="H162" i="16" s="1"/>
  <c r="Q161" i="16"/>
  <c r="G161" i="16" s="1"/>
  <c r="H161" i="16" s="1"/>
  <c r="Q160" i="16"/>
  <c r="G160" i="16" s="1"/>
  <c r="H160" i="16" s="1"/>
  <c r="Q159" i="16"/>
  <c r="G159" i="16" s="1"/>
  <c r="H159" i="16" s="1"/>
  <c r="Q158" i="16"/>
  <c r="G158" i="16" s="1"/>
  <c r="H158" i="16" s="1"/>
  <c r="J158" i="16" s="1"/>
  <c r="Q157" i="16"/>
  <c r="G157" i="16" s="1"/>
  <c r="H157" i="16" s="1"/>
  <c r="Q156" i="16"/>
  <c r="G156" i="16" s="1"/>
  <c r="H156" i="16" s="1"/>
  <c r="N156" i="16" s="1"/>
  <c r="Q155" i="16"/>
  <c r="G155" i="16" s="1"/>
  <c r="H155" i="16" s="1"/>
  <c r="N155" i="16" s="1"/>
  <c r="Q154" i="16"/>
  <c r="G154" i="16" s="1"/>
  <c r="H154" i="16" s="1"/>
  <c r="J154" i="16" s="1"/>
  <c r="Q153" i="16"/>
  <c r="G153" i="16" s="1"/>
  <c r="H153" i="16" s="1"/>
  <c r="Q152" i="16"/>
  <c r="G152" i="16" s="1"/>
  <c r="H152" i="16" s="1"/>
  <c r="Q151" i="16"/>
  <c r="G151" i="16" s="1"/>
  <c r="H151" i="16" s="1"/>
  <c r="Q150" i="16"/>
  <c r="G150" i="16" s="1"/>
  <c r="H150" i="16" s="1"/>
  <c r="Q149" i="16"/>
  <c r="G149" i="16" s="1"/>
  <c r="H149" i="16" s="1"/>
  <c r="Q148" i="16"/>
  <c r="G148" i="16" s="1"/>
  <c r="H148" i="16" s="1"/>
  <c r="Q147" i="16"/>
  <c r="G147" i="16" s="1"/>
  <c r="H147" i="16" s="1"/>
  <c r="N147" i="16" s="1"/>
  <c r="Q146" i="16"/>
  <c r="G146" i="16" s="1"/>
  <c r="H146" i="16" s="1"/>
  <c r="J146" i="16" s="1"/>
  <c r="Q145" i="16"/>
  <c r="G145" i="16" s="1"/>
  <c r="H145" i="16" s="1"/>
  <c r="Q144" i="16"/>
  <c r="G144" i="16" s="1"/>
  <c r="H144" i="16" s="1"/>
  <c r="J144" i="16" s="1"/>
  <c r="Q142" i="16"/>
  <c r="G142" i="16" s="1"/>
  <c r="H142" i="16" s="1"/>
  <c r="J142" i="16" s="1"/>
  <c r="Q141" i="16"/>
  <c r="G141" i="16" s="1"/>
  <c r="H141" i="16" s="1"/>
  <c r="Q140" i="16"/>
  <c r="G140" i="16" s="1"/>
  <c r="H140" i="16" s="1"/>
  <c r="Q138" i="16"/>
  <c r="G138" i="16" s="1"/>
  <c r="H138" i="16" s="1"/>
  <c r="Q137" i="16"/>
  <c r="G137" i="16" s="1"/>
  <c r="H137" i="16" s="1"/>
  <c r="Q136" i="16"/>
  <c r="G136" i="16" s="1"/>
  <c r="H136" i="16" s="1"/>
  <c r="J136" i="16" s="1"/>
  <c r="Q135" i="16"/>
  <c r="G135" i="16" s="1"/>
  <c r="H135" i="16" s="1"/>
  <c r="Q134" i="16"/>
  <c r="G134" i="16" s="1"/>
  <c r="H134" i="16" s="1"/>
  <c r="J134" i="16" s="1"/>
  <c r="Q133" i="16"/>
  <c r="G133" i="16" s="1"/>
  <c r="H133" i="16" s="1"/>
  <c r="J133" i="16" s="1"/>
  <c r="Q132" i="16"/>
  <c r="G132" i="16" s="1"/>
  <c r="H132" i="16" s="1"/>
  <c r="Q131" i="16"/>
  <c r="G131" i="16" s="1"/>
  <c r="H131" i="16" s="1"/>
  <c r="Q130" i="16"/>
  <c r="G130" i="16" s="1"/>
  <c r="H130" i="16" s="1"/>
  <c r="Q128" i="16"/>
  <c r="G128" i="16" s="1"/>
  <c r="H128" i="16" s="1"/>
  <c r="N128" i="16" s="1"/>
  <c r="Q127" i="16"/>
  <c r="G127" i="16" s="1"/>
  <c r="H127" i="16" s="1"/>
  <c r="J127" i="16" s="1"/>
  <c r="Q126" i="16"/>
  <c r="G126" i="16" s="1"/>
  <c r="H126" i="16" s="1"/>
  <c r="Q125" i="16"/>
  <c r="G125" i="16" s="1"/>
  <c r="H125" i="16" s="1"/>
  <c r="J125" i="16" s="1"/>
  <c r="Q124" i="16"/>
  <c r="G124" i="16" s="1"/>
  <c r="H124" i="16" s="1"/>
  <c r="J124" i="16" s="1"/>
  <c r="Q123" i="16"/>
  <c r="G123" i="16" s="1"/>
  <c r="H123" i="16" s="1"/>
  <c r="Q122" i="16"/>
  <c r="G122" i="16" s="1"/>
  <c r="H122" i="16" s="1"/>
  <c r="Q121" i="16"/>
  <c r="G121" i="16" s="1"/>
  <c r="H121" i="16" s="1"/>
  <c r="Q120" i="16"/>
  <c r="G120" i="16" s="1"/>
  <c r="H120" i="16" s="1"/>
  <c r="Q119" i="16"/>
  <c r="G119" i="16" s="1"/>
  <c r="H119" i="16" s="1"/>
  <c r="J119" i="16" s="1"/>
  <c r="Q118" i="16"/>
  <c r="G118" i="16" s="1"/>
  <c r="H118" i="16" s="1"/>
  <c r="Q117" i="16"/>
  <c r="G117" i="16" s="1"/>
  <c r="H117" i="16" s="1"/>
  <c r="J117" i="16" s="1"/>
  <c r="Q116" i="16"/>
  <c r="G116" i="16" s="1"/>
  <c r="H116" i="16" s="1"/>
  <c r="J116" i="16" s="1"/>
  <c r="Q115" i="16"/>
  <c r="G115" i="16" s="1"/>
  <c r="H115" i="16" s="1"/>
  <c r="Q114" i="16"/>
  <c r="G114" i="16" s="1"/>
  <c r="H114" i="16" s="1"/>
  <c r="Q113" i="16"/>
  <c r="G113" i="16" s="1"/>
  <c r="H113" i="16" s="1"/>
  <c r="Q112" i="16"/>
  <c r="G112" i="16" s="1"/>
  <c r="H112" i="16" s="1"/>
  <c r="N112" i="16" s="1"/>
  <c r="Q111" i="16"/>
  <c r="G111" i="16" s="1"/>
  <c r="H111" i="16" s="1"/>
  <c r="J111" i="16" s="1"/>
  <c r="Q110" i="16"/>
  <c r="G110" i="16" s="1"/>
  <c r="H110" i="16" s="1"/>
  <c r="N110" i="16" s="1"/>
  <c r="Q109" i="16"/>
  <c r="G109" i="16" s="1"/>
  <c r="J109" i="16"/>
  <c r="O109" i="16" s="1"/>
  <c r="Q108" i="16"/>
  <c r="G108" i="16" s="1"/>
  <c r="H108" i="16" s="1"/>
  <c r="Q107" i="16"/>
  <c r="G107" i="16" s="1"/>
  <c r="H107" i="16" s="1"/>
  <c r="Q106" i="16"/>
  <c r="G106" i="16" s="1"/>
  <c r="H106" i="16" s="1"/>
  <c r="Q104" i="16"/>
  <c r="G104" i="16" s="1"/>
  <c r="H104" i="16" s="1"/>
  <c r="J104" i="16" s="1"/>
  <c r="Q103" i="16"/>
  <c r="G103" i="16" s="1"/>
  <c r="H103" i="16" s="1"/>
  <c r="Q102" i="16"/>
  <c r="G102" i="16" s="1"/>
  <c r="H102" i="16" s="1"/>
  <c r="Q101" i="16"/>
  <c r="G101" i="16" s="1"/>
  <c r="H101" i="16" s="1"/>
  <c r="Q100" i="16"/>
  <c r="G100" i="16" s="1"/>
  <c r="H100" i="16" s="1"/>
  <c r="N100" i="16" s="1"/>
  <c r="Q99" i="16"/>
  <c r="G99" i="16" s="1"/>
  <c r="H99" i="16" s="1"/>
  <c r="J99" i="16" s="1"/>
  <c r="Q98" i="16"/>
  <c r="G98" i="16" s="1"/>
  <c r="H98" i="16" s="1"/>
  <c r="Q97" i="16"/>
  <c r="G97" i="16" s="1"/>
  <c r="H97" i="16" s="1"/>
  <c r="Q96" i="16"/>
  <c r="G96" i="16" s="1"/>
  <c r="H96" i="16" s="1"/>
  <c r="J96" i="16" s="1"/>
  <c r="Q95" i="16"/>
  <c r="G95" i="16" s="1"/>
  <c r="H95" i="16" s="1"/>
  <c r="Q94" i="16"/>
  <c r="G94" i="16" s="1"/>
  <c r="H94" i="16" s="1"/>
  <c r="Q93" i="16"/>
  <c r="G93" i="16" s="1"/>
  <c r="H93" i="16" s="1"/>
  <c r="Q92" i="16"/>
  <c r="G92" i="16" s="1"/>
  <c r="H92" i="16" s="1"/>
  <c r="N92" i="16" s="1"/>
  <c r="Q91" i="16"/>
  <c r="G91" i="16" s="1"/>
  <c r="H91" i="16" s="1"/>
  <c r="Q90" i="16"/>
  <c r="G90" i="16" s="1"/>
  <c r="H90" i="16" s="1"/>
  <c r="N90" i="16" s="1"/>
  <c r="Q89" i="16"/>
  <c r="G89" i="16" s="1"/>
  <c r="H89" i="16" s="1"/>
  <c r="Q88" i="16"/>
  <c r="G88" i="16" s="1"/>
  <c r="H88" i="16" s="1"/>
  <c r="J88" i="16" s="1"/>
  <c r="Q87" i="16"/>
  <c r="G87" i="16" s="1"/>
  <c r="H87" i="16" s="1"/>
  <c r="Q86" i="16"/>
  <c r="G86" i="16" s="1"/>
  <c r="H86" i="16" s="1"/>
  <c r="Q85" i="16"/>
  <c r="G85" i="16" s="1"/>
  <c r="H85" i="16" s="1"/>
  <c r="Q84" i="16"/>
  <c r="G84" i="16" s="1"/>
  <c r="H84" i="16" s="1"/>
  <c r="N84" i="16" s="1"/>
  <c r="Q83" i="16"/>
  <c r="G83" i="16" s="1"/>
  <c r="H83" i="16" s="1"/>
  <c r="J83" i="16" s="1"/>
  <c r="Q82" i="16"/>
  <c r="G82" i="16" s="1"/>
  <c r="H82" i="16" s="1"/>
  <c r="Q81" i="16"/>
  <c r="G81" i="16" s="1"/>
  <c r="H81" i="16" s="1"/>
  <c r="Q80" i="16"/>
  <c r="G80" i="16" s="1"/>
  <c r="H80" i="16" s="1"/>
  <c r="J80" i="16" s="1"/>
  <c r="Q79" i="16"/>
  <c r="G79" i="16" s="1"/>
  <c r="H79" i="16" s="1"/>
  <c r="Q78" i="16"/>
  <c r="G78" i="16" s="1"/>
  <c r="H78" i="16" s="1"/>
  <c r="Q77" i="16"/>
  <c r="G77" i="16" s="1"/>
  <c r="H77" i="16" s="1"/>
  <c r="Q76" i="16"/>
  <c r="G76" i="16" s="1"/>
  <c r="H76" i="16" s="1"/>
  <c r="N76" i="16" s="1"/>
  <c r="Q75" i="16"/>
  <c r="G75" i="16" s="1"/>
  <c r="H75" i="16" s="1"/>
  <c r="Q74" i="16"/>
  <c r="G74" i="16" s="1"/>
  <c r="H74" i="16" s="1"/>
  <c r="N74" i="16" s="1"/>
  <c r="Q73" i="16"/>
  <c r="G73" i="16" s="1"/>
  <c r="H73" i="16" s="1"/>
  <c r="Q72" i="16"/>
  <c r="G72" i="16" s="1"/>
  <c r="H72" i="16" s="1"/>
  <c r="J72" i="16" s="1"/>
  <c r="Q71" i="16"/>
  <c r="G71" i="16" s="1"/>
  <c r="H71" i="16" s="1"/>
  <c r="Q70" i="16"/>
  <c r="G70" i="16" s="1"/>
  <c r="H70" i="16" s="1"/>
  <c r="N70" i="16" s="1"/>
  <c r="Q69" i="16"/>
  <c r="G69" i="16" s="1"/>
  <c r="H69" i="16" s="1"/>
  <c r="Q68" i="16"/>
  <c r="G68" i="16" s="1"/>
  <c r="H68" i="16" s="1"/>
  <c r="N68" i="16" s="1"/>
  <c r="Q67" i="16"/>
  <c r="G67" i="16" s="1"/>
  <c r="H67" i="16" s="1"/>
  <c r="Q66" i="16"/>
  <c r="G66" i="16" s="1"/>
  <c r="H66" i="16" s="1"/>
  <c r="N66" i="16" s="1"/>
  <c r="Q65" i="16"/>
  <c r="G65" i="16" s="1"/>
  <c r="H65" i="16" s="1"/>
  <c r="Q64" i="16"/>
  <c r="G64" i="16" s="1"/>
  <c r="H64" i="16" s="1"/>
  <c r="J64" i="16" s="1"/>
  <c r="Q63" i="16"/>
  <c r="G63" i="16" s="1"/>
  <c r="H63" i="16" s="1"/>
  <c r="Q62" i="16"/>
  <c r="G62" i="16" s="1"/>
  <c r="H62" i="16" s="1"/>
  <c r="N62" i="16" s="1"/>
  <c r="Q61" i="16"/>
  <c r="G61" i="16" s="1"/>
  <c r="J61" i="16"/>
  <c r="O61" i="16" s="1"/>
  <c r="Q60" i="16"/>
  <c r="G60" i="16" s="1"/>
  <c r="J60" i="16"/>
  <c r="O60" i="16" s="1"/>
  <c r="Q59" i="16"/>
  <c r="G59" i="16" s="1"/>
  <c r="H59" i="16" s="1"/>
  <c r="Q58" i="16"/>
  <c r="G58" i="16" s="1"/>
  <c r="H58" i="16" s="1"/>
  <c r="J58" i="16" s="1"/>
  <c r="Q57" i="16"/>
  <c r="G57" i="16" s="1"/>
  <c r="H57" i="16" s="1"/>
  <c r="Q56" i="16"/>
  <c r="G56" i="16" s="1"/>
  <c r="H56" i="16" s="1"/>
  <c r="N56" i="16" s="1"/>
  <c r="Q55" i="16"/>
  <c r="G55" i="16" s="1"/>
  <c r="H55" i="16" s="1"/>
  <c r="Q54" i="16"/>
  <c r="G54" i="16" s="1"/>
  <c r="H54" i="16" s="1"/>
  <c r="J54" i="16" s="1"/>
  <c r="Q53" i="16"/>
  <c r="G53" i="16" s="1"/>
  <c r="H53" i="16" s="1"/>
  <c r="Q52" i="16"/>
  <c r="G52" i="16" s="1"/>
  <c r="H52" i="16" s="1"/>
  <c r="N52" i="16" s="1"/>
  <c r="Q51" i="16"/>
  <c r="G51" i="16" s="1"/>
  <c r="H51" i="16" s="1"/>
  <c r="Q50" i="16"/>
  <c r="G50" i="16" s="1"/>
  <c r="H50" i="16" s="1"/>
  <c r="J50" i="16" s="1"/>
  <c r="Q49" i="16"/>
  <c r="G49" i="16" s="1"/>
  <c r="H49" i="16" s="1"/>
  <c r="Q48" i="16"/>
  <c r="G48" i="16" s="1"/>
  <c r="H48" i="16" s="1"/>
  <c r="N48" i="16" s="1"/>
  <c r="Q47" i="16"/>
  <c r="G47" i="16" s="1"/>
  <c r="H47" i="16" s="1"/>
  <c r="Q46" i="16"/>
  <c r="G46" i="16" s="1"/>
  <c r="H46" i="16" s="1"/>
  <c r="J46" i="16" s="1"/>
  <c r="Q45" i="16"/>
  <c r="G45" i="16" s="1"/>
  <c r="H45" i="16" s="1"/>
  <c r="Q44" i="16"/>
  <c r="G44" i="16" s="1"/>
  <c r="H44" i="16" s="1"/>
  <c r="N44" i="16" s="1"/>
  <c r="Q43" i="16"/>
  <c r="G43" i="16" s="1"/>
  <c r="H43" i="16" s="1"/>
  <c r="Q42" i="16"/>
  <c r="G42" i="16" s="1"/>
  <c r="H42" i="16" s="1"/>
  <c r="J42" i="16" s="1"/>
  <c r="Q41" i="16"/>
  <c r="G41" i="16" s="1"/>
  <c r="H41" i="16" s="1"/>
  <c r="Q40" i="16"/>
  <c r="G40" i="16" s="1"/>
  <c r="H40" i="16" s="1"/>
  <c r="N40" i="16" s="1"/>
  <c r="Q39" i="16"/>
  <c r="G39" i="16" s="1"/>
  <c r="H39" i="16" s="1"/>
  <c r="Q38" i="16"/>
  <c r="G38" i="16" s="1"/>
  <c r="H38" i="16" s="1"/>
  <c r="J38" i="16" s="1"/>
  <c r="Q37" i="16"/>
  <c r="G37" i="16" s="1"/>
  <c r="H37" i="16" s="1"/>
  <c r="Q36" i="16"/>
  <c r="G36" i="16" s="1"/>
  <c r="H36" i="16" s="1"/>
  <c r="N36" i="16" s="1"/>
  <c r="Q35" i="16"/>
  <c r="G35" i="16" s="1"/>
  <c r="H35" i="16" s="1"/>
  <c r="Q34" i="16"/>
  <c r="G34" i="16" s="1"/>
  <c r="H34" i="16" s="1"/>
  <c r="Q32" i="16"/>
  <c r="G32" i="16" s="1"/>
  <c r="H32" i="16" s="1"/>
  <c r="Q31" i="16"/>
  <c r="G31" i="16" s="1"/>
  <c r="H31" i="16" s="1"/>
  <c r="N31" i="16" s="1"/>
  <c r="Q30" i="16"/>
  <c r="G30" i="16" s="1"/>
  <c r="H30" i="16" s="1"/>
  <c r="J30" i="16" s="1"/>
  <c r="Q29" i="16"/>
  <c r="G29" i="16" s="1"/>
  <c r="H29" i="16" s="1"/>
  <c r="Q28" i="16"/>
  <c r="G28" i="16" s="1"/>
  <c r="H28" i="16" s="1"/>
  <c r="Q27" i="16"/>
  <c r="G27" i="16" s="1"/>
  <c r="H27" i="16" s="1"/>
  <c r="Q26" i="16"/>
  <c r="G26" i="16" s="1"/>
  <c r="H26" i="16" s="1"/>
  <c r="Q25" i="16"/>
  <c r="G25" i="16" s="1"/>
  <c r="H25" i="16" s="1"/>
  <c r="Q24" i="16"/>
  <c r="G24" i="16" s="1"/>
  <c r="H24" i="16" s="1"/>
  <c r="Q23" i="16"/>
  <c r="G23" i="16" s="1"/>
  <c r="H23" i="16" s="1"/>
  <c r="N23" i="16" s="1"/>
  <c r="Q22" i="16"/>
  <c r="G22" i="16" s="1"/>
  <c r="H22" i="16" s="1"/>
  <c r="J22" i="16" s="1"/>
  <c r="Q21" i="16"/>
  <c r="G21" i="16" s="1"/>
  <c r="H21" i="16" s="1"/>
  <c r="Q20" i="16"/>
  <c r="G20" i="16" s="1"/>
  <c r="H20" i="16" s="1"/>
  <c r="Q18" i="16"/>
  <c r="G18" i="16" s="1"/>
  <c r="H18" i="16" s="1"/>
  <c r="Q17" i="16"/>
  <c r="G17" i="16" s="1"/>
  <c r="H17" i="16" s="1"/>
  <c r="Q16" i="16"/>
  <c r="G16" i="16" s="1"/>
  <c r="H16" i="16" s="1"/>
  <c r="Q15" i="16"/>
  <c r="G15" i="16" s="1"/>
  <c r="H15" i="16" s="1"/>
  <c r="Q14" i="16"/>
  <c r="G14" i="16" s="1"/>
  <c r="H14" i="16" s="1"/>
  <c r="N14" i="16" s="1"/>
  <c r="Q13" i="16"/>
  <c r="G13" i="16" s="1"/>
  <c r="H13" i="16" s="1"/>
  <c r="J13" i="16" s="1"/>
  <c r="Q12" i="16"/>
  <c r="G12" i="16" s="1"/>
  <c r="H12" i="16" s="1"/>
  <c r="Q11" i="16"/>
  <c r="G11" i="16" s="1"/>
  <c r="H11" i="16" s="1"/>
  <c r="Q10" i="16"/>
  <c r="G10" i="16" s="1"/>
  <c r="H10" i="16" s="1"/>
  <c r="Q9" i="16"/>
  <c r="G9" i="16" s="1"/>
  <c r="H9" i="16" s="1"/>
  <c r="Q8" i="16"/>
  <c r="G8" i="16" s="1"/>
  <c r="H8" i="16" s="1"/>
  <c r="Q7" i="16"/>
  <c r="G7" i="16" s="1"/>
  <c r="H7" i="16" s="1"/>
  <c r="Q6" i="16"/>
  <c r="G6" i="16" s="1"/>
  <c r="H6" i="16" s="1"/>
  <c r="J6" i="16" s="1"/>
  <c r="Q5" i="16"/>
  <c r="H5" i="16" s="1"/>
  <c r="J5" i="16" s="1"/>
  <c r="Q4" i="16"/>
  <c r="H4" i="16" s="1"/>
  <c r="Q3" i="16"/>
  <c r="G3" i="16" s="1"/>
  <c r="H3" i="16" s="1"/>
  <c r="H104" i="15"/>
  <c r="N104" i="15" s="1"/>
  <c r="G19" i="15"/>
  <c r="H19" i="15" s="1"/>
  <c r="J104" i="15" l="1"/>
  <c r="O104" i="15" s="1"/>
  <c r="J19" i="15"/>
  <c r="N19" i="15"/>
  <c r="N116" i="16"/>
  <c r="N176" i="16"/>
  <c r="J176" i="16"/>
  <c r="O176" i="16" s="1"/>
  <c r="J62" i="16"/>
  <c r="O62" i="16" s="1"/>
  <c r="N46" i="16"/>
  <c r="O46" i="16" s="1"/>
  <c r="N184" i="16"/>
  <c r="J184" i="16"/>
  <c r="N205" i="16"/>
  <c r="J205" i="16"/>
  <c r="N38" i="16"/>
  <c r="O38" i="16" s="1"/>
  <c r="N58" i="16"/>
  <c r="J212" i="16"/>
  <c r="O212" i="16" s="1"/>
  <c r="N50" i="16"/>
  <c r="J70" i="16"/>
  <c r="O70" i="16" s="1"/>
  <c r="N42" i="16"/>
  <c r="O42" i="16" s="1"/>
  <c r="N54" i="16"/>
  <c r="O54" i="16" s="1"/>
  <c r="N124" i="16"/>
  <c r="N206" i="16"/>
  <c r="J206" i="16"/>
  <c r="N126" i="16"/>
  <c r="J126" i="16"/>
  <c r="N145" i="16"/>
  <c r="J145" i="16"/>
  <c r="N168" i="16"/>
  <c r="J168" i="16"/>
  <c r="N191" i="16"/>
  <c r="J191" i="16"/>
  <c r="N195" i="16"/>
  <c r="J195" i="16"/>
  <c r="N207" i="16"/>
  <c r="J207" i="16"/>
  <c r="N210" i="16"/>
  <c r="J210" i="16"/>
  <c r="J217" i="16"/>
  <c r="N217" i="16"/>
  <c r="N118" i="16"/>
  <c r="J118" i="16"/>
  <c r="N164" i="16"/>
  <c r="J164" i="16"/>
  <c r="J170" i="16"/>
  <c r="N170" i="16"/>
  <c r="N180" i="16"/>
  <c r="J180" i="16"/>
  <c r="N209" i="16"/>
  <c r="J209" i="16"/>
  <c r="N135" i="16"/>
  <c r="J135" i="16"/>
  <c r="N188" i="16"/>
  <c r="J188" i="16"/>
  <c r="N192" i="16"/>
  <c r="J192" i="16"/>
  <c r="N196" i="16"/>
  <c r="J196" i="16"/>
  <c r="N199" i="16"/>
  <c r="J199" i="16"/>
  <c r="J203" i="16"/>
  <c r="N203" i="16"/>
  <c r="N64" i="16"/>
  <c r="O64" i="16" s="1"/>
  <c r="J110" i="16"/>
  <c r="O110" i="16" s="1"/>
  <c r="N133" i="16"/>
  <c r="O133" i="16" s="1"/>
  <c r="N142" i="16"/>
  <c r="O142" i="16" s="1"/>
  <c r="J211" i="16"/>
  <c r="O211" i="16" s="1"/>
  <c r="N220" i="16"/>
  <c r="O220" i="16" s="1"/>
  <c r="J48" i="16"/>
  <c r="O48" i="16" s="1"/>
  <c r="O58" i="16"/>
  <c r="N120" i="16"/>
  <c r="J120" i="16"/>
  <c r="J81" i="16"/>
  <c r="N81" i="16"/>
  <c r="J89" i="16"/>
  <c r="N89" i="16"/>
  <c r="J91" i="16"/>
  <c r="N91" i="16"/>
  <c r="N107" i="16"/>
  <c r="J107" i="16"/>
  <c r="N137" i="16"/>
  <c r="J137" i="16"/>
  <c r="N98" i="16"/>
  <c r="J98" i="16"/>
  <c r="N82" i="16"/>
  <c r="J82" i="16"/>
  <c r="J108" i="16"/>
  <c r="N108" i="16"/>
  <c r="N151" i="16"/>
  <c r="J151" i="16"/>
  <c r="J73" i="16"/>
  <c r="N73" i="16"/>
  <c r="J75" i="16"/>
  <c r="N75" i="16"/>
  <c r="J97" i="16"/>
  <c r="N97" i="16"/>
  <c r="J106" i="16"/>
  <c r="N106" i="16"/>
  <c r="N152" i="16"/>
  <c r="J152" i="16"/>
  <c r="O50" i="16"/>
  <c r="J74" i="16"/>
  <c r="O74" i="16" s="1"/>
  <c r="J90" i="16"/>
  <c r="O90" i="16" s="1"/>
  <c r="N117" i="16"/>
  <c r="O117" i="16" s="1"/>
  <c r="N125" i="16"/>
  <c r="O125" i="16" s="1"/>
  <c r="N134" i="16"/>
  <c r="N144" i="16"/>
  <c r="O144" i="16" s="1"/>
  <c r="N154" i="16"/>
  <c r="O154" i="16" s="1"/>
  <c r="J40" i="16"/>
  <c r="O40" i="16" s="1"/>
  <c r="J56" i="16"/>
  <c r="O56" i="16" s="1"/>
  <c r="J68" i="16"/>
  <c r="O68" i="16" s="1"/>
  <c r="N80" i="16"/>
  <c r="O80" i="16" s="1"/>
  <c r="N96" i="16"/>
  <c r="O96" i="16" s="1"/>
  <c r="N158" i="16"/>
  <c r="O158" i="16" s="1"/>
  <c r="J163" i="16"/>
  <c r="O163" i="16" s="1"/>
  <c r="N166" i="16"/>
  <c r="O166" i="16" s="1"/>
  <c r="J167" i="16"/>
  <c r="O167" i="16" s="1"/>
  <c r="J172" i="16"/>
  <c r="O172" i="16" s="1"/>
  <c r="J175" i="16"/>
  <c r="O175" i="16" s="1"/>
  <c r="J179" i="16"/>
  <c r="O179" i="16" s="1"/>
  <c r="J183" i="16"/>
  <c r="O183" i="16" s="1"/>
  <c r="J187" i="16"/>
  <c r="O187" i="16" s="1"/>
  <c r="J204" i="16"/>
  <c r="O204" i="16" s="1"/>
  <c r="J208" i="16"/>
  <c r="O208" i="16" s="1"/>
  <c r="O134" i="16"/>
  <c r="J9" i="16"/>
  <c r="N9" i="16"/>
  <c r="J18" i="16"/>
  <c r="N18" i="16"/>
  <c r="J26" i="16"/>
  <c r="N26" i="16"/>
  <c r="N49" i="16"/>
  <c r="J49" i="16"/>
  <c r="N67" i="16"/>
  <c r="J67" i="16"/>
  <c r="N69" i="16"/>
  <c r="J69" i="16"/>
  <c r="N173" i="16"/>
  <c r="J173" i="16"/>
  <c r="N181" i="16"/>
  <c r="J181" i="16"/>
  <c r="N197" i="16"/>
  <c r="J197" i="16"/>
  <c r="J3" i="16"/>
  <c r="N3" i="16"/>
  <c r="J7" i="16"/>
  <c r="N7" i="16"/>
  <c r="N12" i="16"/>
  <c r="J12" i="16"/>
  <c r="N16" i="16"/>
  <c r="J16" i="16"/>
  <c r="J20" i="16"/>
  <c r="N20" i="16"/>
  <c r="J24" i="16"/>
  <c r="N24" i="16"/>
  <c r="N29" i="16"/>
  <c r="J29" i="16"/>
  <c r="N34" i="16"/>
  <c r="J34" i="16"/>
  <c r="N37" i="16"/>
  <c r="J37" i="16"/>
  <c r="N39" i="16"/>
  <c r="J39" i="16"/>
  <c r="N43" i="16"/>
  <c r="J43" i="16"/>
  <c r="N53" i="16"/>
  <c r="J53" i="16"/>
  <c r="N55" i="16"/>
  <c r="J55" i="16"/>
  <c r="N59" i="16"/>
  <c r="J59" i="16"/>
  <c r="N71" i="16"/>
  <c r="J71" i="16"/>
  <c r="J113" i="16"/>
  <c r="N113" i="16"/>
  <c r="J123" i="16"/>
  <c r="N123" i="16"/>
  <c r="J130" i="16"/>
  <c r="N130" i="16"/>
  <c r="J141" i="16"/>
  <c r="N141" i="16"/>
  <c r="J148" i="16"/>
  <c r="N148" i="16"/>
  <c r="N157" i="16"/>
  <c r="J157" i="16"/>
  <c r="J10" i="16"/>
  <c r="N10" i="16"/>
  <c r="J17" i="16"/>
  <c r="N17" i="16"/>
  <c r="J27" i="16"/>
  <c r="N27" i="16"/>
  <c r="J35" i="16"/>
  <c r="N35" i="16"/>
  <c r="N41" i="16"/>
  <c r="J41" i="16"/>
  <c r="N57" i="16"/>
  <c r="J57" i="16"/>
  <c r="N65" i="16"/>
  <c r="J65" i="16"/>
  <c r="J77" i="16"/>
  <c r="N77" i="16"/>
  <c r="J79" i="16"/>
  <c r="N79" i="16"/>
  <c r="J85" i="16"/>
  <c r="N85" i="16"/>
  <c r="J121" i="16"/>
  <c r="N121" i="16"/>
  <c r="J138" i="16"/>
  <c r="N138" i="16"/>
  <c r="N4" i="16"/>
  <c r="J4" i="16"/>
  <c r="N8" i="16"/>
  <c r="J8" i="16"/>
  <c r="J11" i="16"/>
  <c r="N11" i="16"/>
  <c r="J15" i="16"/>
  <c r="N15" i="16"/>
  <c r="N21" i="16"/>
  <c r="J21" i="16"/>
  <c r="N25" i="16"/>
  <c r="J25" i="16"/>
  <c r="J28" i="16"/>
  <c r="N28" i="16"/>
  <c r="J32" i="16"/>
  <c r="N32" i="16"/>
  <c r="N45" i="16"/>
  <c r="J45" i="16"/>
  <c r="N47" i="16"/>
  <c r="J47" i="16"/>
  <c r="N51" i="16"/>
  <c r="J51" i="16"/>
  <c r="N63" i="16"/>
  <c r="J63" i="16"/>
  <c r="J93" i="16"/>
  <c r="N93" i="16"/>
  <c r="J95" i="16"/>
  <c r="N95" i="16"/>
  <c r="J101" i="16"/>
  <c r="N101" i="16"/>
  <c r="N114" i="16"/>
  <c r="J114" i="16"/>
  <c r="N131" i="16"/>
  <c r="J131" i="16"/>
  <c r="N149" i="16"/>
  <c r="J149" i="16"/>
  <c r="N161" i="16"/>
  <c r="J161" i="16"/>
  <c r="J87" i="16"/>
  <c r="N87" i="16"/>
  <c r="J103" i="16"/>
  <c r="N103" i="16"/>
  <c r="N169" i="16"/>
  <c r="J169" i="16"/>
  <c r="N185" i="16"/>
  <c r="J185" i="16"/>
  <c r="N5" i="16"/>
  <c r="O5" i="16" s="1"/>
  <c r="N13" i="16"/>
  <c r="O13" i="16" s="1"/>
  <c r="N22" i="16"/>
  <c r="O22" i="16" s="1"/>
  <c r="J23" i="16"/>
  <c r="O23" i="16" s="1"/>
  <c r="J31" i="16"/>
  <c r="O31" i="16" s="1"/>
  <c r="J100" i="16"/>
  <c r="O100" i="16" s="1"/>
  <c r="J115" i="16"/>
  <c r="N115" i="16"/>
  <c r="J132" i="16"/>
  <c r="N132" i="16"/>
  <c r="J150" i="16"/>
  <c r="N150" i="16"/>
  <c r="J162" i="16"/>
  <c r="N162" i="16"/>
  <c r="N6" i="16"/>
  <c r="O6" i="16" s="1"/>
  <c r="J36" i="16"/>
  <c r="O36" i="16" s="1"/>
  <c r="J52" i="16"/>
  <c r="O52" i="16" s="1"/>
  <c r="J66" i="16"/>
  <c r="O66" i="16" s="1"/>
  <c r="N83" i="16"/>
  <c r="O83" i="16" s="1"/>
  <c r="N86" i="16"/>
  <c r="J86" i="16"/>
  <c r="N99" i="16"/>
  <c r="O99" i="16" s="1"/>
  <c r="N102" i="16"/>
  <c r="J102" i="16"/>
  <c r="J112" i="16"/>
  <c r="O112" i="16" s="1"/>
  <c r="J128" i="16"/>
  <c r="O128" i="16" s="1"/>
  <c r="J147" i="16"/>
  <c r="O147" i="16" s="1"/>
  <c r="N153" i="16"/>
  <c r="J153" i="16"/>
  <c r="J156" i="16"/>
  <c r="O156" i="16" s="1"/>
  <c r="N174" i="16"/>
  <c r="O174" i="16" s="1"/>
  <c r="N178" i="16"/>
  <c r="J178" i="16"/>
  <c r="N190" i="16"/>
  <c r="J190" i="16"/>
  <c r="N194" i="16"/>
  <c r="J194" i="16"/>
  <c r="N202" i="16"/>
  <c r="J202" i="16"/>
  <c r="N78" i="16"/>
  <c r="J78" i="16"/>
  <c r="N94" i="16"/>
  <c r="J94" i="16"/>
  <c r="N177" i="16"/>
  <c r="J177" i="16"/>
  <c r="N193" i="16"/>
  <c r="J193" i="16"/>
  <c r="J222" i="16"/>
  <c r="N222" i="16"/>
  <c r="J14" i="16"/>
  <c r="O14" i="16" s="1"/>
  <c r="N30" i="16"/>
  <c r="O30" i="16" s="1"/>
  <c r="J84" i="16"/>
  <c r="O84" i="16" s="1"/>
  <c r="O116" i="16"/>
  <c r="N119" i="16"/>
  <c r="O119" i="16" s="1"/>
  <c r="N122" i="16"/>
  <c r="J122" i="16"/>
  <c r="N136" i="16"/>
  <c r="O136" i="16" s="1"/>
  <c r="N140" i="16"/>
  <c r="J140" i="16"/>
  <c r="N160" i="16"/>
  <c r="J160" i="16"/>
  <c r="N165" i="16"/>
  <c r="J165" i="16"/>
  <c r="J171" i="16"/>
  <c r="O171" i="16" s="1"/>
  <c r="N189" i="16"/>
  <c r="J189" i="16"/>
  <c r="J44" i="16"/>
  <c r="O44" i="16" s="1"/>
  <c r="N72" i="16"/>
  <c r="O72" i="16" s="1"/>
  <c r="J76" i="16"/>
  <c r="O76" i="16" s="1"/>
  <c r="N88" i="16"/>
  <c r="O88" i="16" s="1"/>
  <c r="J92" i="16"/>
  <c r="O92" i="16" s="1"/>
  <c r="N104" i="16"/>
  <c r="O104" i="16" s="1"/>
  <c r="N111" i="16"/>
  <c r="O111" i="16" s="1"/>
  <c r="O124" i="16"/>
  <c r="N127" i="16"/>
  <c r="O127" i="16" s="1"/>
  <c r="N146" i="16"/>
  <c r="O146" i="16" s="1"/>
  <c r="J155" i="16"/>
  <c r="O155" i="16" s="1"/>
  <c r="N159" i="16"/>
  <c r="J159" i="16"/>
  <c r="N214" i="16"/>
  <c r="J218" i="16"/>
  <c r="N218" i="16"/>
  <c r="J223" i="16"/>
  <c r="N223" i="16"/>
  <c r="N186" i="16"/>
  <c r="J186" i="16"/>
  <c r="J215" i="16"/>
  <c r="N215" i="16"/>
  <c r="J219" i="16"/>
  <c r="N219" i="16"/>
  <c r="N182" i="16"/>
  <c r="J182" i="16"/>
  <c r="N198" i="16"/>
  <c r="J198" i="16"/>
  <c r="J216" i="16"/>
  <c r="N216" i="16"/>
  <c r="J221" i="16"/>
  <c r="N221" i="16"/>
  <c r="N224" i="16"/>
  <c r="J224" i="16"/>
  <c r="Q238" i="15"/>
  <c r="G238" i="15" s="1"/>
  <c r="H238" i="15" s="1"/>
  <c r="Q237" i="15"/>
  <c r="G237" i="15" s="1"/>
  <c r="H237" i="15" s="1"/>
  <c r="Q236" i="15"/>
  <c r="G236" i="15" s="1"/>
  <c r="H236" i="15" s="1"/>
  <c r="Q235" i="15"/>
  <c r="G235" i="15" s="1"/>
  <c r="H235" i="15" s="1"/>
  <c r="Q234" i="15"/>
  <c r="G234" i="15" s="1"/>
  <c r="H234" i="15" s="1"/>
  <c r="Q233" i="15"/>
  <c r="G233" i="15" s="1"/>
  <c r="H233" i="15" s="1"/>
  <c r="Q232" i="15"/>
  <c r="G232" i="15" s="1"/>
  <c r="H232" i="15" s="1"/>
  <c r="Q231" i="15"/>
  <c r="G231" i="15" s="1"/>
  <c r="H231" i="15" s="1"/>
  <c r="Q230" i="15"/>
  <c r="G230" i="15" s="1"/>
  <c r="H230" i="15" s="1"/>
  <c r="Q229" i="15"/>
  <c r="G229" i="15" s="1"/>
  <c r="H229" i="15" s="1"/>
  <c r="Q228" i="15"/>
  <c r="G228" i="15" s="1"/>
  <c r="H228" i="15" s="1"/>
  <c r="Q227" i="15"/>
  <c r="G227" i="15" s="1"/>
  <c r="H227" i="15" s="1"/>
  <c r="J227" i="15" s="1"/>
  <c r="Q226" i="15"/>
  <c r="O226" i="15"/>
  <c r="I226" i="15"/>
  <c r="Q225" i="15"/>
  <c r="G225" i="15" s="1"/>
  <c r="H225" i="15" s="1"/>
  <c r="Q224" i="15"/>
  <c r="G224" i="15" s="1"/>
  <c r="H224" i="15" s="1"/>
  <c r="N224" i="15" s="1"/>
  <c r="Q223" i="15"/>
  <c r="G223" i="15" s="1"/>
  <c r="H223" i="15" s="1"/>
  <c r="Q222" i="15"/>
  <c r="G222" i="15" s="1"/>
  <c r="H222" i="15" s="1"/>
  <c r="N222" i="15" s="1"/>
  <c r="Q221" i="15"/>
  <c r="G221" i="15" s="1"/>
  <c r="H221" i="15" s="1"/>
  <c r="J221" i="15" s="1"/>
  <c r="Q220" i="15"/>
  <c r="G220" i="15" s="1"/>
  <c r="H220" i="15" s="1"/>
  <c r="Q219" i="15"/>
  <c r="G219" i="15" s="1"/>
  <c r="H219" i="15" s="1"/>
  <c r="J219" i="15" s="1"/>
  <c r="Q218" i="15"/>
  <c r="G218" i="15" s="1"/>
  <c r="H218" i="15" s="1"/>
  <c r="Q217" i="15"/>
  <c r="G217" i="15"/>
  <c r="H217" i="15" s="1"/>
  <c r="J217" i="15" s="1"/>
  <c r="Q216" i="15"/>
  <c r="G216" i="15" s="1"/>
  <c r="H216" i="15" s="1"/>
  <c r="Q215" i="15"/>
  <c r="G215" i="15" s="1"/>
  <c r="H215" i="15" s="1"/>
  <c r="J215" i="15" s="1"/>
  <c r="Q214" i="15"/>
  <c r="G214" i="15" s="1"/>
  <c r="H214" i="15" s="1"/>
  <c r="N214" i="15" s="1"/>
  <c r="Q213" i="15"/>
  <c r="G213" i="15" s="1"/>
  <c r="H213" i="15" s="1"/>
  <c r="J213" i="15" s="1"/>
  <c r="Q212" i="15"/>
  <c r="G212" i="15" s="1"/>
  <c r="H212" i="15" s="1"/>
  <c r="Q211" i="15"/>
  <c r="G211" i="15" s="1"/>
  <c r="H211" i="15" s="1"/>
  <c r="J211" i="15" s="1"/>
  <c r="Q210" i="15"/>
  <c r="G210" i="15" s="1"/>
  <c r="H210" i="15" s="1"/>
  <c r="Q209" i="15"/>
  <c r="G209" i="15" s="1"/>
  <c r="H209" i="15" s="1"/>
  <c r="J209" i="15" s="1"/>
  <c r="Q208" i="15"/>
  <c r="G208" i="15" s="1"/>
  <c r="J208" i="15"/>
  <c r="O208" i="15" s="1"/>
  <c r="Q207" i="15"/>
  <c r="G207" i="15" s="1"/>
  <c r="J207" i="15"/>
  <c r="O207" i="15" s="1"/>
  <c r="Q206" i="15"/>
  <c r="G206" i="15" s="1"/>
  <c r="H206" i="15" s="1"/>
  <c r="Q205" i="15"/>
  <c r="G205" i="15" s="1"/>
  <c r="H205" i="15" s="1"/>
  <c r="J205" i="15" s="1"/>
  <c r="Q204" i="15"/>
  <c r="G204" i="15" s="1"/>
  <c r="H204" i="15" s="1"/>
  <c r="N204" i="15" s="1"/>
  <c r="Q203" i="15"/>
  <c r="G203" i="15" s="1"/>
  <c r="H203" i="15" s="1"/>
  <c r="J203" i="15" s="1"/>
  <c r="Q202" i="15"/>
  <c r="G202" i="15" s="1"/>
  <c r="H202" i="15" s="1"/>
  <c r="Q201" i="15"/>
  <c r="G201" i="15" s="1"/>
  <c r="H201" i="15" s="1"/>
  <c r="J201" i="15" s="1"/>
  <c r="Q200" i="15"/>
  <c r="G200" i="15" s="1"/>
  <c r="H200" i="15" s="1"/>
  <c r="Q199" i="15"/>
  <c r="G199" i="15" s="1"/>
  <c r="H199" i="15" s="1"/>
  <c r="J199" i="15" s="1"/>
  <c r="Q198" i="15"/>
  <c r="G198" i="15" s="1"/>
  <c r="H198" i="15" s="1"/>
  <c r="Q197" i="15"/>
  <c r="G197" i="15" s="1"/>
  <c r="H197" i="15" s="1"/>
  <c r="Q196" i="15"/>
  <c r="G196" i="15" s="1"/>
  <c r="H196" i="15" s="1"/>
  <c r="N196" i="15" s="1"/>
  <c r="Q195" i="15"/>
  <c r="G195" i="15" s="1"/>
  <c r="H195" i="15" s="1"/>
  <c r="J195" i="15" s="1"/>
  <c r="Q194" i="15"/>
  <c r="G194" i="15" s="1"/>
  <c r="H194" i="15" s="1"/>
  <c r="Q193" i="15"/>
  <c r="G193" i="15" s="1"/>
  <c r="H193" i="15" s="1"/>
  <c r="Q192" i="15"/>
  <c r="G192" i="15" s="1"/>
  <c r="H192" i="15" s="1"/>
  <c r="Q191" i="15"/>
  <c r="G191" i="15" s="1"/>
  <c r="H191" i="15" s="1"/>
  <c r="J191" i="15" s="1"/>
  <c r="Q190" i="15"/>
  <c r="G190" i="15" s="1"/>
  <c r="H190" i="15" s="1"/>
  <c r="Q189" i="15"/>
  <c r="G189" i="15" s="1"/>
  <c r="H189" i="15" s="1"/>
  <c r="Q188" i="15"/>
  <c r="G188" i="15" s="1"/>
  <c r="H188" i="15" s="1"/>
  <c r="N188" i="15" s="1"/>
  <c r="Q187" i="15"/>
  <c r="G187" i="15" s="1"/>
  <c r="H187" i="15" s="1"/>
  <c r="J187" i="15" s="1"/>
  <c r="Q186" i="15"/>
  <c r="G186" i="15" s="1"/>
  <c r="H186" i="15" s="1"/>
  <c r="Q185" i="15"/>
  <c r="G185" i="15" s="1"/>
  <c r="H185" i="15" s="1"/>
  <c r="Q184" i="15"/>
  <c r="G184" i="15" s="1"/>
  <c r="H184" i="15" s="1"/>
  <c r="Q183" i="15"/>
  <c r="G183" i="15" s="1"/>
  <c r="H183" i="15" s="1"/>
  <c r="J183" i="15" s="1"/>
  <c r="Q182" i="15"/>
  <c r="G182" i="15" s="1"/>
  <c r="H182" i="15" s="1"/>
  <c r="Q181" i="15"/>
  <c r="G181" i="15" s="1"/>
  <c r="H181" i="15" s="1"/>
  <c r="J181" i="15" s="1"/>
  <c r="Q180" i="15"/>
  <c r="G180" i="15" s="1"/>
  <c r="H180" i="15" s="1"/>
  <c r="Q179" i="15"/>
  <c r="G179" i="15" s="1"/>
  <c r="H179" i="15" s="1"/>
  <c r="J179" i="15" s="1"/>
  <c r="Q178" i="15"/>
  <c r="G178" i="15" s="1"/>
  <c r="H178" i="15" s="1"/>
  <c r="N178" i="15" s="1"/>
  <c r="Q177" i="15"/>
  <c r="G177" i="15" s="1"/>
  <c r="H177" i="15" s="1"/>
  <c r="J177" i="15" s="1"/>
  <c r="Q176" i="15"/>
  <c r="G176" i="15" s="1"/>
  <c r="H176" i="15" s="1"/>
  <c r="Q175" i="15"/>
  <c r="G175" i="15" s="1"/>
  <c r="H175" i="15" s="1"/>
  <c r="Q174" i="15"/>
  <c r="G174" i="15" s="1"/>
  <c r="H174" i="15" s="1"/>
  <c r="Q173" i="15"/>
  <c r="G173" i="15" s="1"/>
  <c r="H173" i="15" s="1"/>
  <c r="Q172" i="15"/>
  <c r="G172" i="15" s="1"/>
  <c r="H172" i="15" s="1"/>
  <c r="N172" i="15" s="1"/>
  <c r="Q171" i="15"/>
  <c r="G171" i="15" s="1"/>
  <c r="H171" i="15" s="1"/>
  <c r="Q170" i="15"/>
  <c r="G170" i="15" s="1"/>
  <c r="H170" i="15" s="1"/>
  <c r="Q169" i="15"/>
  <c r="G169" i="15" s="1"/>
  <c r="H169" i="15" s="1"/>
  <c r="Q168" i="15"/>
  <c r="G168" i="15" s="1"/>
  <c r="H168" i="15" s="1"/>
  <c r="N168" i="15" s="1"/>
  <c r="Q167" i="15"/>
  <c r="G167" i="15" s="1"/>
  <c r="H167" i="15" s="1"/>
  <c r="Q166" i="15"/>
  <c r="G166" i="15" s="1"/>
  <c r="H166" i="15" s="1"/>
  <c r="Q165" i="15"/>
  <c r="G165" i="15" s="1"/>
  <c r="H165" i="15" s="1"/>
  <c r="J165" i="15" s="1"/>
  <c r="Q164" i="15"/>
  <c r="G164" i="15" s="1"/>
  <c r="H164" i="15" s="1"/>
  <c r="N164" i="15" s="1"/>
  <c r="Q163" i="15"/>
  <c r="G163" i="15" s="1"/>
  <c r="H163" i="15" s="1"/>
  <c r="Q162" i="15"/>
  <c r="G162" i="15" s="1"/>
  <c r="H162" i="15" s="1"/>
  <c r="Q161" i="15"/>
  <c r="G161" i="15" s="1"/>
  <c r="H161" i="15" s="1"/>
  <c r="Q160" i="15"/>
  <c r="G160" i="15" s="1"/>
  <c r="H160" i="15" s="1"/>
  <c r="Q159" i="15"/>
  <c r="G159" i="15" s="1"/>
  <c r="H159" i="15" s="1"/>
  <c r="J159" i="15" s="1"/>
  <c r="Q158" i="15"/>
  <c r="G158" i="15" s="1"/>
  <c r="H158" i="15" s="1"/>
  <c r="Q157" i="15"/>
  <c r="G157" i="15" s="1"/>
  <c r="H157" i="15" s="1"/>
  <c r="J157" i="15" s="1"/>
  <c r="Q156" i="15"/>
  <c r="G156" i="15" s="1"/>
  <c r="H156" i="15" s="1"/>
  <c r="Q155" i="15"/>
  <c r="G155" i="15" s="1"/>
  <c r="H155" i="15" s="1"/>
  <c r="Q154" i="15"/>
  <c r="G154" i="15" s="1"/>
  <c r="H154" i="15" s="1"/>
  <c r="Q153" i="15"/>
  <c r="G153" i="15" s="1"/>
  <c r="H153" i="15" s="1"/>
  <c r="J153" i="15" s="1"/>
  <c r="Q152" i="15"/>
  <c r="G152" i="15" s="1"/>
  <c r="H152" i="15" s="1"/>
  <c r="Q151" i="15"/>
  <c r="G151" i="15" s="1"/>
  <c r="H151" i="15" s="1"/>
  <c r="Q150" i="15"/>
  <c r="G150" i="15" s="1"/>
  <c r="H150" i="15" s="1"/>
  <c r="J150" i="15" s="1"/>
  <c r="Q148" i="15"/>
  <c r="G148" i="15" s="1"/>
  <c r="H148" i="15" s="1"/>
  <c r="J148" i="15" s="1"/>
  <c r="Q147" i="15"/>
  <c r="G147" i="15" s="1"/>
  <c r="H147" i="15" s="1"/>
  <c r="Q146" i="15"/>
  <c r="G146" i="15" s="1"/>
  <c r="H146" i="15" s="1"/>
  <c r="Q145" i="15"/>
  <c r="G145" i="15" s="1"/>
  <c r="H145" i="15" s="1"/>
  <c r="J145" i="15" s="1"/>
  <c r="Q144" i="15"/>
  <c r="G144" i="15" s="1"/>
  <c r="J144" i="15"/>
  <c r="O144" i="15" s="1"/>
  <c r="Q143" i="15"/>
  <c r="G143" i="15" s="1"/>
  <c r="J143" i="15"/>
  <c r="O143" i="15" s="1"/>
  <c r="Q142" i="15"/>
  <c r="G142" i="15" s="1"/>
  <c r="J142" i="15"/>
  <c r="O142" i="15" s="1"/>
  <c r="Q141" i="15"/>
  <c r="G141" i="15" s="1"/>
  <c r="J141" i="15"/>
  <c r="O141" i="15" s="1"/>
  <c r="Q140" i="15"/>
  <c r="G140" i="15" s="1"/>
  <c r="J140" i="15"/>
  <c r="O140" i="15" s="1"/>
  <c r="Q139" i="15"/>
  <c r="G139" i="15" s="1"/>
  <c r="J139" i="15"/>
  <c r="O139" i="15" s="1"/>
  <c r="Q138" i="15"/>
  <c r="G138" i="15" s="1"/>
  <c r="J138" i="15"/>
  <c r="O138" i="15" s="1"/>
  <c r="Q137" i="15"/>
  <c r="G137" i="15" s="1"/>
  <c r="J137" i="15"/>
  <c r="O137" i="15" s="1"/>
  <c r="Q136" i="15"/>
  <c r="G136" i="15" s="1"/>
  <c r="H136" i="15" s="1"/>
  <c r="J136" i="15" s="1"/>
  <c r="Q135" i="15"/>
  <c r="G135" i="15" s="1"/>
  <c r="H135" i="15" s="1"/>
  <c r="Q134" i="15"/>
  <c r="G134" i="15" s="1"/>
  <c r="H134" i="15" s="1"/>
  <c r="Q133" i="15"/>
  <c r="G133" i="15" s="1"/>
  <c r="H133" i="15" s="1"/>
  <c r="Q132" i="15"/>
  <c r="G132" i="15" s="1"/>
  <c r="H132" i="15" s="1"/>
  <c r="J132" i="15" s="1"/>
  <c r="Q131" i="15"/>
  <c r="G131" i="15" s="1"/>
  <c r="H131" i="15" s="1"/>
  <c r="Q130" i="15"/>
  <c r="G130" i="15" s="1"/>
  <c r="H130" i="15" s="1"/>
  <c r="Q129" i="15"/>
  <c r="G129" i="15" s="1"/>
  <c r="H129" i="15" s="1"/>
  <c r="Q127" i="15"/>
  <c r="G127" i="15" s="1"/>
  <c r="H127" i="15" s="1"/>
  <c r="J127" i="15" s="1"/>
  <c r="Q126" i="15"/>
  <c r="G126" i="15" s="1"/>
  <c r="H126" i="15" s="1"/>
  <c r="Q125" i="15"/>
  <c r="G125" i="15" s="1"/>
  <c r="H125" i="15" s="1"/>
  <c r="Q124" i="15"/>
  <c r="G124" i="15" s="1"/>
  <c r="H124" i="15" s="1"/>
  <c r="J124" i="15" s="1"/>
  <c r="Q123" i="15"/>
  <c r="G123" i="15" s="1"/>
  <c r="H123" i="15" s="1"/>
  <c r="Q122" i="15"/>
  <c r="G122" i="15" s="1"/>
  <c r="H122" i="15" s="1"/>
  <c r="Q121" i="15"/>
  <c r="G121" i="15" s="1"/>
  <c r="H121" i="15" s="1"/>
  <c r="Q120" i="15"/>
  <c r="G120" i="15" s="1"/>
  <c r="H120" i="15" s="1"/>
  <c r="Q119" i="15"/>
  <c r="G119" i="15" s="1"/>
  <c r="H119" i="15" s="1"/>
  <c r="Q118" i="15"/>
  <c r="G118" i="15" s="1"/>
  <c r="H118" i="15" s="1"/>
  <c r="Q117" i="15"/>
  <c r="G117" i="15" s="1"/>
  <c r="H117" i="15" s="1"/>
  <c r="Q116" i="15"/>
  <c r="G116" i="15" s="1"/>
  <c r="H116" i="15" s="1"/>
  <c r="Q115" i="15"/>
  <c r="G115" i="15" s="1"/>
  <c r="H115" i="15" s="1"/>
  <c r="Q114" i="15"/>
  <c r="G114" i="15" s="1"/>
  <c r="H114" i="15" s="1"/>
  <c r="Q113" i="15"/>
  <c r="G113" i="15" s="1"/>
  <c r="H113" i="15" s="1"/>
  <c r="Q112" i="15"/>
  <c r="G112" i="15" s="1"/>
  <c r="H112" i="15" s="1"/>
  <c r="Q111" i="15"/>
  <c r="G111" i="15" s="1"/>
  <c r="H111" i="15" s="1"/>
  <c r="Q110" i="15"/>
  <c r="G110" i="15" s="1"/>
  <c r="H110" i="15" s="1"/>
  <c r="Q109" i="15"/>
  <c r="G109" i="15" s="1"/>
  <c r="H109" i="15" s="1"/>
  <c r="Q108" i="15"/>
  <c r="G108" i="15" s="1"/>
  <c r="J108" i="15"/>
  <c r="O108" i="15" s="1"/>
  <c r="Q107" i="15"/>
  <c r="G107" i="15" s="1"/>
  <c r="H107" i="15" s="1"/>
  <c r="Q106" i="15"/>
  <c r="G106" i="15" s="1"/>
  <c r="H106" i="15" s="1"/>
  <c r="Q105" i="15"/>
  <c r="G105" i="15" s="1"/>
  <c r="H105" i="15" s="1"/>
  <c r="Q103" i="15"/>
  <c r="G103" i="15" s="1"/>
  <c r="H103" i="15" s="1"/>
  <c r="Q102" i="15"/>
  <c r="G102" i="15" s="1"/>
  <c r="H102" i="15" s="1"/>
  <c r="Q101" i="15"/>
  <c r="G101" i="15" s="1"/>
  <c r="H101" i="15" s="1"/>
  <c r="Q100" i="15"/>
  <c r="G100" i="15" s="1"/>
  <c r="H100" i="15" s="1"/>
  <c r="Q99" i="15"/>
  <c r="G99" i="15" s="1"/>
  <c r="H99" i="15" s="1"/>
  <c r="Q98" i="15"/>
  <c r="G98" i="15" s="1"/>
  <c r="H98" i="15" s="1"/>
  <c r="Q97" i="15"/>
  <c r="G97" i="15" s="1"/>
  <c r="H97" i="15" s="1"/>
  <c r="Q96" i="15"/>
  <c r="G96" i="15" s="1"/>
  <c r="H96" i="15" s="1"/>
  <c r="Q95" i="15"/>
  <c r="G95" i="15" s="1"/>
  <c r="H95" i="15" s="1"/>
  <c r="Q94" i="15"/>
  <c r="G94" i="15" s="1"/>
  <c r="H94" i="15" s="1"/>
  <c r="Q93" i="15"/>
  <c r="G93" i="15"/>
  <c r="H93" i="15" s="1"/>
  <c r="Q92" i="15"/>
  <c r="G92" i="15" s="1"/>
  <c r="H92" i="15" s="1"/>
  <c r="Q91" i="15"/>
  <c r="G91" i="15" s="1"/>
  <c r="H91" i="15" s="1"/>
  <c r="Q90" i="15"/>
  <c r="G90" i="15" s="1"/>
  <c r="H90" i="15" s="1"/>
  <c r="Q89" i="15"/>
  <c r="G89" i="15" s="1"/>
  <c r="H89" i="15" s="1"/>
  <c r="Q88" i="15"/>
  <c r="G88" i="15" s="1"/>
  <c r="H88" i="15" s="1"/>
  <c r="Q87" i="15"/>
  <c r="G87" i="15" s="1"/>
  <c r="H87" i="15" s="1"/>
  <c r="Q86" i="15"/>
  <c r="G86" i="15" s="1"/>
  <c r="H86" i="15" s="1"/>
  <c r="Q85" i="15"/>
  <c r="G85" i="15" s="1"/>
  <c r="H85" i="15" s="1"/>
  <c r="Q84" i="15"/>
  <c r="G84" i="15" s="1"/>
  <c r="H84" i="15" s="1"/>
  <c r="Q83" i="15"/>
  <c r="G83" i="15" s="1"/>
  <c r="H83" i="15" s="1"/>
  <c r="Q82" i="15"/>
  <c r="G82" i="15" s="1"/>
  <c r="H82" i="15" s="1"/>
  <c r="Q81" i="15"/>
  <c r="G81" i="15" s="1"/>
  <c r="H81" i="15" s="1"/>
  <c r="N81" i="15" s="1"/>
  <c r="Q80" i="15"/>
  <c r="G80" i="15" s="1"/>
  <c r="H80" i="15" s="1"/>
  <c r="Q79" i="15"/>
  <c r="G79" i="15" s="1"/>
  <c r="H79" i="15" s="1"/>
  <c r="N79" i="15" s="1"/>
  <c r="Q78" i="15"/>
  <c r="G78" i="15" s="1"/>
  <c r="H78" i="15" s="1"/>
  <c r="Q77" i="15"/>
  <c r="G77" i="15" s="1"/>
  <c r="H77" i="15" s="1"/>
  <c r="N77" i="15" s="1"/>
  <c r="Q76" i="15"/>
  <c r="G76" i="15" s="1"/>
  <c r="H76" i="15" s="1"/>
  <c r="Q75" i="15"/>
  <c r="G75" i="15" s="1"/>
  <c r="H75" i="15" s="1"/>
  <c r="N75" i="15" s="1"/>
  <c r="Q74" i="15"/>
  <c r="G74" i="15" s="1"/>
  <c r="H74" i="15" s="1"/>
  <c r="Q73" i="15"/>
  <c r="G73" i="15" s="1"/>
  <c r="H73" i="15" s="1"/>
  <c r="N73" i="15" s="1"/>
  <c r="Q72" i="15"/>
  <c r="G72" i="15" s="1"/>
  <c r="H72" i="15" s="1"/>
  <c r="Q71" i="15"/>
  <c r="G71" i="15" s="1"/>
  <c r="H71" i="15" s="1"/>
  <c r="N71" i="15" s="1"/>
  <c r="Q70" i="15"/>
  <c r="G70" i="15" s="1"/>
  <c r="H70" i="15" s="1"/>
  <c r="Q69" i="15"/>
  <c r="G69" i="15" s="1"/>
  <c r="H69" i="15" s="1"/>
  <c r="N69" i="15" s="1"/>
  <c r="Q68" i="15"/>
  <c r="G68" i="15" s="1"/>
  <c r="H68" i="15" s="1"/>
  <c r="Q67" i="15"/>
  <c r="G67" i="15" s="1"/>
  <c r="H67" i="15" s="1"/>
  <c r="N67" i="15" s="1"/>
  <c r="Q66" i="15"/>
  <c r="G66" i="15" s="1"/>
  <c r="H66" i="15" s="1"/>
  <c r="Q65" i="15"/>
  <c r="G65" i="15" s="1"/>
  <c r="H65" i="15" s="1"/>
  <c r="N65" i="15" s="1"/>
  <c r="Q64" i="15"/>
  <c r="G64" i="15" s="1"/>
  <c r="H64" i="15" s="1"/>
  <c r="Q63" i="15"/>
  <c r="G63" i="15" s="1"/>
  <c r="H63" i="15" s="1"/>
  <c r="N63" i="15" s="1"/>
  <c r="Q62" i="15"/>
  <c r="G62" i="15" s="1"/>
  <c r="H62" i="15" s="1"/>
  <c r="Q61" i="15"/>
  <c r="G61" i="15" s="1"/>
  <c r="H61" i="15" s="1"/>
  <c r="N61" i="15" s="1"/>
  <c r="Q60" i="15"/>
  <c r="G60" i="15" s="1"/>
  <c r="J60" i="15"/>
  <c r="O60" i="15" s="1"/>
  <c r="Q59" i="15"/>
  <c r="G59" i="15" s="1"/>
  <c r="J59" i="15"/>
  <c r="O59" i="15" s="1"/>
  <c r="Q58" i="15"/>
  <c r="G58" i="15" s="1"/>
  <c r="H58" i="15" s="1"/>
  <c r="Q57" i="15"/>
  <c r="G57" i="15" s="1"/>
  <c r="H57" i="15" s="1"/>
  <c r="Q56" i="15"/>
  <c r="G56" i="15" s="1"/>
  <c r="H56" i="15" s="1"/>
  <c r="Q55" i="15"/>
  <c r="G55" i="15" s="1"/>
  <c r="H55" i="15" s="1"/>
  <c r="Q54" i="15"/>
  <c r="G54" i="15" s="1"/>
  <c r="H54" i="15" s="1"/>
  <c r="Q53" i="15"/>
  <c r="G53" i="15" s="1"/>
  <c r="H53" i="15" s="1"/>
  <c r="Q52" i="15"/>
  <c r="G52" i="15" s="1"/>
  <c r="H52" i="15" s="1"/>
  <c r="Q51" i="15"/>
  <c r="G51" i="15" s="1"/>
  <c r="H51" i="15" s="1"/>
  <c r="N51" i="15" s="1"/>
  <c r="Q50" i="15"/>
  <c r="G50" i="15" s="1"/>
  <c r="H50" i="15" s="1"/>
  <c r="Q49" i="15"/>
  <c r="G49" i="15" s="1"/>
  <c r="H49" i="15" s="1"/>
  <c r="Q48" i="15"/>
  <c r="G48" i="15" s="1"/>
  <c r="H48" i="15" s="1"/>
  <c r="Q47" i="15"/>
  <c r="G47" i="15" s="1"/>
  <c r="H47" i="15" s="1"/>
  <c r="Q46" i="15"/>
  <c r="G46" i="15" s="1"/>
  <c r="H46" i="15" s="1"/>
  <c r="Q45" i="15"/>
  <c r="G45" i="15" s="1"/>
  <c r="H45" i="15" s="1"/>
  <c r="Q44" i="15"/>
  <c r="G44" i="15" s="1"/>
  <c r="H44" i="15" s="1"/>
  <c r="Q43" i="15"/>
  <c r="G43" i="15" s="1"/>
  <c r="H43" i="15" s="1"/>
  <c r="N43" i="15" s="1"/>
  <c r="Q42" i="15"/>
  <c r="G42" i="15" s="1"/>
  <c r="H42" i="15" s="1"/>
  <c r="Q41" i="15"/>
  <c r="G41" i="15" s="1"/>
  <c r="H41" i="15" s="1"/>
  <c r="Q40" i="15"/>
  <c r="G40" i="15" s="1"/>
  <c r="H40" i="15" s="1"/>
  <c r="Q39" i="15"/>
  <c r="G39" i="15" s="1"/>
  <c r="H39" i="15" s="1"/>
  <c r="Q38" i="15"/>
  <c r="G38" i="15" s="1"/>
  <c r="H38" i="15" s="1"/>
  <c r="Q37" i="15"/>
  <c r="G37" i="15" s="1"/>
  <c r="H37" i="15" s="1"/>
  <c r="Q36" i="15"/>
  <c r="G36" i="15" s="1"/>
  <c r="H36" i="15" s="1"/>
  <c r="Q35" i="15"/>
  <c r="G35" i="15" s="1"/>
  <c r="H35" i="15" s="1"/>
  <c r="J35" i="15" s="1"/>
  <c r="Q34" i="15"/>
  <c r="G34" i="15"/>
  <c r="H34" i="15" s="1"/>
  <c r="Q33" i="15"/>
  <c r="G33" i="15" s="1"/>
  <c r="H33" i="15" s="1"/>
  <c r="Q32" i="15"/>
  <c r="G32" i="15" s="1"/>
  <c r="H32" i="15" s="1"/>
  <c r="Q31" i="15"/>
  <c r="G31" i="15" s="1"/>
  <c r="H31" i="15" s="1"/>
  <c r="Q30" i="15"/>
  <c r="G30" i="15" s="1"/>
  <c r="H30" i="15" s="1"/>
  <c r="Q29" i="15"/>
  <c r="G29" i="15" s="1"/>
  <c r="H29" i="15" s="1"/>
  <c r="Q28" i="15"/>
  <c r="G28" i="15" s="1"/>
  <c r="H28" i="15" s="1"/>
  <c r="Q27" i="15"/>
  <c r="G27" i="15"/>
  <c r="H27" i="15" s="1"/>
  <c r="N27" i="15" s="1"/>
  <c r="Q26" i="15"/>
  <c r="G26" i="15" s="1"/>
  <c r="H26" i="15" s="1"/>
  <c r="Q25" i="15"/>
  <c r="G25" i="15" s="1"/>
  <c r="H25" i="15" s="1"/>
  <c r="Q24" i="15"/>
  <c r="G24" i="15" s="1"/>
  <c r="H24" i="15" s="1"/>
  <c r="Q23" i="15"/>
  <c r="G23" i="15" s="1"/>
  <c r="H23" i="15" s="1"/>
  <c r="J23" i="15" s="1"/>
  <c r="Q22" i="15"/>
  <c r="G22" i="15" s="1"/>
  <c r="H22" i="15" s="1"/>
  <c r="Q21" i="15"/>
  <c r="G21" i="15" s="1"/>
  <c r="H21" i="15" s="1"/>
  <c r="N21" i="15" s="1"/>
  <c r="Q20" i="15"/>
  <c r="G20" i="15" s="1"/>
  <c r="H20" i="15" s="1"/>
  <c r="Q18" i="15"/>
  <c r="G18" i="15" s="1"/>
  <c r="H18" i="15" s="1"/>
  <c r="N18" i="15" s="1"/>
  <c r="Q17" i="15"/>
  <c r="G17" i="15" s="1"/>
  <c r="H17" i="15" s="1"/>
  <c r="Q16" i="15"/>
  <c r="G16" i="15" s="1"/>
  <c r="H16" i="15" s="1"/>
  <c r="N16" i="15" s="1"/>
  <c r="Q15" i="15"/>
  <c r="G15" i="15" s="1"/>
  <c r="H15" i="15" s="1"/>
  <c r="Q14" i="15"/>
  <c r="G14" i="15" s="1"/>
  <c r="H14" i="15" s="1"/>
  <c r="Q13" i="15"/>
  <c r="G13" i="15" s="1"/>
  <c r="H13" i="15" s="1"/>
  <c r="Q12" i="15"/>
  <c r="G12" i="15" s="1"/>
  <c r="H12" i="15" s="1"/>
  <c r="J12" i="15" s="1"/>
  <c r="Q11" i="15"/>
  <c r="G11" i="15" s="1"/>
  <c r="H11" i="15" s="1"/>
  <c r="Q10" i="15"/>
  <c r="G10" i="15" s="1"/>
  <c r="H10" i="15" s="1"/>
  <c r="J10" i="15" s="1"/>
  <c r="Q9" i="15"/>
  <c r="G9" i="15" s="1"/>
  <c r="H9" i="15" s="1"/>
  <c r="Q8" i="15"/>
  <c r="G8" i="15" s="1"/>
  <c r="H8" i="15" s="1"/>
  <c r="N8" i="15" s="1"/>
  <c r="Q7" i="15"/>
  <c r="G7" i="15" s="1"/>
  <c r="H7" i="15" s="1"/>
  <c r="Q6" i="15"/>
  <c r="G6" i="15" s="1"/>
  <c r="H6" i="15" s="1"/>
  <c r="N6" i="15" s="1"/>
  <c r="Q5" i="15"/>
  <c r="G5" i="15" s="1"/>
  <c r="H5" i="15" s="1"/>
  <c r="Q4" i="15"/>
  <c r="G4" i="15" s="1"/>
  <c r="H4" i="15" s="1"/>
  <c r="Q3" i="15"/>
  <c r="G3" i="15" s="1"/>
  <c r="H3" i="15" s="1"/>
  <c r="J8" i="15" l="1"/>
  <c r="O195" i="16"/>
  <c r="O168" i="16"/>
  <c r="O126" i="16"/>
  <c r="O135" i="16"/>
  <c r="O19" i="15"/>
  <c r="N10" i="15"/>
  <c r="O10" i="15" s="1"/>
  <c r="O199" i="16"/>
  <c r="O192" i="16"/>
  <c r="O180" i="16"/>
  <c r="O164" i="16"/>
  <c r="O217" i="16"/>
  <c r="O207" i="16"/>
  <c r="O184" i="16"/>
  <c r="O196" i="16"/>
  <c r="O188" i="16"/>
  <c r="O209" i="16"/>
  <c r="O118" i="16"/>
  <c r="O210" i="16"/>
  <c r="O191" i="16"/>
  <c r="O145" i="16"/>
  <c r="O206" i="16"/>
  <c r="O205" i="16"/>
  <c r="O108" i="16"/>
  <c r="O160" i="16"/>
  <c r="O102" i="16"/>
  <c r="O86" i="16"/>
  <c r="O170" i="16"/>
  <c r="O107" i="16"/>
  <c r="O132" i="16"/>
  <c r="O87" i="16"/>
  <c r="O95" i="16"/>
  <c r="O20" i="16"/>
  <c r="O162" i="16"/>
  <c r="O3" i="16"/>
  <c r="O177" i="16"/>
  <c r="O28" i="16"/>
  <c r="O11" i="16"/>
  <c r="O26" i="16"/>
  <c r="O152" i="16"/>
  <c r="O98" i="16"/>
  <c r="O120" i="16"/>
  <c r="O97" i="16"/>
  <c r="O203" i="16"/>
  <c r="O216" i="16"/>
  <c r="O182" i="16"/>
  <c r="O219" i="16"/>
  <c r="O25" i="16"/>
  <c r="O8" i="16"/>
  <c r="O57" i="16"/>
  <c r="O157" i="16"/>
  <c r="O71" i="16"/>
  <c r="O55" i="16"/>
  <c r="O181" i="16"/>
  <c r="O75" i="16"/>
  <c r="O151" i="16"/>
  <c r="O82" i="16"/>
  <c r="O137" i="16"/>
  <c r="O91" i="16"/>
  <c r="O81" i="16"/>
  <c r="O224" i="16"/>
  <c r="O198" i="16"/>
  <c r="O186" i="16"/>
  <c r="O78" i="16"/>
  <c r="O194" i="16"/>
  <c r="O178" i="16"/>
  <c r="O153" i="16"/>
  <c r="O43" i="16"/>
  <c r="O37" i="16"/>
  <c r="O29" i="16"/>
  <c r="O69" i="16"/>
  <c r="O49" i="16"/>
  <c r="O106" i="16"/>
  <c r="O32" i="16"/>
  <c r="O218" i="16"/>
  <c r="O222" i="16"/>
  <c r="O94" i="16"/>
  <c r="O185" i="16"/>
  <c r="O161" i="16"/>
  <c r="O131" i="16"/>
  <c r="O51" i="16"/>
  <c r="O45" i="16"/>
  <c r="O4" i="16"/>
  <c r="O65" i="16"/>
  <c r="O41" i="16"/>
  <c r="O59" i="16"/>
  <c r="O53" i="16"/>
  <c r="O39" i="16"/>
  <c r="O34" i="16"/>
  <c r="O16" i="16"/>
  <c r="O197" i="16"/>
  <c r="O173" i="16"/>
  <c r="O73" i="16"/>
  <c r="O89" i="16"/>
  <c r="O214" i="16"/>
  <c r="O115" i="16"/>
  <c r="O15" i="16"/>
  <c r="O121" i="16"/>
  <c r="O27" i="16"/>
  <c r="O10" i="16"/>
  <c r="O148" i="16"/>
  <c r="O130" i="16"/>
  <c r="O113" i="16"/>
  <c r="O24" i="16"/>
  <c r="O18" i="16"/>
  <c r="O221" i="16"/>
  <c r="O215" i="16"/>
  <c r="O159" i="16"/>
  <c r="O165" i="16"/>
  <c r="O140" i="16"/>
  <c r="O122" i="16"/>
  <c r="O169" i="16"/>
  <c r="O103" i="16"/>
  <c r="O101" i="16"/>
  <c r="O93" i="16"/>
  <c r="O21" i="16"/>
  <c r="O7" i="16"/>
  <c r="O67" i="16"/>
  <c r="O223" i="16"/>
  <c r="O150" i="16"/>
  <c r="O79" i="16"/>
  <c r="O189" i="16"/>
  <c r="O193" i="16"/>
  <c r="O202" i="16"/>
  <c r="O190" i="16"/>
  <c r="O149" i="16"/>
  <c r="O114" i="16"/>
  <c r="O63" i="16"/>
  <c r="O47" i="16"/>
  <c r="O138" i="16"/>
  <c r="O85" i="16"/>
  <c r="O77" i="16"/>
  <c r="O35" i="16"/>
  <c r="O17" i="16"/>
  <c r="O141" i="16"/>
  <c r="O123" i="16"/>
  <c r="O12" i="16"/>
  <c r="O9" i="16"/>
  <c r="N29" i="15"/>
  <c r="J29" i="15"/>
  <c r="N37" i="15"/>
  <c r="J37" i="15"/>
  <c r="N45" i="15"/>
  <c r="J45" i="15"/>
  <c r="N23" i="15"/>
  <c r="O23" i="15" s="1"/>
  <c r="J39" i="15"/>
  <c r="N39" i="15"/>
  <c r="J133" i="15"/>
  <c r="N133" i="15"/>
  <c r="J173" i="15"/>
  <c r="N173" i="15"/>
  <c r="J158" i="15"/>
  <c r="N158" i="15"/>
  <c r="J189" i="15"/>
  <c r="N189" i="15"/>
  <c r="J55" i="15"/>
  <c r="N55" i="15"/>
  <c r="J161" i="15"/>
  <c r="N161" i="15"/>
  <c r="N4" i="15"/>
  <c r="J4" i="15"/>
  <c r="N33" i="15"/>
  <c r="J33" i="15"/>
  <c r="N49" i="15"/>
  <c r="J49" i="15"/>
  <c r="J154" i="15"/>
  <c r="N154" i="15"/>
  <c r="O154" i="15" s="1"/>
  <c r="J193" i="15"/>
  <c r="N193" i="15"/>
  <c r="N14" i="15"/>
  <c r="J14" i="15"/>
  <c r="N25" i="15"/>
  <c r="J25" i="15"/>
  <c r="J31" i="15"/>
  <c r="N31" i="15"/>
  <c r="N41" i="15"/>
  <c r="J41" i="15"/>
  <c r="J47" i="15"/>
  <c r="N47" i="15"/>
  <c r="J197" i="15"/>
  <c r="N197" i="15"/>
  <c r="J223" i="15"/>
  <c r="N223" i="15"/>
  <c r="N53" i="15"/>
  <c r="J53" i="15"/>
  <c r="N57" i="15"/>
  <c r="J57" i="15"/>
  <c r="J129" i="15"/>
  <c r="O129" i="15" s="1"/>
  <c r="N129" i="15"/>
  <c r="J169" i="15"/>
  <c r="N169" i="15"/>
  <c r="J185" i="15"/>
  <c r="N185" i="15"/>
  <c r="J51" i="15"/>
  <c r="O51" i="15" s="1"/>
  <c r="N124" i="15"/>
  <c r="O124" i="15" s="1"/>
  <c r="N150" i="15"/>
  <c r="O150" i="15" s="1"/>
  <c r="N165" i="15"/>
  <c r="O165" i="15" s="1"/>
  <c r="N177" i="15"/>
  <c r="O177" i="15" s="1"/>
  <c r="N181" i="15"/>
  <c r="O181" i="15" s="1"/>
  <c r="J27" i="15"/>
  <c r="O27" i="15" s="1"/>
  <c r="J43" i="15"/>
  <c r="O43" i="15" s="1"/>
  <c r="N12" i="15"/>
  <c r="O12" i="15" s="1"/>
  <c r="N35" i="15"/>
  <c r="O35" i="15" s="1"/>
  <c r="N145" i="15"/>
  <c r="N201" i="15"/>
  <c r="O201" i="15" s="1"/>
  <c r="N205" i="15"/>
  <c r="O205" i="15" s="1"/>
  <c r="N215" i="15"/>
  <c r="O215" i="15" s="1"/>
  <c r="J21" i="15"/>
  <c r="O21" i="15" s="1"/>
  <c r="J178" i="15"/>
  <c r="O178" i="15" s="1"/>
  <c r="N5" i="15"/>
  <c r="J5" i="15"/>
  <c r="N15" i="15"/>
  <c r="J15" i="15"/>
  <c r="N22" i="15"/>
  <c r="J22" i="15"/>
  <c r="N68" i="15"/>
  <c r="J68" i="15"/>
  <c r="N76" i="15"/>
  <c r="J76" i="15"/>
  <c r="N9" i="15"/>
  <c r="J9" i="15"/>
  <c r="N20" i="15"/>
  <c r="J20" i="15"/>
  <c r="N66" i="15"/>
  <c r="J66" i="15"/>
  <c r="N74" i="15"/>
  <c r="J74" i="15"/>
  <c r="N17" i="15"/>
  <c r="J17" i="15"/>
  <c r="N64" i="15"/>
  <c r="J64" i="15"/>
  <c r="N72" i="15"/>
  <c r="J72" i="15"/>
  <c r="N7" i="15"/>
  <c r="J7" i="15"/>
  <c r="N3" i="15"/>
  <c r="J3" i="15"/>
  <c r="N13" i="15"/>
  <c r="J13" i="15"/>
  <c r="N62" i="15"/>
  <c r="J62" i="15"/>
  <c r="N70" i="15"/>
  <c r="J70" i="15"/>
  <c r="N78" i="15"/>
  <c r="J78" i="15"/>
  <c r="N26" i="15"/>
  <c r="J26" i="15"/>
  <c r="N28" i="15"/>
  <c r="J28" i="15"/>
  <c r="N50" i="15"/>
  <c r="J50" i="15"/>
  <c r="N52" i="15"/>
  <c r="J52" i="15"/>
  <c r="N92" i="15"/>
  <c r="J92" i="15"/>
  <c r="N116" i="15"/>
  <c r="J116" i="15"/>
  <c r="J81" i="15"/>
  <c r="O81" i="15" s="1"/>
  <c r="J85" i="15"/>
  <c r="N85" i="15"/>
  <c r="N98" i="15"/>
  <c r="J98" i="15"/>
  <c r="J101" i="15"/>
  <c r="N101" i="15"/>
  <c r="N107" i="15"/>
  <c r="J107" i="15"/>
  <c r="J109" i="15"/>
  <c r="N109" i="15"/>
  <c r="N114" i="15"/>
  <c r="J114" i="15"/>
  <c r="J117" i="15"/>
  <c r="N117" i="15"/>
  <c r="N122" i="15"/>
  <c r="J122" i="15"/>
  <c r="J134" i="15"/>
  <c r="N134" i="15"/>
  <c r="J147" i="15"/>
  <c r="N147" i="15"/>
  <c r="J6" i="15"/>
  <c r="O6" i="15" s="1"/>
  <c r="J16" i="15"/>
  <c r="O16" i="15" s="1"/>
  <c r="J18" i="15"/>
  <c r="O18" i="15" s="1"/>
  <c r="J61" i="15"/>
  <c r="O61" i="15" s="1"/>
  <c r="J63" i="15"/>
  <c r="O63" i="15" s="1"/>
  <c r="J65" i="15"/>
  <c r="O65" i="15" s="1"/>
  <c r="J67" i="15"/>
  <c r="O67" i="15" s="1"/>
  <c r="J69" i="15"/>
  <c r="O69" i="15" s="1"/>
  <c r="J71" i="15"/>
  <c r="O71" i="15" s="1"/>
  <c r="J73" i="15"/>
  <c r="O73" i="15" s="1"/>
  <c r="J75" i="15"/>
  <c r="O75" i="15" s="1"/>
  <c r="J77" i="15"/>
  <c r="O77" i="15" s="1"/>
  <c r="J79" i="15"/>
  <c r="O79" i="15" s="1"/>
  <c r="J83" i="15"/>
  <c r="N83" i="15"/>
  <c r="N88" i="15"/>
  <c r="J88" i="15"/>
  <c r="J91" i="15"/>
  <c r="N91" i="15"/>
  <c r="N96" i="15"/>
  <c r="J96" i="15"/>
  <c r="J99" i="15"/>
  <c r="N99" i="15"/>
  <c r="N105" i="15"/>
  <c r="J105" i="15"/>
  <c r="N112" i="15"/>
  <c r="J112" i="15"/>
  <c r="J115" i="15"/>
  <c r="N115" i="15"/>
  <c r="N120" i="15"/>
  <c r="J120" i="15"/>
  <c r="J123" i="15"/>
  <c r="N123" i="15"/>
  <c r="J130" i="15"/>
  <c r="N130" i="15"/>
  <c r="J135" i="15"/>
  <c r="N135" i="15"/>
  <c r="J155" i="15"/>
  <c r="N155" i="15"/>
  <c r="N24" i="15"/>
  <c r="J24" i="15"/>
  <c r="N32" i="15"/>
  <c r="J32" i="15"/>
  <c r="N34" i="15"/>
  <c r="J34" i="15"/>
  <c r="N36" i="15"/>
  <c r="J36" i="15"/>
  <c r="N44" i="15"/>
  <c r="J44" i="15"/>
  <c r="N48" i="15"/>
  <c r="J48" i="15"/>
  <c r="N56" i="15"/>
  <c r="J56" i="15"/>
  <c r="N58" i="15"/>
  <c r="J58" i="15"/>
  <c r="J87" i="15"/>
  <c r="N87" i="15"/>
  <c r="N100" i="15"/>
  <c r="J100" i="15"/>
  <c r="J103" i="15"/>
  <c r="N103" i="15"/>
  <c r="O8" i="15"/>
  <c r="N80" i="15"/>
  <c r="J80" i="15"/>
  <c r="N90" i="15"/>
  <c r="J90" i="15"/>
  <c r="J93" i="15"/>
  <c r="N93" i="15"/>
  <c r="N82" i="15"/>
  <c r="J82" i="15"/>
  <c r="N86" i="15"/>
  <c r="J86" i="15"/>
  <c r="J89" i="15"/>
  <c r="N89" i="15"/>
  <c r="N94" i="15"/>
  <c r="J94" i="15"/>
  <c r="J97" i="15"/>
  <c r="N97" i="15"/>
  <c r="N102" i="15"/>
  <c r="J102" i="15"/>
  <c r="J106" i="15"/>
  <c r="N106" i="15"/>
  <c r="N110" i="15"/>
  <c r="J110" i="15"/>
  <c r="J113" i="15"/>
  <c r="N113" i="15"/>
  <c r="N118" i="15"/>
  <c r="J118" i="15"/>
  <c r="J121" i="15"/>
  <c r="N121" i="15"/>
  <c r="J125" i="15"/>
  <c r="N125" i="15"/>
  <c r="J131" i="15"/>
  <c r="N131" i="15"/>
  <c r="J151" i="15"/>
  <c r="N151" i="15"/>
  <c r="J156" i="15"/>
  <c r="N156" i="15"/>
  <c r="N84" i="15"/>
  <c r="J84" i="15"/>
  <c r="J95" i="15"/>
  <c r="N95" i="15"/>
  <c r="J111" i="15"/>
  <c r="N111" i="15"/>
  <c r="J119" i="15"/>
  <c r="N119" i="15"/>
  <c r="J126" i="15"/>
  <c r="N126" i="15"/>
  <c r="J146" i="15"/>
  <c r="N146" i="15"/>
  <c r="J152" i="15"/>
  <c r="N152" i="15"/>
  <c r="N11" i="15"/>
  <c r="J11" i="15"/>
  <c r="N30" i="15"/>
  <c r="J30" i="15"/>
  <c r="N38" i="15"/>
  <c r="J38" i="15"/>
  <c r="N40" i="15"/>
  <c r="J40" i="15"/>
  <c r="N42" i="15"/>
  <c r="J42" i="15"/>
  <c r="N46" i="15"/>
  <c r="J46" i="15"/>
  <c r="N54" i="15"/>
  <c r="J54" i="15"/>
  <c r="N184" i="15"/>
  <c r="J184" i="15"/>
  <c r="N216" i="15"/>
  <c r="J216" i="15"/>
  <c r="N127" i="15"/>
  <c r="O127" i="15" s="1"/>
  <c r="N132" i="15"/>
  <c r="N136" i="15"/>
  <c r="O136" i="15" s="1"/>
  <c r="N148" i="15"/>
  <c r="N153" i="15"/>
  <c r="O153" i="15" s="1"/>
  <c r="N157" i="15"/>
  <c r="O157" i="15" s="1"/>
  <c r="N163" i="15"/>
  <c r="J163" i="15"/>
  <c r="N167" i="15"/>
  <c r="J167" i="15"/>
  <c r="N171" i="15"/>
  <c r="J171" i="15"/>
  <c r="J175" i="15"/>
  <c r="N175" i="15"/>
  <c r="N180" i="15"/>
  <c r="J180" i="15"/>
  <c r="N182" i="15"/>
  <c r="J182" i="15"/>
  <c r="N210" i="15"/>
  <c r="J210" i="15"/>
  <c r="N228" i="15"/>
  <c r="J228" i="15"/>
  <c r="O132" i="15"/>
  <c r="O148" i="15"/>
  <c r="N160" i="15"/>
  <c r="J160" i="15"/>
  <c r="N186" i="15"/>
  <c r="J186" i="15"/>
  <c r="N190" i="15"/>
  <c r="J190" i="15"/>
  <c r="N212" i="15"/>
  <c r="J212" i="15"/>
  <c r="N159" i="15"/>
  <c r="O159" i="15" s="1"/>
  <c r="N200" i="15"/>
  <c r="J200" i="15"/>
  <c r="N202" i="15"/>
  <c r="J202" i="15"/>
  <c r="N206" i="15"/>
  <c r="J206" i="15"/>
  <c r="N220" i="15"/>
  <c r="J220" i="15"/>
  <c r="O145" i="15"/>
  <c r="N162" i="15"/>
  <c r="J162" i="15"/>
  <c r="N166" i="15"/>
  <c r="J166" i="15"/>
  <c r="N170" i="15"/>
  <c r="J170" i="15"/>
  <c r="N174" i="15"/>
  <c r="J174" i="15"/>
  <c r="N176" i="15"/>
  <c r="J176" i="15"/>
  <c r="N192" i="15"/>
  <c r="J192" i="15"/>
  <c r="N194" i="15"/>
  <c r="J194" i="15"/>
  <c r="N198" i="15"/>
  <c r="J198" i="15"/>
  <c r="N218" i="15"/>
  <c r="J218" i="15"/>
  <c r="J164" i="15"/>
  <c r="O164" i="15" s="1"/>
  <c r="J168" i="15"/>
  <c r="O168" i="15" s="1"/>
  <c r="J172" i="15"/>
  <c r="O172" i="15" s="1"/>
  <c r="N179" i="15"/>
  <c r="O179" i="15" s="1"/>
  <c r="N187" i="15"/>
  <c r="O187" i="15" s="1"/>
  <c r="J188" i="15"/>
  <c r="O188" i="15" s="1"/>
  <c r="N195" i="15"/>
  <c r="O195" i="15" s="1"/>
  <c r="J196" i="15"/>
  <c r="O196" i="15" s="1"/>
  <c r="N203" i="15"/>
  <c r="O203" i="15" s="1"/>
  <c r="J204" i="15"/>
  <c r="O204" i="15" s="1"/>
  <c r="N213" i="15"/>
  <c r="O213" i="15" s="1"/>
  <c r="J214" i="15"/>
  <c r="O214" i="15" s="1"/>
  <c r="N221" i="15"/>
  <c r="O221" i="15" s="1"/>
  <c r="J222" i="15"/>
  <c r="O222" i="15" s="1"/>
  <c r="N225" i="15"/>
  <c r="J225" i="15"/>
  <c r="N231" i="15"/>
  <c r="J231" i="15"/>
  <c r="N235" i="15"/>
  <c r="J235" i="15"/>
  <c r="N211" i="15"/>
  <c r="O211" i="15" s="1"/>
  <c r="N219" i="15"/>
  <c r="O219" i="15" s="1"/>
  <c r="N232" i="15"/>
  <c r="J232" i="15"/>
  <c r="N236" i="15"/>
  <c r="J236" i="15"/>
  <c r="N183" i="15"/>
  <c r="O183" i="15" s="1"/>
  <c r="N191" i="15"/>
  <c r="O191" i="15" s="1"/>
  <c r="N199" i="15"/>
  <c r="O199" i="15" s="1"/>
  <c r="N209" i="15"/>
  <c r="O209" i="15" s="1"/>
  <c r="N217" i="15"/>
  <c r="O217" i="15" s="1"/>
  <c r="J224" i="15"/>
  <c r="O224" i="15" s="1"/>
  <c r="N227" i="15"/>
  <c r="O227" i="15" s="1"/>
  <c r="N229" i="15"/>
  <c r="J229" i="15"/>
  <c r="N233" i="15"/>
  <c r="J233" i="15"/>
  <c r="N237" i="15"/>
  <c r="J237" i="15"/>
  <c r="N230" i="15"/>
  <c r="J230" i="15"/>
  <c r="N234" i="15"/>
  <c r="J234" i="15"/>
  <c r="N238" i="15"/>
  <c r="J238" i="15"/>
  <c r="O225" i="14"/>
  <c r="J59" i="14"/>
  <c r="O59" i="14" s="1"/>
  <c r="J60" i="14"/>
  <c r="O60" i="14" s="1"/>
  <c r="J107" i="14"/>
  <c r="O107" i="14" s="1"/>
  <c r="J136" i="14"/>
  <c r="O136" i="14" s="1"/>
  <c r="J137" i="14"/>
  <c r="O137" i="14" s="1"/>
  <c r="J138" i="14"/>
  <c r="O138" i="14" s="1"/>
  <c r="J139" i="14"/>
  <c r="O139" i="14" s="1"/>
  <c r="J140" i="14"/>
  <c r="O140" i="14" s="1"/>
  <c r="J141" i="14"/>
  <c r="O141" i="14" s="1"/>
  <c r="J142" i="14"/>
  <c r="O142" i="14" s="1"/>
  <c r="J143" i="14"/>
  <c r="O143" i="14" s="1"/>
  <c r="J206" i="14"/>
  <c r="O206" i="14" s="1"/>
  <c r="J207" i="14"/>
  <c r="O207" i="14" s="1"/>
  <c r="O41" i="15" l="1"/>
  <c r="O25" i="15"/>
  <c r="O49" i="15"/>
  <c r="O206" i="15"/>
  <c r="O198" i="15"/>
  <c r="O192" i="15"/>
  <c r="O174" i="15"/>
  <c r="O37" i="15"/>
  <c r="O200" i="15"/>
  <c r="O14" i="15"/>
  <c r="O33" i="15"/>
  <c r="O161" i="15"/>
  <c r="O220" i="15"/>
  <c r="O202" i="15"/>
  <c r="O4" i="15"/>
  <c r="O158" i="15"/>
  <c r="O133" i="15"/>
  <c r="O232" i="15"/>
  <c r="O235" i="15"/>
  <c r="O225" i="15"/>
  <c r="O218" i="15"/>
  <c r="O170" i="15"/>
  <c r="O45" i="15"/>
  <c r="O29" i="15"/>
  <c r="O185" i="15"/>
  <c r="O234" i="15"/>
  <c r="O237" i="15"/>
  <c r="O229" i="15"/>
  <c r="O175" i="15"/>
  <c r="O169" i="15"/>
  <c r="O173" i="15"/>
  <c r="O233" i="15"/>
  <c r="O162" i="15"/>
  <c r="O184" i="15"/>
  <c r="O46" i="15"/>
  <c r="O40" i="15"/>
  <c r="O30" i="15"/>
  <c r="O84" i="15"/>
  <c r="O118" i="15"/>
  <c r="O110" i="15"/>
  <c r="O102" i="15"/>
  <c r="O94" i="15"/>
  <c r="O86" i="15"/>
  <c r="O90" i="15"/>
  <c r="O100" i="15"/>
  <c r="O58" i="15"/>
  <c r="O48" i="15"/>
  <c r="O36" i="15"/>
  <c r="O32" i="15"/>
  <c r="O120" i="15"/>
  <c r="O112" i="15"/>
  <c r="O147" i="15"/>
  <c r="O116" i="15"/>
  <c r="O52" i="15"/>
  <c r="O28" i="15"/>
  <c r="O78" i="15"/>
  <c r="O62" i="15"/>
  <c r="O3" i="15"/>
  <c r="O72" i="15"/>
  <c r="O17" i="15"/>
  <c r="O66" i="15"/>
  <c r="O9" i="15"/>
  <c r="O68" i="15"/>
  <c r="O15" i="15"/>
  <c r="O57" i="15"/>
  <c r="O197" i="15"/>
  <c r="O193" i="15"/>
  <c r="O55" i="15"/>
  <c r="O210" i="15"/>
  <c r="O54" i="15"/>
  <c r="O42" i="15"/>
  <c r="O38" i="15"/>
  <c r="O11" i="15"/>
  <c r="O82" i="15"/>
  <c r="O80" i="15"/>
  <c r="O56" i="15"/>
  <c r="O44" i="15"/>
  <c r="O34" i="15"/>
  <c r="O24" i="15"/>
  <c r="O105" i="15"/>
  <c r="O96" i="15"/>
  <c r="O88" i="15"/>
  <c r="O134" i="15"/>
  <c r="O117" i="15"/>
  <c r="O109" i="15"/>
  <c r="O101" i="15"/>
  <c r="O85" i="15"/>
  <c r="O92" i="15"/>
  <c r="O50" i="15"/>
  <c r="O26" i="15"/>
  <c r="O70" i="15"/>
  <c r="O13" i="15"/>
  <c r="O7" i="15"/>
  <c r="O64" i="15"/>
  <c r="O74" i="15"/>
  <c r="O20" i="15"/>
  <c r="O76" i="15"/>
  <c r="O22" i="15"/>
  <c r="O5" i="15"/>
  <c r="O53" i="15"/>
  <c r="O223" i="15"/>
  <c r="O47" i="15"/>
  <c r="O31" i="15"/>
  <c r="O189" i="15"/>
  <c r="O39" i="15"/>
  <c r="O238" i="15"/>
  <c r="O230" i="15"/>
  <c r="O236" i="15"/>
  <c r="O231" i="15"/>
  <c r="O194" i="15"/>
  <c r="O176" i="15"/>
  <c r="O166" i="15"/>
  <c r="O190" i="15"/>
  <c r="O160" i="15"/>
  <c r="O182" i="15"/>
  <c r="O167" i="15"/>
  <c r="O152" i="15"/>
  <c r="O126" i="15"/>
  <c r="O111" i="15"/>
  <c r="O151" i="15"/>
  <c r="O125" i="15"/>
  <c r="O155" i="15"/>
  <c r="O130" i="15"/>
  <c r="O99" i="15"/>
  <c r="O91" i="15"/>
  <c r="O83" i="15"/>
  <c r="O212" i="15"/>
  <c r="O186" i="15"/>
  <c r="O228" i="15"/>
  <c r="O180" i="15"/>
  <c r="O171" i="15"/>
  <c r="O163" i="15"/>
  <c r="O216" i="15"/>
  <c r="O146" i="15"/>
  <c r="O119" i="15"/>
  <c r="O95" i="15"/>
  <c r="O156" i="15"/>
  <c r="O131" i="15"/>
  <c r="O121" i="15"/>
  <c r="O113" i="15"/>
  <c r="O106" i="15"/>
  <c r="O97" i="15"/>
  <c r="O89" i="15"/>
  <c r="O93" i="15"/>
  <c r="O103" i="15"/>
  <c r="O87" i="15"/>
  <c r="O135" i="15"/>
  <c r="O123" i="15"/>
  <c r="O115" i="15"/>
  <c r="O122" i="15"/>
  <c r="O114" i="15"/>
  <c r="O107" i="15"/>
  <c r="O98" i="15"/>
  <c r="Q237" i="14"/>
  <c r="G237" i="14" s="1"/>
  <c r="H237" i="14" s="1"/>
  <c r="J237" i="14" s="1"/>
  <c r="Q236" i="14"/>
  <c r="G236" i="14" s="1"/>
  <c r="H236" i="14" s="1"/>
  <c r="Q235" i="14"/>
  <c r="G235" i="14" s="1"/>
  <c r="H235" i="14" s="1"/>
  <c r="J235" i="14" s="1"/>
  <c r="Q234" i="14"/>
  <c r="G234" i="14" s="1"/>
  <c r="H234" i="14" s="1"/>
  <c r="J234" i="14" s="1"/>
  <c r="Q233" i="14"/>
  <c r="G233" i="14" s="1"/>
  <c r="H233" i="14" s="1"/>
  <c r="J233" i="14" s="1"/>
  <c r="Q232" i="14"/>
  <c r="G232" i="14" s="1"/>
  <c r="H232" i="14" s="1"/>
  <c r="J232" i="14" s="1"/>
  <c r="Q231" i="14"/>
  <c r="G231" i="14" s="1"/>
  <c r="H231" i="14" s="1"/>
  <c r="J231" i="14" s="1"/>
  <c r="Q230" i="14"/>
  <c r="G230" i="14" s="1"/>
  <c r="H230" i="14" s="1"/>
  <c r="Q229" i="14"/>
  <c r="G229" i="14" s="1"/>
  <c r="H229" i="14" s="1"/>
  <c r="J229" i="14" s="1"/>
  <c r="Q228" i="14"/>
  <c r="G228" i="14" s="1"/>
  <c r="H228" i="14" s="1"/>
  <c r="Q227" i="14"/>
  <c r="G227" i="14" s="1"/>
  <c r="H227" i="14" s="1"/>
  <c r="J227" i="14" s="1"/>
  <c r="Q226" i="14"/>
  <c r="G226" i="14" s="1"/>
  <c r="H226" i="14" s="1"/>
  <c r="Q225" i="14"/>
  <c r="I225" i="14"/>
  <c r="Q224" i="14"/>
  <c r="G224" i="14" s="1"/>
  <c r="H224" i="14" s="1"/>
  <c r="Q223" i="14"/>
  <c r="G223" i="14" s="1"/>
  <c r="H223" i="14" s="1"/>
  <c r="Q222" i="14"/>
  <c r="Q221" i="14"/>
  <c r="G221" i="14" s="1"/>
  <c r="H221" i="14" s="1"/>
  <c r="J221" i="14" s="1"/>
  <c r="Q220" i="14"/>
  <c r="G220" i="14" s="1"/>
  <c r="H220" i="14" s="1"/>
  <c r="J220" i="14" s="1"/>
  <c r="Q219" i="14"/>
  <c r="G219" i="14" s="1"/>
  <c r="H219" i="14" s="1"/>
  <c r="J219" i="14" s="1"/>
  <c r="Q218" i="14"/>
  <c r="Q217" i="14"/>
  <c r="Q216" i="14"/>
  <c r="G216" i="14" s="1"/>
  <c r="H216" i="14" s="1"/>
  <c r="J216" i="14" s="1"/>
  <c r="Q215" i="14"/>
  <c r="G215" i="14" s="1"/>
  <c r="H215" i="14" s="1"/>
  <c r="J215" i="14" s="1"/>
  <c r="Q214" i="14"/>
  <c r="Q213" i="14"/>
  <c r="Q212" i="14"/>
  <c r="G212" i="14" s="1"/>
  <c r="H212" i="14" s="1"/>
  <c r="Q211" i="14"/>
  <c r="G211" i="14" s="1"/>
  <c r="H211" i="14" s="1"/>
  <c r="J211" i="14" s="1"/>
  <c r="Q210" i="14"/>
  <c r="Q209" i="14"/>
  <c r="G209" i="14" s="1"/>
  <c r="H209" i="14" s="1"/>
  <c r="J209" i="14" s="1"/>
  <c r="Q208" i="14"/>
  <c r="G208" i="14" s="1"/>
  <c r="H208" i="14" s="1"/>
  <c r="Q207" i="14"/>
  <c r="G207" i="14" s="1"/>
  <c r="Q206" i="14"/>
  <c r="G206" i="14" s="1"/>
  <c r="Q205" i="14"/>
  <c r="G205" i="14" s="1"/>
  <c r="H205" i="14" s="1"/>
  <c r="J205" i="14" s="1"/>
  <c r="Q204" i="14"/>
  <c r="G204" i="14" s="1"/>
  <c r="Q203" i="14"/>
  <c r="Q202" i="14"/>
  <c r="G202" i="14" s="1"/>
  <c r="H202" i="14" s="1"/>
  <c r="Q201" i="14"/>
  <c r="G201" i="14" s="1"/>
  <c r="H201" i="14" s="1"/>
  <c r="Q200" i="14"/>
  <c r="Q199" i="14"/>
  <c r="Q198" i="14"/>
  <c r="G198" i="14" s="1"/>
  <c r="H198" i="14" s="1"/>
  <c r="J198" i="14" s="1"/>
  <c r="Q197" i="14"/>
  <c r="G197" i="14" s="1"/>
  <c r="H197" i="14" s="1"/>
  <c r="J197" i="14" s="1"/>
  <c r="Q196" i="14"/>
  <c r="G196" i="14" s="1"/>
  <c r="H196" i="14" s="1"/>
  <c r="Q195" i="14"/>
  <c r="Q194" i="14"/>
  <c r="Q193" i="14"/>
  <c r="G193" i="14" s="1"/>
  <c r="H193" i="14" s="1"/>
  <c r="J193" i="14" s="1"/>
  <c r="Q192" i="14"/>
  <c r="Q191" i="14"/>
  <c r="Q190" i="14"/>
  <c r="G190" i="14" s="1"/>
  <c r="H190" i="14" s="1"/>
  <c r="J190" i="14" s="1"/>
  <c r="Q189" i="14"/>
  <c r="G189" i="14" s="1"/>
  <c r="H189" i="14" s="1"/>
  <c r="J189" i="14" s="1"/>
  <c r="Q188" i="14"/>
  <c r="G188" i="14" s="1"/>
  <c r="H188" i="14" s="1"/>
  <c r="Q187" i="14"/>
  <c r="Q186" i="14"/>
  <c r="Q185" i="14"/>
  <c r="G185" i="14" s="1"/>
  <c r="H185" i="14" s="1"/>
  <c r="Q184" i="14"/>
  <c r="Q183" i="14"/>
  <c r="Q182" i="14"/>
  <c r="G182" i="14" s="1"/>
  <c r="H182" i="14" s="1"/>
  <c r="J182" i="14" s="1"/>
  <c r="Q181" i="14"/>
  <c r="Q180" i="14"/>
  <c r="Q179" i="14"/>
  <c r="Q178" i="14"/>
  <c r="G178" i="14" s="1"/>
  <c r="H178" i="14" s="1"/>
  <c r="J178" i="14" s="1"/>
  <c r="Q177" i="14"/>
  <c r="G177" i="14" s="1"/>
  <c r="H177" i="14" s="1"/>
  <c r="J177" i="14" s="1"/>
  <c r="Q176" i="14"/>
  <c r="Q175" i="14"/>
  <c r="Q174" i="14"/>
  <c r="G174" i="14" s="1"/>
  <c r="H174" i="14" s="1"/>
  <c r="J174" i="14" s="1"/>
  <c r="Q173" i="14"/>
  <c r="Q172" i="14"/>
  <c r="G172" i="14" s="1"/>
  <c r="H172" i="14" s="1"/>
  <c r="J172" i="14" s="1"/>
  <c r="Q171" i="14"/>
  <c r="Q170" i="14"/>
  <c r="Q169" i="14"/>
  <c r="Q168" i="14"/>
  <c r="Q167" i="14"/>
  <c r="G167" i="14" s="1"/>
  <c r="H167" i="14" s="1"/>
  <c r="Q166" i="14"/>
  <c r="Q165" i="14"/>
  <c r="Q164" i="14"/>
  <c r="Q163" i="14"/>
  <c r="G163" i="14" s="1"/>
  <c r="H163" i="14" s="1"/>
  <c r="Q162" i="14"/>
  <c r="Q161" i="14"/>
  <c r="Q160" i="14"/>
  <c r="Q159" i="14"/>
  <c r="G159" i="14" s="1"/>
  <c r="H159" i="14" s="1"/>
  <c r="Q158" i="14"/>
  <c r="Q157" i="14"/>
  <c r="Q156" i="14"/>
  <c r="Q155" i="14"/>
  <c r="G155" i="14" s="1"/>
  <c r="H155" i="14" s="1"/>
  <c r="Q154" i="14"/>
  <c r="Q153" i="14"/>
  <c r="Q152" i="14"/>
  <c r="Q151" i="14"/>
  <c r="G151" i="14" s="1"/>
  <c r="H151" i="14" s="1"/>
  <c r="Q150" i="14"/>
  <c r="Q149" i="14"/>
  <c r="Q147" i="14"/>
  <c r="Q146" i="14"/>
  <c r="G146" i="14" s="1"/>
  <c r="H146" i="14" s="1"/>
  <c r="Q145" i="14"/>
  <c r="G145" i="14" s="1"/>
  <c r="H145" i="14" s="1"/>
  <c r="J145" i="14" s="1"/>
  <c r="Q144" i="14"/>
  <c r="Q143" i="14"/>
  <c r="Q142" i="14"/>
  <c r="Q141" i="14"/>
  <c r="G141" i="14" s="1"/>
  <c r="Q140" i="14"/>
  <c r="G140" i="14" s="1"/>
  <c r="Q139" i="14"/>
  <c r="Q138" i="14"/>
  <c r="G138" i="14" s="1"/>
  <c r="Q137" i="14"/>
  <c r="G137" i="14" s="1"/>
  <c r="Q136" i="14"/>
  <c r="G136" i="14" s="1"/>
  <c r="Q135" i="14"/>
  <c r="Q134" i="14"/>
  <c r="G134" i="14" s="1"/>
  <c r="H134" i="14" s="1"/>
  <c r="J134" i="14" s="1"/>
  <c r="Q133" i="14"/>
  <c r="G133" i="14" s="1"/>
  <c r="H133" i="14" s="1"/>
  <c r="J133" i="14" s="1"/>
  <c r="Q132" i="14"/>
  <c r="Q131" i="14"/>
  <c r="Q130" i="14"/>
  <c r="Q129" i="14"/>
  <c r="G129" i="14" s="1"/>
  <c r="H129" i="14" s="1"/>
  <c r="J129" i="14" s="1"/>
  <c r="Q128" i="14"/>
  <c r="Q126" i="14"/>
  <c r="Q125" i="14"/>
  <c r="Q124" i="14"/>
  <c r="G124" i="14" s="1"/>
  <c r="H124" i="14" s="1"/>
  <c r="J124" i="14" s="1"/>
  <c r="Q123" i="14"/>
  <c r="Q122" i="14"/>
  <c r="Q121" i="14"/>
  <c r="Q120" i="14"/>
  <c r="G120" i="14" s="1"/>
  <c r="H120" i="14" s="1"/>
  <c r="J120" i="14" s="1"/>
  <c r="Q119" i="14"/>
  <c r="Q118" i="14"/>
  <c r="Q117" i="14"/>
  <c r="Q116" i="14"/>
  <c r="G116" i="14" s="1"/>
  <c r="H116" i="14" s="1"/>
  <c r="J116" i="14" s="1"/>
  <c r="Q115" i="14"/>
  <c r="Q114" i="14"/>
  <c r="Q113" i="14"/>
  <c r="Q112" i="14"/>
  <c r="G112" i="14" s="1"/>
  <c r="H112" i="14" s="1"/>
  <c r="J112" i="14" s="1"/>
  <c r="Q111" i="14"/>
  <c r="Q110" i="14"/>
  <c r="G110" i="14" s="1"/>
  <c r="H110" i="14" s="1"/>
  <c r="J110" i="14" s="1"/>
  <c r="Q109" i="14"/>
  <c r="Q108" i="14"/>
  <c r="G108" i="14" s="1"/>
  <c r="H108" i="14" s="1"/>
  <c r="J108" i="14" s="1"/>
  <c r="Q107" i="14"/>
  <c r="Q106" i="14"/>
  <c r="Q105" i="14"/>
  <c r="Q104" i="14"/>
  <c r="Q103" i="14"/>
  <c r="G103" i="14" s="1"/>
  <c r="H103" i="14" s="1"/>
  <c r="Q102" i="14"/>
  <c r="G102" i="14" s="1"/>
  <c r="H102" i="14" s="1"/>
  <c r="Q101" i="14"/>
  <c r="Q100" i="14"/>
  <c r="Q99" i="14"/>
  <c r="G99" i="14" s="1"/>
  <c r="H99" i="14" s="1"/>
  <c r="J99" i="14" s="1"/>
  <c r="Q98" i="14"/>
  <c r="G98" i="14" s="1"/>
  <c r="H98" i="14" s="1"/>
  <c r="J98" i="14" s="1"/>
  <c r="Q97" i="14"/>
  <c r="Q96" i="14"/>
  <c r="G96" i="14" s="1"/>
  <c r="H96" i="14" s="1"/>
  <c r="J96" i="14" s="1"/>
  <c r="Q95" i="14"/>
  <c r="G95" i="14" s="1"/>
  <c r="H95" i="14" s="1"/>
  <c r="Q94" i="14"/>
  <c r="G94" i="14" s="1"/>
  <c r="H94" i="14" s="1"/>
  <c r="J94" i="14" s="1"/>
  <c r="Q93" i="14"/>
  <c r="Q92" i="14"/>
  <c r="Q91" i="14"/>
  <c r="Q90" i="14"/>
  <c r="G90" i="14" s="1"/>
  <c r="H90" i="14" s="1"/>
  <c r="J90" i="14" s="1"/>
  <c r="Q89" i="14"/>
  <c r="Q88" i="14"/>
  <c r="Q87" i="14"/>
  <c r="G87" i="14" s="1"/>
  <c r="H87" i="14" s="1"/>
  <c r="Q86" i="14"/>
  <c r="G86" i="14" s="1"/>
  <c r="H86" i="14" s="1"/>
  <c r="J86" i="14" s="1"/>
  <c r="Q85" i="14"/>
  <c r="Q84" i="14"/>
  <c r="Q83" i="14"/>
  <c r="G83" i="14" s="1"/>
  <c r="H83" i="14" s="1"/>
  <c r="Q82" i="14"/>
  <c r="G82" i="14" s="1"/>
  <c r="H82" i="14" s="1"/>
  <c r="J82" i="14" s="1"/>
  <c r="Q81" i="14"/>
  <c r="Q80" i="14"/>
  <c r="Q79" i="14"/>
  <c r="G79" i="14" s="1"/>
  <c r="H79" i="14" s="1"/>
  <c r="Q78" i="14"/>
  <c r="G78" i="14" s="1"/>
  <c r="H78" i="14" s="1"/>
  <c r="J78" i="14" s="1"/>
  <c r="Q77" i="14"/>
  <c r="Q76" i="14"/>
  <c r="Q75" i="14"/>
  <c r="Q74" i="14"/>
  <c r="G74" i="14" s="1"/>
  <c r="H74" i="14" s="1"/>
  <c r="Q73" i="14"/>
  <c r="Q72" i="14"/>
  <c r="Q71" i="14"/>
  <c r="G71" i="14" s="1"/>
  <c r="H71" i="14" s="1"/>
  <c r="Q70" i="14"/>
  <c r="G70" i="14" s="1"/>
  <c r="H70" i="14" s="1"/>
  <c r="Q69" i="14"/>
  <c r="G69" i="14" s="1"/>
  <c r="H69" i="14" s="1"/>
  <c r="J69" i="14" s="1"/>
  <c r="Q68" i="14"/>
  <c r="G68" i="14" s="1"/>
  <c r="H68" i="14" s="1"/>
  <c r="J68" i="14" s="1"/>
  <c r="Q67" i="14"/>
  <c r="Q66" i="14"/>
  <c r="G66" i="14" s="1"/>
  <c r="H66" i="14" s="1"/>
  <c r="J66" i="14" s="1"/>
  <c r="Q65" i="14"/>
  <c r="Q64" i="14"/>
  <c r="G64" i="14" s="1"/>
  <c r="H64" i="14" s="1"/>
  <c r="J64" i="14" s="1"/>
  <c r="Q63" i="14"/>
  <c r="G63" i="14" s="1"/>
  <c r="H63" i="14" s="1"/>
  <c r="Q62" i="14"/>
  <c r="G62" i="14" s="1"/>
  <c r="H62" i="14" s="1"/>
  <c r="J62" i="14" s="1"/>
  <c r="Q61" i="14"/>
  <c r="Q60" i="14"/>
  <c r="G60" i="14" s="1"/>
  <c r="Q59" i="14"/>
  <c r="Q58" i="14"/>
  <c r="G58" i="14" s="1"/>
  <c r="H58" i="14" s="1"/>
  <c r="J58" i="14" s="1"/>
  <c r="Q57" i="14"/>
  <c r="Q56" i="14"/>
  <c r="Q55" i="14"/>
  <c r="Q54" i="14"/>
  <c r="G54" i="14" s="1"/>
  <c r="H54" i="14" s="1"/>
  <c r="Q53" i="14"/>
  <c r="Q52" i="14"/>
  <c r="Q51" i="14"/>
  <c r="G51" i="14" s="1"/>
  <c r="H51" i="14" s="1"/>
  <c r="Q50" i="14"/>
  <c r="G50" i="14" s="1"/>
  <c r="H50" i="14" s="1"/>
  <c r="J50" i="14" s="1"/>
  <c r="Q49" i="14"/>
  <c r="Q48" i="14"/>
  <c r="Q47" i="14"/>
  <c r="Q46" i="14"/>
  <c r="G46" i="14" s="1"/>
  <c r="H46" i="14" s="1"/>
  <c r="J46" i="14" s="1"/>
  <c r="Q45" i="14"/>
  <c r="Q44" i="14"/>
  <c r="Q43" i="14"/>
  <c r="G43" i="14" s="1"/>
  <c r="H43" i="14" s="1"/>
  <c r="Q42" i="14"/>
  <c r="G42" i="14" s="1"/>
  <c r="H42" i="14" s="1"/>
  <c r="Q41" i="14"/>
  <c r="Q40" i="14"/>
  <c r="Q39" i="14"/>
  <c r="Q38" i="14"/>
  <c r="G38" i="14" s="1"/>
  <c r="H38" i="14" s="1"/>
  <c r="Q37" i="14"/>
  <c r="Q36" i="14"/>
  <c r="Q35" i="14"/>
  <c r="G35" i="14" s="1"/>
  <c r="H35" i="14" s="1"/>
  <c r="J35" i="14" s="1"/>
  <c r="Q34" i="14"/>
  <c r="G34" i="14" s="1"/>
  <c r="H34" i="14" s="1"/>
  <c r="J34" i="14" s="1"/>
  <c r="Q33" i="14"/>
  <c r="Q32" i="14"/>
  <c r="Q31" i="14"/>
  <c r="G31" i="14" s="1"/>
  <c r="H31" i="14" s="1"/>
  <c r="Q30" i="14"/>
  <c r="Q29" i="14"/>
  <c r="Q28" i="14"/>
  <c r="Q27" i="14"/>
  <c r="Q26" i="14"/>
  <c r="G26" i="14" s="1"/>
  <c r="H26" i="14" s="1"/>
  <c r="J26" i="14" s="1"/>
  <c r="Q25" i="14"/>
  <c r="G25" i="14" s="1"/>
  <c r="H25" i="14" s="1"/>
  <c r="J25" i="14" s="1"/>
  <c r="Q24" i="14"/>
  <c r="Q23" i="14"/>
  <c r="Q22" i="14"/>
  <c r="G22" i="14" s="1"/>
  <c r="H22" i="14" s="1"/>
  <c r="J22" i="14" s="1"/>
  <c r="Q21" i="14"/>
  <c r="G21" i="14" s="1"/>
  <c r="H21" i="14" s="1"/>
  <c r="J21" i="14" s="1"/>
  <c r="Q20" i="14"/>
  <c r="G20" i="14" s="1"/>
  <c r="H20" i="14" s="1"/>
  <c r="J20" i="14" s="1"/>
  <c r="Q18" i="14"/>
  <c r="G18" i="14" s="1"/>
  <c r="H18" i="14" s="1"/>
  <c r="J18" i="14" s="1"/>
  <c r="Q17" i="14"/>
  <c r="G17" i="14" s="1"/>
  <c r="H17" i="14" s="1"/>
  <c r="J17" i="14" s="1"/>
  <c r="Q16" i="14"/>
  <c r="G16" i="14" s="1"/>
  <c r="H16" i="14" s="1"/>
  <c r="J16" i="14" s="1"/>
  <c r="Q15" i="14"/>
  <c r="G15" i="14" s="1"/>
  <c r="H15" i="14" s="1"/>
  <c r="J15" i="14" s="1"/>
  <c r="Q14" i="14"/>
  <c r="G14" i="14" s="1"/>
  <c r="H14" i="14" s="1"/>
  <c r="J14" i="14" s="1"/>
  <c r="Q13" i="14"/>
  <c r="G13" i="14" s="1"/>
  <c r="H13" i="14" s="1"/>
  <c r="J13" i="14" s="1"/>
  <c r="Q12" i="14"/>
  <c r="G12" i="14" s="1"/>
  <c r="H12" i="14" s="1"/>
  <c r="J12" i="14" s="1"/>
  <c r="Q11" i="14"/>
  <c r="G11" i="14" s="1"/>
  <c r="H11" i="14" s="1"/>
  <c r="J11" i="14" s="1"/>
  <c r="Q10" i="14"/>
  <c r="G10" i="14" s="1"/>
  <c r="H10" i="14" s="1"/>
  <c r="J10" i="14" s="1"/>
  <c r="Q9" i="14"/>
  <c r="G9" i="14" s="1"/>
  <c r="H9" i="14" s="1"/>
  <c r="J9" i="14" s="1"/>
  <c r="Q8" i="14"/>
  <c r="G8" i="14" s="1"/>
  <c r="H8" i="14" s="1"/>
  <c r="J8" i="14" s="1"/>
  <c r="Q7" i="14"/>
  <c r="G7" i="14" s="1"/>
  <c r="H7" i="14" s="1"/>
  <c r="J7" i="14" s="1"/>
  <c r="Q6" i="14"/>
  <c r="G6" i="14" s="1"/>
  <c r="H6" i="14" s="1"/>
  <c r="J6" i="14" s="1"/>
  <c r="Q5" i="14"/>
  <c r="G5" i="14" s="1"/>
  <c r="H5" i="14" s="1"/>
  <c r="J5" i="14" s="1"/>
  <c r="Q4" i="14"/>
  <c r="G4" i="14" s="1"/>
  <c r="H4" i="14" s="1"/>
  <c r="J4" i="14" s="1"/>
  <c r="Q3" i="14"/>
  <c r="G3" i="14" s="1"/>
  <c r="L106" i="13"/>
  <c r="N220" i="14" l="1"/>
  <c r="O220" i="14" s="1"/>
  <c r="H3" i="14"/>
  <c r="J3" i="14" s="1"/>
  <c r="N102" i="14"/>
  <c r="J102" i="14"/>
  <c r="N43" i="14"/>
  <c r="J43" i="14"/>
  <c r="J51" i="14"/>
  <c r="N51" i="14"/>
  <c r="N70" i="14"/>
  <c r="J70" i="14"/>
  <c r="N79" i="14"/>
  <c r="J79" i="14"/>
  <c r="N146" i="14"/>
  <c r="J146" i="14"/>
  <c r="N196" i="14"/>
  <c r="J196" i="14"/>
  <c r="N202" i="14"/>
  <c r="J202" i="14"/>
  <c r="N212" i="14"/>
  <c r="J212" i="14"/>
  <c r="N228" i="14"/>
  <c r="J228" i="14"/>
  <c r="N236" i="14"/>
  <c r="J236" i="14"/>
  <c r="N31" i="14"/>
  <c r="J31" i="14"/>
  <c r="N38" i="14"/>
  <c r="J38" i="14"/>
  <c r="G47" i="14"/>
  <c r="H47" i="14" s="1"/>
  <c r="J47" i="14" s="1"/>
  <c r="N54" i="14"/>
  <c r="J54" i="14"/>
  <c r="N63" i="14"/>
  <c r="J63" i="14"/>
  <c r="G80" i="14"/>
  <c r="H80" i="14" s="1"/>
  <c r="J80" i="14" s="1"/>
  <c r="N103" i="14"/>
  <c r="J103" i="14"/>
  <c r="G125" i="14"/>
  <c r="H125" i="14" s="1"/>
  <c r="J125" i="14" s="1"/>
  <c r="G139" i="14"/>
  <c r="N151" i="14"/>
  <c r="J151" i="14"/>
  <c r="N155" i="14"/>
  <c r="J155" i="14"/>
  <c r="N159" i="14"/>
  <c r="J159" i="14"/>
  <c r="N163" i="14"/>
  <c r="J163" i="14"/>
  <c r="N167" i="14"/>
  <c r="J167" i="14"/>
  <c r="N177" i="14"/>
  <c r="O177" i="14" s="1"/>
  <c r="G179" i="14"/>
  <c r="H179" i="14" s="1"/>
  <c r="J179" i="14" s="1"/>
  <c r="G184" i="14"/>
  <c r="H184" i="14" s="1"/>
  <c r="J184" i="14" s="1"/>
  <c r="G187" i="14"/>
  <c r="H187" i="14" s="1"/>
  <c r="J187" i="14" s="1"/>
  <c r="N42" i="14"/>
  <c r="J42" i="14"/>
  <c r="N71" i="14"/>
  <c r="J71" i="14"/>
  <c r="N83" i="14"/>
  <c r="J83" i="14"/>
  <c r="N208" i="14"/>
  <c r="J208" i="14"/>
  <c r="N223" i="14"/>
  <c r="J223" i="14"/>
  <c r="N226" i="14"/>
  <c r="J226" i="14"/>
  <c r="N230" i="14"/>
  <c r="J230" i="14"/>
  <c r="G40" i="14"/>
  <c r="H40" i="14" s="1"/>
  <c r="J40" i="14" s="1"/>
  <c r="G48" i="14"/>
  <c r="H48" i="14" s="1"/>
  <c r="J48" i="14" s="1"/>
  <c r="N74" i="14"/>
  <c r="J74" i="14"/>
  <c r="N87" i="14"/>
  <c r="J87" i="14"/>
  <c r="N95" i="14"/>
  <c r="J95" i="14"/>
  <c r="G126" i="14"/>
  <c r="H126" i="14" s="1"/>
  <c r="J126" i="14" s="1"/>
  <c r="G180" i="14"/>
  <c r="H180" i="14" s="1"/>
  <c r="J180" i="14" s="1"/>
  <c r="N185" i="14"/>
  <c r="J185" i="14"/>
  <c r="N188" i="14"/>
  <c r="J188" i="14"/>
  <c r="N201" i="14"/>
  <c r="J201" i="14"/>
  <c r="G214" i="14"/>
  <c r="H214" i="14" s="1"/>
  <c r="J214" i="14" s="1"/>
  <c r="N224" i="14"/>
  <c r="J224" i="14"/>
  <c r="N35" i="14"/>
  <c r="O35" i="14" s="1"/>
  <c r="N219" i="14"/>
  <c r="O219" i="14" s="1"/>
  <c r="N182" i="14"/>
  <c r="O182" i="14" s="1"/>
  <c r="N221" i="14"/>
  <c r="O221" i="14" s="1"/>
  <c r="N99" i="14"/>
  <c r="O99" i="14" s="1"/>
  <c r="G56" i="14"/>
  <c r="H56" i="14" s="1"/>
  <c r="J56" i="14" s="1"/>
  <c r="G92" i="14"/>
  <c r="H92" i="14" s="1"/>
  <c r="J92" i="14" s="1"/>
  <c r="G104" i="14"/>
  <c r="H104" i="14" s="1"/>
  <c r="G114" i="14"/>
  <c r="H114" i="14" s="1"/>
  <c r="J114" i="14" s="1"/>
  <c r="G117" i="14"/>
  <c r="H117" i="14" s="1"/>
  <c r="J117" i="14" s="1"/>
  <c r="G153" i="14"/>
  <c r="H153" i="14" s="1"/>
  <c r="J153" i="14" s="1"/>
  <c r="G156" i="14"/>
  <c r="H156" i="14" s="1"/>
  <c r="J156" i="14" s="1"/>
  <c r="G161" i="14"/>
  <c r="H161" i="14" s="1"/>
  <c r="J161" i="14" s="1"/>
  <c r="G168" i="14"/>
  <c r="H168" i="14" s="1"/>
  <c r="J168" i="14" s="1"/>
  <c r="G175" i="14"/>
  <c r="H175" i="14" s="1"/>
  <c r="J175" i="14" s="1"/>
  <c r="G194" i="14"/>
  <c r="H194" i="14" s="1"/>
  <c r="G203" i="14"/>
  <c r="H203" i="14" s="1"/>
  <c r="J203" i="14" s="1"/>
  <c r="G76" i="14"/>
  <c r="H76" i="14" s="1"/>
  <c r="J76" i="14" s="1"/>
  <c r="G88" i="14"/>
  <c r="H88" i="14" s="1"/>
  <c r="J88" i="14" s="1"/>
  <c r="G113" i="14"/>
  <c r="H113" i="14" s="1"/>
  <c r="J113" i="14" s="1"/>
  <c r="G118" i="14"/>
  <c r="H118" i="14" s="1"/>
  <c r="J118" i="14" s="1"/>
  <c r="G152" i="14"/>
  <c r="H152" i="14" s="1"/>
  <c r="J152" i="14" s="1"/>
  <c r="G157" i="14"/>
  <c r="H157" i="14" s="1"/>
  <c r="J157" i="14" s="1"/>
  <c r="G160" i="14"/>
  <c r="H160" i="14" s="1"/>
  <c r="J160" i="14" s="1"/>
  <c r="G169" i="14"/>
  <c r="H169" i="14" s="1"/>
  <c r="J169" i="14" s="1"/>
  <c r="G176" i="14"/>
  <c r="H176" i="14" s="1"/>
  <c r="J176" i="14" s="1"/>
  <c r="G199" i="14"/>
  <c r="H199" i="14" s="1"/>
  <c r="J199" i="14" s="1"/>
  <c r="H204" i="14"/>
  <c r="N232" i="14"/>
  <c r="O232" i="14" s="1"/>
  <c r="N198" i="14"/>
  <c r="O198" i="14" s="1"/>
  <c r="N174" i="14"/>
  <c r="O174" i="14" s="1"/>
  <c r="N190" i="14"/>
  <c r="O190" i="14" s="1"/>
  <c r="G23" i="14"/>
  <c r="H23" i="14" s="1"/>
  <c r="G27" i="14"/>
  <c r="H27" i="14" s="1"/>
  <c r="J27" i="14" s="1"/>
  <c r="G32" i="14"/>
  <c r="H32" i="14" s="1"/>
  <c r="J32" i="14" s="1"/>
  <c r="G37" i="14"/>
  <c r="H37" i="14" s="1"/>
  <c r="J37" i="14" s="1"/>
  <c r="G39" i="14"/>
  <c r="H39" i="14" s="1"/>
  <c r="G44" i="14"/>
  <c r="H44" i="14" s="1"/>
  <c r="J44" i="14" s="1"/>
  <c r="G53" i="14"/>
  <c r="H53" i="14" s="1"/>
  <c r="J53" i="14" s="1"/>
  <c r="G55" i="14"/>
  <c r="H55" i="14" s="1"/>
  <c r="G67" i="14"/>
  <c r="H67" i="14" s="1"/>
  <c r="J67" i="14" s="1"/>
  <c r="G75" i="14"/>
  <c r="H75" i="14" s="1"/>
  <c r="G84" i="14"/>
  <c r="H84" i="14" s="1"/>
  <c r="J84" i="14" s="1"/>
  <c r="G91" i="14"/>
  <c r="H91" i="14" s="1"/>
  <c r="J91" i="14" s="1"/>
  <c r="N96" i="14"/>
  <c r="O96" i="14" s="1"/>
  <c r="G121" i="14"/>
  <c r="H121" i="14" s="1"/>
  <c r="J121" i="14" s="1"/>
  <c r="G131" i="14"/>
  <c r="H131" i="14" s="1"/>
  <c r="G135" i="14"/>
  <c r="H135" i="14" s="1"/>
  <c r="J135" i="14" s="1"/>
  <c r="G147" i="14"/>
  <c r="H147" i="14" s="1"/>
  <c r="J147" i="14" s="1"/>
  <c r="G165" i="14"/>
  <c r="H165" i="14" s="1"/>
  <c r="J165" i="14" s="1"/>
  <c r="G186" i="14"/>
  <c r="H186" i="14" s="1"/>
  <c r="G192" i="14"/>
  <c r="H192" i="14" s="1"/>
  <c r="G217" i="14"/>
  <c r="H217" i="14" s="1"/>
  <c r="J217" i="14" s="1"/>
  <c r="G222" i="14"/>
  <c r="H222" i="14" s="1"/>
  <c r="J222" i="14" s="1"/>
  <c r="N234" i="14"/>
  <c r="O234" i="14" s="1"/>
  <c r="G93" i="14"/>
  <c r="H93" i="14" s="1"/>
  <c r="J93" i="14" s="1"/>
  <c r="G101" i="14"/>
  <c r="H101" i="14" s="1"/>
  <c r="G143" i="14"/>
  <c r="G164" i="14"/>
  <c r="H164" i="14" s="1"/>
  <c r="J164" i="14" s="1"/>
  <c r="G218" i="14"/>
  <c r="H218" i="14" s="1"/>
  <c r="J218" i="14" s="1"/>
  <c r="G24" i="14"/>
  <c r="H24" i="14" s="1"/>
  <c r="J24" i="14" s="1"/>
  <c r="G28" i="14"/>
  <c r="H28" i="14" s="1"/>
  <c r="G36" i="14"/>
  <c r="H36" i="14" s="1"/>
  <c r="J36" i="14" s="1"/>
  <c r="G52" i="14"/>
  <c r="H52" i="14" s="1"/>
  <c r="J52" i="14" s="1"/>
  <c r="G72" i="14"/>
  <c r="H72" i="14" s="1"/>
  <c r="J72" i="14" s="1"/>
  <c r="G100" i="14"/>
  <c r="H100" i="14" s="1"/>
  <c r="J100" i="14" s="1"/>
  <c r="G105" i="14"/>
  <c r="H105" i="14" s="1"/>
  <c r="J105" i="14" s="1"/>
  <c r="G109" i="14"/>
  <c r="H109" i="14" s="1"/>
  <c r="G122" i="14"/>
  <c r="H122" i="14" s="1"/>
  <c r="G130" i="14"/>
  <c r="H130" i="14" s="1"/>
  <c r="J130" i="14" s="1"/>
  <c r="G142" i="14"/>
  <c r="G171" i="14"/>
  <c r="H171" i="14" s="1"/>
  <c r="J171" i="14" s="1"/>
  <c r="G191" i="14"/>
  <c r="H191" i="14" s="1"/>
  <c r="J191" i="14" s="1"/>
  <c r="G195" i="14"/>
  <c r="H195" i="14" s="1"/>
  <c r="J195" i="14" s="1"/>
  <c r="G213" i="14"/>
  <c r="H213" i="14" s="1"/>
  <c r="J213" i="14" s="1"/>
  <c r="N7" i="14"/>
  <c r="O7" i="14" s="1"/>
  <c r="N11" i="14"/>
  <c r="O11" i="14" s="1"/>
  <c r="N15" i="14"/>
  <c r="O15" i="14" s="1"/>
  <c r="N22" i="14"/>
  <c r="O22" i="14" s="1"/>
  <c r="N86" i="14"/>
  <c r="O86" i="14" s="1"/>
  <c r="N6" i="14"/>
  <c r="O6" i="14" s="1"/>
  <c r="N10" i="14"/>
  <c r="O10" i="14" s="1"/>
  <c r="N14" i="14"/>
  <c r="O14" i="14" s="1"/>
  <c r="N18" i="14"/>
  <c r="O18" i="14" s="1"/>
  <c r="N78" i="14"/>
  <c r="O78" i="14" s="1"/>
  <c r="N90" i="14"/>
  <c r="O90" i="14" s="1"/>
  <c r="N5" i="14"/>
  <c r="O5" i="14" s="1"/>
  <c r="N13" i="14"/>
  <c r="O13" i="14" s="1"/>
  <c r="N20" i="14"/>
  <c r="O20" i="14" s="1"/>
  <c r="N4" i="14"/>
  <c r="O4" i="14" s="1"/>
  <c r="N8" i="14"/>
  <c r="O8" i="14" s="1"/>
  <c r="N12" i="14"/>
  <c r="O12" i="14" s="1"/>
  <c r="N16" i="14"/>
  <c r="O16" i="14" s="1"/>
  <c r="N46" i="14"/>
  <c r="O46" i="14" s="1"/>
  <c r="N58" i="14"/>
  <c r="O58" i="14" s="1"/>
  <c r="N66" i="14"/>
  <c r="O66" i="14" s="1"/>
  <c r="N69" i="14"/>
  <c r="O69" i="14" s="1"/>
  <c r="N9" i="14"/>
  <c r="O9" i="14" s="1"/>
  <c r="N17" i="14"/>
  <c r="O17" i="14" s="1"/>
  <c r="N26" i="14"/>
  <c r="O26" i="14" s="1"/>
  <c r="N25" i="14"/>
  <c r="O25" i="14" s="1"/>
  <c r="N34" i="14"/>
  <c r="O34" i="14" s="1"/>
  <c r="N50" i="14"/>
  <c r="O50" i="14" s="1"/>
  <c r="N62" i="14"/>
  <c r="O62" i="14" s="1"/>
  <c r="N82" i="14"/>
  <c r="O82" i="14" s="1"/>
  <c r="N94" i="14"/>
  <c r="O94" i="14" s="1"/>
  <c r="N98" i="14"/>
  <c r="O98" i="14" s="1"/>
  <c r="N68" i="14"/>
  <c r="O68" i="14" s="1"/>
  <c r="N110" i="14"/>
  <c r="O110" i="14" s="1"/>
  <c r="N129" i="14"/>
  <c r="O129" i="14" s="1"/>
  <c r="N135" i="14"/>
  <c r="N21" i="14"/>
  <c r="O21" i="14" s="1"/>
  <c r="G45" i="14"/>
  <c r="H45" i="14" s="1"/>
  <c r="J45" i="14" s="1"/>
  <c r="G57" i="14"/>
  <c r="H57" i="14" s="1"/>
  <c r="J57" i="14" s="1"/>
  <c r="G61" i="14"/>
  <c r="H61" i="14" s="1"/>
  <c r="J61" i="14" s="1"/>
  <c r="G77" i="14"/>
  <c r="H77" i="14" s="1"/>
  <c r="J77" i="14" s="1"/>
  <c r="G81" i="14"/>
  <c r="H81" i="14" s="1"/>
  <c r="J81" i="14" s="1"/>
  <c r="G85" i="14"/>
  <c r="H85" i="14" s="1"/>
  <c r="J85" i="14" s="1"/>
  <c r="G89" i="14"/>
  <c r="H89" i="14" s="1"/>
  <c r="J89" i="14" s="1"/>
  <c r="N113" i="14"/>
  <c r="N117" i="14"/>
  <c r="N124" i="14"/>
  <c r="O124" i="14" s="1"/>
  <c r="N134" i="14"/>
  <c r="O134" i="14" s="1"/>
  <c r="N145" i="14"/>
  <c r="O145" i="14" s="1"/>
  <c r="G30" i="14"/>
  <c r="H30" i="14" s="1"/>
  <c r="J30" i="14" s="1"/>
  <c r="G41" i="14"/>
  <c r="H41" i="14" s="1"/>
  <c r="J41" i="14" s="1"/>
  <c r="G73" i="14"/>
  <c r="H73" i="14" s="1"/>
  <c r="J73" i="14" s="1"/>
  <c r="G29" i="14"/>
  <c r="H29" i="14" s="1"/>
  <c r="J29" i="14" s="1"/>
  <c r="G33" i="14"/>
  <c r="H33" i="14" s="1"/>
  <c r="J33" i="14" s="1"/>
  <c r="G49" i="14"/>
  <c r="H49" i="14" s="1"/>
  <c r="J49" i="14" s="1"/>
  <c r="N64" i="14"/>
  <c r="O64" i="14" s="1"/>
  <c r="G65" i="14"/>
  <c r="H65" i="14" s="1"/>
  <c r="J65" i="14" s="1"/>
  <c r="N80" i="14"/>
  <c r="G97" i="14"/>
  <c r="H97" i="14" s="1"/>
  <c r="J97" i="14" s="1"/>
  <c r="N112" i="14"/>
  <c r="O112" i="14" s="1"/>
  <c r="N116" i="14"/>
  <c r="O116" i="14" s="1"/>
  <c r="N120" i="14"/>
  <c r="O120" i="14" s="1"/>
  <c r="G59" i="14"/>
  <c r="N93" i="14"/>
  <c r="N108" i="14"/>
  <c r="O108" i="14" s="1"/>
  <c r="N133" i="14"/>
  <c r="O133" i="14" s="1"/>
  <c r="G107" i="14"/>
  <c r="G183" i="14"/>
  <c r="H183" i="14" s="1"/>
  <c r="J183" i="14" s="1"/>
  <c r="N189" i="14"/>
  <c r="O189" i="14" s="1"/>
  <c r="N205" i="14"/>
  <c r="O205" i="14" s="1"/>
  <c r="N215" i="14"/>
  <c r="O215" i="14" s="1"/>
  <c r="G106" i="14"/>
  <c r="H106" i="14" s="1"/>
  <c r="J106" i="14" s="1"/>
  <c r="G111" i="14"/>
  <c r="H111" i="14" s="1"/>
  <c r="J111" i="14" s="1"/>
  <c r="G115" i="14"/>
  <c r="H115" i="14" s="1"/>
  <c r="J115" i="14" s="1"/>
  <c r="G119" i="14"/>
  <c r="H119" i="14" s="1"/>
  <c r="J119" i="14" s="1"/>
  <c r="G123" i="14"/>
  <c r="H123" i="14" s="1"/>
  <c r="J123" i="14" s="1"/>
  <c r="G128" i="14"/>
  <c r="H128" i="14" s="1"/>
  <c r="J128" i="14" s="1"/>
  <c r="G132" i="14"/>
  <c r="H132" i="14" s="1"/>
  <c r="J132" i="14" s="1"/>
  <c r="G144" i="14"/>
  <c r="H144" i="14" s="1"/>
  <c r="J144" i="14" s="1"/>
  <c r="G149" i="14"/>
  <c r="H149" i="14" s="1"/>
  <c r="J149" i="14" s="1"/>
  <c r="N178" i="14"/>
  <c r="O178" i="14" s="1"/>
  <c r="N179" i="14"/>
  <c r="N193" i="14"/>
  <c r="O193" i="14" s="1"/>
  <c r="N211" i="14"/>
  <c r="O211" i="14" s="1"/>
  <c r="N229" i="14"/>
  <c r="O229" i="14" s="1"/>
  <c r="N231" i="14"/>
  <c r="O231" i="14" s="1"/>
  <c r="N235" i="14"/>
  <c r="O235" i="14" s="1"/>
  <c r="G170" i="14"/>
  <c r="H170" i="14" s="1"/>
  <c r="J170" i="14" s="1"/>
  <c r="G173" i="14"/>
  <c r="H173" i="14" s="1"/>
  <c r="J173" i="14" s="1"/>
  <c r="N233" i="14"/>
  <c r="O233" i="14" s="1"/>
  <c r="G150" i="14"/>
  <c r="H150" i="14" s="1"/>
  <c r="J150" i="14" s="1"/>
  <c r="G154" i="14"/>
  <c r="H154" i="14" s="1"/>
  <c r="J154" i="14" s="1"/>
  <c r="G158" i="14"/>
  <c r="H158" i="14" s="1"/>
  <c r="J158" i="14" s="1"/>
  <c r="G162" i="14"/>
  <c r="H162" i="14" s="1"/>
  <c r="J162" i="14" s="1"/>
  <c r="G166" i="14"/>
  <c r="H166" i="14" s="1"/>
  <c r="J166" i="14" s="1"/>
  <c r="N172" i="14"/>
  <c r="O172" i="14" s="1"/>
  <c r="G181" i="14"/>
  <c r="H181" i="14" s="1"/>
  <c r="J181" i="14" s="1"/>
  <c r="N197" i="14"/>
  <c r="O197" i="14" s="1"/>
  <c r="N227" i="14"/>
  <c r="O227" i="14" s="1"/>
  <c r="N237" i="14"/>
  <c r="O237" i="14" s="1"/>
  <c r="N216" i="14"/>
  <c r="O216" i="14" s="1"/>
  <c r="N218" i="14"/>
  <c r="G200" i="14"/>
  <c r="H200" i="14" s="1"/>
  <c r="J200" i="14" s="1"/>
  <c r="N209" i="14"/>
  <c r="O209" i="14" s="1"/>
  <c r="G210" i="14"/>
  <c r="H210" i="14" s="1"/>
  <c r="J210" i="14" s="1"/>
  <c r="L204" i="13"/>
  <c r="L203" i="13"/>
  <c r="L141" i="13"/>
  <c r="L140" i="13"/>
  <c r="L139" i="13"/>
  <c r="L138" i="13"/>
  <c r="L137" i="13"/>
  <c r="L136" i="13"/>
  <c r="L135" i="13"/>
  <c r="L134" i="13"/>
  <c r="L59" i="13"/>
  <c r="L58" i="13"/>
  <c r="J222" i="13"/>
  <c r="N157" i="14" l="1"/>
  <c r="N199" i="14"/>
  <c r="N88" i="14"/>
  <c r="O88" i="14" s="1"/>
  <c r="N153" i="14"/>
  <c r="O153" i="14" s="1"/>
  <c r="N175" i="14"/>
  <c r="O201" i="14"/>
  <c r="O185" i="14"/>
  <c r="O74" i="14"/>
  <c r="O230" i="14"/>
  <c r="O223" i="14"/>
  <c r="O83" i="14"/>
  <c r="O42" i="14"/>
  <c r="O31" i="14"/>
  <c r="O228" i="14"/>
  <c r="O202" i="14"/>
  <c r="O146" i="14"/>
  <c r="O70" i="14"/>
  <c r="O43" i="14"/>
  <c r="N48" i="14"/>
  <c r="O48" i="14" s="1"/>
  <c r="O54" i="14"/>
  <c r="O51" i="14"/>
  <c r="N180" i="14"/>
  <c r="O180" i="14" s="1"/>
  <c r="O63" i="14"/>
  <c r="O224" i="14"/>
  <c r="N222" i="14"/>
  <c r="O222" i="14" s="1"/>
  <c r="N191" i="14"/>
  <c r="O191" i="14" s="1"/>
  <c r="N187" i="14"/>
  <c r="O187" i="14" s="1"/>
  <c r="N160" i="14"/>
  <c r="O160" i="14" s="1"/>
  <c r="N156" i="14"/>
  <c r="O156" i="14" s="1"/>
  <c r="N125" i="14"/>
  <c r="N121" i="14"/>
  <c r="O121" i="14" s="1"/>
  <c r="O95" i="14"/>
  <c r="N92" i="14"/>
  <c r="O92" i="14" s="1"/>
  <c r="N76" i="14"/>
  <c r="N44" i="14"/>
  <c r="O44" i="14" s="1"/>
  <c r="N40" i="14"/>
  <c r="N37" i="14"/>
  <c r="O37" i="14" s="1"/>
  <c r="N32" i="14"/>
  <c r="O32" i="14" s="1"/>
  <c r="N27" i="14"/>
  <c r="O27" i="14" s="1"/>
  <c r="O40" i="14"/>
  <c r="N118" i="14"/>
  <c r="O118" i="14" s="1"/>
  <c r="N126" i="14"/>
  <c r="O126" i="14" s="1"/>
  <c r="O218" i="14"/>
  <c r="O93" i="14"/>
  <c r="O135" i="14"/>
  <c r="O113" i="14"/>
  <c r="O179" i="14"/>
  <c r="O163" i="14"/>
  <c r="O155" i="14"/>
  <c r="O80" i="14"/>
  <c r="N114" i="14"/>
  <c r="O114" i="14" s="1"/>
  <c r="O199" i="14"/>
  <c r="O157" i="14"/>
  <c r="O175" i="14"/>
  <c r="O125" i="14"/>
  <c r="N161" i="14"/>
  <c r="O161" i="14" s="1"/>
  <c r="O76" i="14"/>
  <c r="O117" i="14"/>
  <c r="O188" i="14"/>
  <c r="O87" i="14"/>
  <c r="O226" i="14"/>
  <c r="O208" i="14"/>
  <c r="O71" i="14"/>
  <c r="O167" i="14"/>
  <c r="O159" i="14"/>
  <c r="O151" i="14"/>
  <c r="O103" i="14"/>
  <c r="O38" i="14"/>
  <c r="O236" i="14"/>
  <c r="O212" i="14"/>
  <c r="O196" i="14"/>
  <c r="O79" i="14"/>
  <c r="O102" i="14"/>
  <c r="N3" i="14"/>
  <c r="O3" i="14" s="1"/>
  <c r="N186" i="14"/>
  <c r="J186" i="14"/>
  <c r="N55" i="14"/>
  <c r="J55" i="14"/>
  <c r="N194" i="14"/>
  <c r="J194" i="14"/>
  <c r="N214" i="14"/>
  <c r="O214" i="14" s="1"/>
  <c r="N195" i="14"/>
  <c r="O195" i="14" s="1"/>
  <c r="N152" i="14"/>
  <c r="O152" i="14" s="1"/>
  <c r="N168" i="14"/>
  <c r="O168" i="14" s="1"/>
  <c r="N131" i="14"/>
  <c r="J131" i="14"/>
  <c r="N39" i="14"/>
  <c r="J39" i="14"/>
  <c r="N130" i="14"/>
  <c r="O130" i="14" s="1"/>
  <c r="N56" i="14"/>
  <c r="O56" i="14" s="1"/>
  <c r="N24" i="14"/>
  <c r="O24" i="14" s="1"/>
  <c r="N122" i="14"/>
  <c r="J122" i="14"/>
  <c r="N101" i="14"/>
  <c r="J101" i="14"/>
  <c r="N192" i="14"/>
  <c r="J192" i="14"/>
  <c r="N75" i="14"/>
  <c r="J75" i="14"/>
  <c r="N204" i="14"/>
  <c r="J204" i="14"/>
  <c r="N23" i="14"/>
  <c r="J23" i="14"/>
  <c r="N184" i="14"/>
  <c r="O184" i="14" s="1"/>
  <c r="N176" i="14"/>
  <c r="O176" i="14" s="1"/>
  <c r="N105" i="14"/>
  <c r="O105" i="14" s="1"/>
  <c r="N109" i="14"/>
  <c r="J109" i="14"/>
  <c r="N28" i="14"/>
  <c r="J28" i="14"/>
  <c r="N104" i="14"/>
  <c r="J104" i="14"/>
  <c r="N47" i="14"/>
  <c r="O47" i="14" s="1"/>
  <c r="N52" i="14"/>
  <c r="O52" i="14" s="1"/>
  <c r="N169" i="14"/>
  <c r="O169" i="14" s="1"/>
  <c r="N53" i="14"/>
  <c r="O53" i="14" s="1"/>
  <c r="N203" i="14"/>
  <c r="O203" i="14" s="1"/>
  <c r="N165" i="14"/>
  <c r="O165" i="14" s="1"/>
  <c r="N147" i="14"/>
  <c r="O147" i="14" s="1"/>
  <c r="N91" i="14"/>
  <c r="O91" i="14" s="1"/>
  <c r="N67" i="14"/>
  <c r="O67" i="14" s="1"/>
  <c r="N100" i="14"/>
  <c r="O100" i="14" s="1"/>
  <c r="N217" i="14"/>
  <c r="O217" i="14" s="1"/>
  <c r="N171" i="14"/>
  <c r="O171" i="14" s="1"/>
  <c r="N72" i="14"/>
  <c r="O72" i="14" s="1"/>
  <c r="N36" i="14"/>
  <c r="O36" i="14" s="1"/>
  <c r="N213" i="14"/>
  <c r="O213" i="14" s="1"/>
  <c r="N164" i="14"/>
  <c r="O164" i="14" s="1"/>
  <c r="N84" i="14"/>
  <c r="O84" i="14" s="1"/>
  <c r="N166" i="14"/>
  <c r="O166" i="14" s="1"/>
  <c r="N154" i="14"/>
  <c r="O154" i="14" s="1"/>
  <c r="N106" i="14"/>
  <c r="O106" i="14" s="1"/>
  <c r="N29" i="14"/>
  <c r="O29" i="14" s="1"/>
  <c r="N210" i="14"/>
  <c r="O210" i="14" s="1"/>
  <c r="N158" i="14"/>
  <c r="O158" i="14" s="1"/>
  <c r="N150" i="14"/>
  <c r="O150" i="14" s="1"/>
  <c r="N123" i="14"/>
  <c r="O123" i="14" s="1"/>
  <c r="N65" i="14"/>
  <c r="O65" i="14" s="1"/>
  <c r="N41" i="14"/>
  <c r="O41" i="14" s="1"/>
  <c r="N77" i="14"/>
  <c r="O77" i="14" s="1"/>
  <c r="N181" i="14"/>
  <c r="O181" i="14" s="1"/>
  <c r="N173" i="14"/>
  <c r="O173" i="14" s="1"/>
  <c r="N144" i="14"/>
  <c r="O144" i="14" s="1"/>
  <c r="N119" i="14"/>
  <c r="O119" i="14" s="1"/>
  <c r="N183" i="14"/>
  <c r="O183" i="14" s="1"/>
  <c r="N30" i="14"/>
  <c r="O30" i="14" s="1"/>
  <c r="N162" i="14"/>
  <c r="O162" i="14" s="1"/>
  <c r="N85" i="14"/>
  <c r="O85" i="14" s="1"/>
  <c r="N170" i="14"/>
  <c r="O170" i="14" s="1"/>
  <c r="N132" i="14"/>
  <c r="O132" i="14" s="1"/>
  <c r="N115" i="14"/>
  <c r="O115" i="14" s="1"/>
  <c r="N97" i="14"/>
  <c r="O97" i="14" s="1"/>
  <c r="N33" i="14"/>
  <c r="O33" i="14" s="1"/>
  <c r="N89" i="14"/>
  <c r="O89" i="14" s="1"/>
  <c r="N81" i="14"/>
  <c r="O81" i="14" s="1"/>
  <c r="N61" i="14"/>
  <c r="O61" i="14" s="1"/>
  <c r="N45" i="14"/>
  <c r="O45" i="14" s="1"/>
  <c r="N200" i="14"/>
  <c r="O200" i="14" s="1"/>
  <c r="N149" i="14"/>
  <c r="O149" i="14" s="1"/>
  <c r="N128" i="14"/>
  <c r="O128" i="14" s="1"/>
  <c r="N111" i="14"/>
  <c r="O111" i="14" s="1"/>
  <c r="N49" i="14"/>
  <c r="O49" i="14" s="1"/>
  <c r="N73" i="14"/>
  <c r="O73" i="14" s="1"/>
  <c r="N57" i="14"/>
  <c r="O57" i="14" s="1"/>
  <c r="K222" i="13"/>
  <c r="O28" i="14" l="1"/>
  <c r="O55" i="14"/>
  <c r="O104" i="14"/>
  <c r="O109" i="14"/>
  <c r="O194" i="14"/>
  <c r="O186" i="14"/>
  <c r="O131" i="14"/>
  <c r="O39" i="14"/>
  <c r="O204" i="14"/>
  <c r="O192" i="14"/>
  <c r="O122" i="14"/>
  <c r="O23" i="14"/>
  <c r="O75" i="14"/>
  <c r="O101" i="14"/>
  <c r="S234" i="13"/>
  <c r="G234" i="13" s="1"/>
  <c r="S233" i="13"/>
  <c r="G233" i="13" s="1"/>
  <c r="S232" i="13"/>
  <c r="G232" i="13" s="1"/>
  <c r="S231" i="13"/>
  <c r="G231" i="13" s="1"/>
  <c r="S230" i="13"/>
  <c r="G230" i="13" s="1"/>
  <c r="S229" i="13"/>
  <c r="G229" i="13" s="1"/>
  <c r="S228" i="13"/>
  <c r="G228" i="13" s="1"/>
  <c r="S227" i="13"/>
  <c r="G227" i="13" s="1"/>
  <c r="S226" i="13"/>
  <c r="G226" i="13" s="1"/>
  <c r="S225" i="13"/>
  <c r="G225" i="13" s="1"/>
  <c r="S224" i="13"/>
  <c r="G224" i="13" s="1"/>
  <c r="S223" i="13"/>
  <c r="G223" i="13" s="1"/>
  <c r="S222" i="13"/>
  <c r="S221" i="13"/>
  <c r="S220" i="13"/>
  <c r="S219" i="13"/>
  <c r="S218" i="13"/>
  <c r="S217" i="13"/>
  <c r="S216" i="13"/>
  <c r="S215" i="13"/>
  <c r="S214" i="13"/>
  <c r="S213" i="13"/>
  <c r="S212" i="13"/>
  <c r="S211" i="13"/>
  <c r="S210" i="13"/>
  <c r="S209" i="13"/>
  <c r="S208" i="13"/>
  <c r="S207" i="13"/>
  <c r="S206" i="13"/>
  <c r="S205" i="13"/>
  <c r="S204" i="13"/>
  <c r="S203" i="13"/>
  <c r="S202" i="13"/>
  <c r="S201" i="13"/>
  <c r="S200" i="13"/>
  <c r="S199" i="13"/>
  <c r="S198" i="13"/>
  <c r="S197" i="13"/>
  <c r="S196" i="13"/>
  <c r="S195" i="13"/>
  <c r="S194" i="13"/>
  <c r="S193" i="13"/>
  <c r="S192" i="13"/>
  <c r="S191" i="13"/>
  <c r="S190" i="13"/>
  <c r="S189" i="13"/>
  <c r="S44" i="13"/>
  <c r="S188" i="13"/>
  <c r="S187" i="13"/>
  <c r="S186" i="13"/>
  <c r="S185" i="13"/>
  <c r="S184" i="13"/>
  <c r="S183" i="13"/>
  <c r="S182" i="13"/>
  <c r="S181" i="13"/>
  <c r="S180" i="13"/>
  <c r="S179" i="13"/>
  <c r="S178" i="13"/>
  <c r="S177" i="13"/>
  <c r="S176" i="13"/>
  <c r="S175" i="13"/>
  <c r="S174" i="13"/>
  <c r="S173" i="13"/>
  <c r="S172" i="13"/>
  <c r="S171" i="13"/>
  <c r="S170" i="13"/>
  <c r="S169" i="13"/>
  <c r="S71" i="13"/>
  <c r="S168" i="13"/>
  <c r="S167" i="13"/>
  <c r="S166" i="13"/>
  <c r="S165" i="13"/>
  <c r="S164" i="13"/>
  <c r="S163" i="13"/>
  <c r="S162" i="13"/>
  <c r="S161" i="13"/>
  <c r="S160" i="13"/>
  <c r="S158" i="13"/>
  <c r="S159" i="13"/>
  <c r="S157" i="13"/>
  <c r="S156" i="13"/>
  <c r="S155" i="13"/>
  <c r="S154" i="13"/>
  <c r="S153" i="13"/>
  <c r="S152" i="13"/>
  <c r="S151" i="13"/>
  <c r="S150" i="13"/>
  <c r="S149" i="13"/>
  <c r="S148" i="13"/>
  <c r="S147" i="13"/>
  <c r="S146" i="13"/>
  <c r="S145" i="13"/>
  <c r="S43" i="13"/>
  <c r="S144" i="13"/>
  <c r="S143" i="13"/>
  <c r="S142" i="13"/>
  <c r="S141" i="13"/>
  <c r="S140" i="13"/>
  <c r="S139" i="13"/>
  <c r="S138" i="13"/>
  <c r="S137" i="13"/>
  <c r="S136" i="13"/>
  <c r="S135" i="13"/>
  <c r="S134" i="13"/>
  <c r="S132" i="13"/>
  <c r="S133" i="13"/>
  <c r="S131" i="13"/>
  <c r="S130" i="13"/>
  <c r="S127" i="13"/>
  <c r="S129" i="13"/>
  <c r="S128" i="13"/>
  <c r="S126" i="13"/>
  <c r="S124" i="13"/>
  <c r="S123" i="13"/>
  <c r="S122" i="13"/>
  <c r="S121" i="13"/>
  <c r="S120" i="13"/>
  <c r="S119" i="13"/>
  <c r="S125" i="13"/>
  <c r="S118" i="13"/>
  <c r="S117" i="13"/>
  <c r="S116" i="13"/>
  <c r="S115" i="13"/>
  <c r="S114" i="13"/>
  <c r="S113" i="13"/>
  <c r="S112" i="13"/>
  <c r="S111" i="13"/>
  <c r="S108" i="13"/>
  <c r="S110" i="13"/>
  <c r="S109" i="13"/>
  <c r="S107" i="13"/>
  <c r="S106" i="13"/>
  <c r="S105" i="13"/>
  <c r="S104" i="13"/>
  <c r="S103" i="13"/>
  <c r="S102" i="13"/>
  <c r="S101" i="13"/>
  <c r="S100" i="13"/>
  <c r="S99" i="13"/>
  <c r="S98" i="13"/>
  <c r="S97" i="13"/>
  <c r="S96" i="13"/>
  <c r="S95" i="13"/>
  <c r="S94" i="13"/>
  <c r="S93" i="13"/>
  <c r="S92" i="13"/>
  <c r="S91" i="13"/>
  <c r="S90" i="13"/>
  <c r="S89" i="13"/>
  <c r="S88" i="13"/>
  <c r="S87" i="13"/>
  <c r="S86" i="13"/>
  <c r="S85" i="13"/>
  <c r="S84" i="13"/>
  <c r="S83" i="13"/>
  <c r="S82" i="13"/>
  <c r="S81" i="13"/>
  <c r="S80" i="13"/>
  <c r="S79" i="13"/>
  <c r="S78" i="13"/>
  <c r="S77" i="13"/>
  <c r="S76" i="13"/>
  <c r="S75" i="13"/>
  <c r="S74" i="13"/>
  <c r="S73" i="13"/>
  <c r="S72" i="13"/>
  <c r="S70" i="13"/>
  <c r="S69" i="13"/>
  <c r="S68" i="13"/>
  <c r="S67" i="13"/>
  <c r="S66" i="13"/>
  <c r="S65" i="13"/>
  <c r="S64" i="13"/>
  <c r="S63" i="13"/>
  <c r="S62" i="13"/>
  <c r="S61" i="13"/>
  <c r="S60" i="13"/>
  <c r="S59" i="13"/>
  <c r="S58" i="13"/>
  <c r="S57" i="13"/>
  <c r="S56" i="13"/>
  <c r="S55" i="13"/>
  <c r="S54" i="13"/>
  <c r="S53" i="13"/>
  <c r="S52" i="13"/>
  <c r="S51" i="13"/>
  <c r="S50" i="13"/>
  <c r="S49" i="13"/>
  <c r="S48" i="13"/>
  <c r="S47" i="13"/>
  <c r="S46" i="13"/>
  <c r="S45" i="13"/>
  <c r="S42" i="13"/>
  <c r="S41" i="13"/>
  <c r="S40" i="13"/>
  <c r="S39" i="13"/>
  <c r="S38" i="13"/>
  <c r="S37" i="13"/>
  <c r="S36" i="13"/>
  <c r="S35" i="13"/>
  <c r="S34" i="13"/>
  <c r="S33" i="13"/>
  <c r="S32" i="13"/>
  <c r="S31" i="13"/>
  <c r="S30" i="13"/>
  <c r="S29" i="13"/>
  <c r="S28" i="13"/>
  <c r="S27" i="13"/>
  <c r="S26" i="13"/>
  <c r="S25" i="13"/>
  <c r="S24" i="13"/>
  <c r="S23" i="13"/>
  <c r="S22" i="13"/>
  <c r="S21" i="13"/>
  <c r="S20" i="13"/>
  <c r="T20" i="13" s="1"/>
  <c r="S19" i="13"/>
  <c r="S18" i="13"/>
  <c r="S17" i="13"/>
  <c r="S16" i="13"/>
  <c r="S15" i="13"/>
  <c r="S14" i="13"/>
  <c r="S13" i="13"/>
  <c r="S12" i="13"/>
  <c r="S11" i="13"/>
  <c r="S10" i="13"/>
  <c r="S9" i="13"/>
  <c r="S8" i="13"/>
  <c r="S7" i="13"/>
  <c r="S6" i="13"/>
  <c r="S5" i="13"/>
  <c r="S4" i="13"/>
  <c r="S3" i="13"/>
  <c r="I222" i="13"/>
  <c r="L222" i="13" s="1"/>
  <c r="G5" i="13" l="1"/>
  <c r="T5" i="13"/>
  <c r="G25" i="13"/>
  <c r="T25" i="13"/>
  <c r="G197" i="13"/>
  <c r="T197" i="13"/>
  <c r="G209" i="13"/>
  <c r="H209" i="13" s="1"/>
  <c r="L209" i="13" s="1"/>
  <c r="T209" i="13"/>
  <c r="G217" i="13"/>
  <c r="T217" i="13"/>
  <c r="G22" i="13"/>
  <c r="H22" i="13" s="1"/>
  <c r="L22" i="13" s="1"/>
  <c r="T22" i="13"/>
  <c r="G190" i="13"/>
  <c r="T190" i="13"/>
  <c r="G194" i="13"/>
  <c r="H194" i="13" s="1"/>
  <c r="L194" i="13" s="1"/>
  <c r="T194" i="13"/>
  <c r="G198" i="13"/>
  <c r="T198" i="13"/>
  <c r="G202" i="13"/>
  <c r="H202" i="13" s="1"/>
  <c r="L202" i="13" s="1"/>
  <c r="T202" i="13"/>
  <c r="G206" i="13"/>
  <c r="T206" i="13"/>
  <c r="G210" i="13"/>
  <c r="T210" i="13"/>
  <c r="G214" i="13"/>
  <c r="T214" i="13"/>
  <c r="G218" i="13"/>
  <c r="T218" i="13"/>
  <c r="G13" i="13"/>
  <c r="T13" i="13"/>
  <c r="G21" i="13"/>
  <c r="T21" i="13"/>
  <c r="G33" i="13"/>
  <c r="T33" i="13"/>
  <c r="G10" i="13"/>
  <c r="H10" i="13" s="1"/>
  <c r="T10" i="13"/>
  <c r="G18" i="13"/>
  <c r="T18" i="13"/>
  <c r="G34" i="13"/>
  <c r="H34" i="13" s="1"/>
  <c r="T34" i="13"/>
  <c r="G38" i="13"/>
  <c r="T38" i="13"/>
  <c r="G3" i="13"/>
  <c r="T3" i="13"/>
  <c r="G7" i="13"/>
  <c r="T7" i="13"/>
  <c r="G11" i="13"/>
  <c r="T11" i="13"/>
  <c r="G15" i="13"/>
  <c r="T15" i="13"/>
  <c r="G19" i="13"/>
  <c r="T19" i="13"/>
  <c r="G23" i="13"/>
  <c r="T23" i="13"/>
  <c r="G27" i="13"/>
  <c r="T27" i="13"/>
  <c r="G31" i="13"/>
  <c r="T31" i="13"/>
  <c r="G35" i="13"/>
  <c r="T35" i="13"/>
  <c r="G191" i="13"/>
  <c r="T191" i="13"/>
  <c r="G195" i="13"/>
  <c r="H195" i="13" s="1"/>
  <c r="L195" i="13" s="1"/>
  <c r="T195" i="13"/>
  <c r="G199" i="13"/>
  <c r="T199" i="13"/>
  <c r="G203" i="13"/>
  <c r="T203" i="13"/>
  <c r="G207" i="13"/>
  <c r="T207" i="13"/>
  <c r="G211" i="13"/>
  <c r="T211" i="13"/>
  <c r="G215" i="13"/>
  <c r="T215" i="13"/>
  <c r="G219" i="13"/>
  <c r="T219" i="13"/>
  <c r="G9" i="13"/>
  <c r="T9" i="13"/>
  <c r="G17" i="13"/>
  <c r="T17" i="13"/>
  <c r="G29" i="13"/>
  <c r="T29" i="13"/>
  <c r="G37" i="13"/>
  <c r="T37" i="13"/>
  <c r="G193" i="13"/>
  <c r="T193" i="13"/>
  <c r="G201" i="13"/>
  <c r="T201" i="13"/>
  <c r="G205" i="13"/>
  <c r="T205" i="13"/>
  <c r="G213" i="13"/>
  <c r="H213" i="13" s="1"/>
  <c r="L213" i="13" s="1"/>
  <c r="T213" i="13"/>
  <c r="G221" i="13"/>
  <c r="T221" i="13"/>
  <c r="G6" i="13"/>
  <c r="H6" i="13" s="1"/>
  <c r="L6" i="13" s="1"/>
  <c r="T6" i="13"/>
  <c r="G14" i="13"/>
  <c r="T14" i="13"/>
  <c r="G26" i="13"/>
  <c r="H26" i="13" s="1"/>
  <c r="T26" i="13"/>
  <c r="G30" i="13"/>
  <c r="T30" i="13"/>
  <c r="G4" i="13"/>
  <c r="T4" i="13"/>
  <c r="G8" i="13"/>
  <c r="T8" i="13"/>
  <c r="G12" i="13"/>
  <c r="T12" i="13"/>
  <c r="G16" i="13"/>
  <c r="T16" i="13"/>
  <c r="G24" i="13"/>
  <c r="T24" i="13"/>
  <c r="G28" i="13"/>
  <c r="T28" i="13"/>
  <c r="G32" i="13"/>
  <c r="T32" i="13"/>
  <c r="G36" i="13"/>
  <c r="T36" i="13"/>
  <c r="G192" i="13"/>
  <c r="T192" i="13"/>
  <c r="G196" i="13"/>
  <c r="T196" i="13"/>
  <c r="G200" i="13"/>
  <c r="T200" i="13"/>
  <c r="G204" i="13"/>
  <c r="T204" i="13"/>
  <c r="G208" i="13"/>
  <c r="H208" i="13" s="1"/>
  <c r="L208" i="13" s="1"/>
  <c r="T208" i="13"/>
  <c r="G212" i="13"/>
  <c r="T212" i="13"/>
  <c r="G216" i="13"/>
  <c r="H216" i="13" s="1"/>
  <c r="L216" i="13" s="1"/>
  <c r="T216" i="13"/>
  <c r="G220" i="13"/>
  <c r="T220" i="13"/>
  <c r="G45" i="13"/>
  <c r="H45" i="13" s="1"/>
  <c r="L45" i="13" s="1"/>
  <c r="T45" i="13"/>
  <c r="G46" i="13"/>
  <c r="T46" i="13"/>
  <c r="G55" i="13"/>
  <c r="H55" i="13" s="1"/>
  <c r="L55" i="13" s="1"/>
  <c r="T55" i="13"/>
  <c r="G48" i="13"/>
  <c r="T48" i="13"/>
  <c r="G60" i="13"/>
  <c r="T60" i="13"/>
  <c r="G68" i="13"/>
  <c r="T68" i="13"/>
  <c r="G81" i="13"/>
  <c r="T81" i="13"/>
  <c r="G97" i="13"/>
  <c r="T97" i="13"/>
  <c r="G49" i="13"/>
  <c r="H49" i="13" s="1"/>
  <c r="T49" i="13"/>
  <c r="G53" i="13"/>
  <c r="T53" i="13"/>
  <c r="G57" i="13"/>
  <c r="T57" i="13"/>
  <c r="G61" i="13"/>
  <c r="T61" i="13"/>
  <c r="G65" i="13"/>
  <c r="T65" i="13"/>
  <c r="G69" i="13"/>
  <c r="T69" i="13"/>
  <c r="G74" i="13"/>
  <c r="T74" i="13"/>
  <c r="G78" i="13"/>
  <c r="H78" i="13" s="1"/>
  <c r="L78" i="13" s="1"/>
  <c r="T78" i="13"/>
  <c r="G82" i="13"/>
  <c r="T82" i="13"/>
  <c r="G86" i="13"/>
  <c r="T86" i="13"/>
  <c r="G90" i="13"/>
  <c r="T90" i="13"/>
  <c r="G94" i="13"/>
  <c r="T94" i="13"/>
  <c r="G98" i="13"/>
  <c r="T98" i="13"/>
  <c r="G102" i="13"/>
  <c r="T102" i="13"/>
  <c r="G106" i="13"/>
  <c r="T106" i="13"/>
  <c r="G108" i="13"/>
  <c r="T108" i="13"/>
  <c r="G114" i="13"/>
  <c r="T114" i="13"/>
  <c r="G118" i="13"/>
  <c r="T118" i="13"/>
  <c r="G121" i="13"/>
  <c r="H121" i="13" s="1"/>
  <c r="L121" i="13" s="1"/>
  <c r="T121" i="13"/>
  <c r="G126" i="13"/>
  <c r="T126" i="13"/>
  <c r="G130" i="13"/>
  <c r="T130" i="13"/>
  <c r="G134" i="13"/>
  <c r="T134" i="13"/>
  <c r="G138" i="13"/>
  <c r="T138" i="13"/>
  <c r="G142" i="13"/>
  <c r="T142" i="13"/>
  <c r="G145" i="13"/>
  <c r="T145" i="13"/>
  <c r="G149" i="13"/>
  <c r="T149" i="13"/>
  <c r="G153" i="13"/>
  <c r="H153" i="13" s="1"/>
  <c r="L153" i="13" s="1"/>
  <c r="T153" i="13"/>
  <c r="G157" i="13"/>
  <c r="H157" i="13" s="1"/>
  <c r="L157" i="13" s="1"/>
  <c r="T157" i="13"/>
  <c r="G161" i="13"/>
  <c r="T161" i="13"/>
  <c r="G165" i="13"/>
  <c r="T165" i="13"/>
  <c r="G71" i="13"/>
  <c r="H71" i="13" s="1"/>
  <c r="L71" i="13" s="1"/>
  <c r="T71" i="13"/>
  <c r="G172" i="13"/>
  <c r="T172" i="13"/>
  <c r="G176" i="13"/>
  <c r="H176" i="13" s="1"/>
  <c r="L176" i="13" s="1"/>
  <c r="T176" i="13"/>
  <c r="G180" i="13"/>
  <c r="T180" i="13"/>
  <c r="G184" i="13"/>
  <c r="H184" i="13" s="1"/>
  <c r="L184" i="13" s="1"/>
  <c r="T184" i="13"/>
  <c r="G188" i="13"/>
  <c r="T188" i="13"/>
  <c r="G47" i="13"/>
  <c r="T47" i="13"/>
  <c r="G59" i="13"/>
  <c r="T59" i="13"/>
  <c r="G67" i="13"/>
  <c r="H67" i="13" s="1"/>
  <c r="L67" i="13" s="1"/>
  <c r="T67" i="13"/>
  <c r="G76" i="13"/>
  <c r="H76" i="13" s="1"/>
  <c r="L76" i="13" s="1"/>
  <c r="T76" i="13"/>
  <c r="G80" i="13"/>
  <c r="H80" i="13" s="1"/>
  <c r="L80" i="13" s="1"/>
  <c r="T80" i="13"/>
  <c r="G88" i="13"/>
  <c r="T88" i="13"/>
  <c r="G92" i="13"/>
  <c r="H92" i="13" s="1"/>
  <c r="L92" i="13" s="1"/>
  <c r="T92" i="13"/>
  <c r="G100" i="13"/>
  <c r="T100" i="13"/>
  <c r="G109" i="13"/>
  <c r="T109" i="13"/>
  <c r="G112" i="13"/>
  <c r="T112" i="13"/>
  <c r="G119" i="13"/>
  <c r="T119" i="13"/>
  <c r="G129" i="13"/>
  <c r="T129" i="13"/>
  <c r="G133" i="13"/>
  <c r="H133" i="13" s="1"/>
  <c r="L133" i="13" s="1"/>
  <c r="T133" i="13"/>
  <c r="G140" i="13"/>
  <c r="T140" i="13"/>
  <c r="G147" i="13"/>
  <c r="H147" i="13" s="1"/>
  <c r="L147" i="13" s="1"/>
  <c r="T147" i="13"/>
  <c r="G151" i="13"/>
  <c r="T151" i="13"/>
  <c r="G158" i="13"/>
  <c r="H158" i="13" s="1"/>
  <c r="L158" i="13" s="1"/>
  <c r="T158" i="13"/>
  <c r="G167" i="13"/>
  <c r="T167" i="13"/>
  <c r="G52" i="13"/>
  <c r="H52" i="13" s="1"/>
  <c r="L52" i="13" s="1"/>
  <c r="T52" i="13"/>
  <c r="G64" i="13"/>
  <c r="T64" i="13"/>
  <c r="G73" i="13"/>
  <c r="H73" i="13" s="1"/>
  <c r="L73" i="13" s="1"/>
  <c r="T73" i="13"/>
  <c r="G85" i="13"/>
  <c r="T85" i="13"/>
  <c r="G93" i="13"/>
  <c r="H93" i="13" s="1"/>
  <c r="T93" i="13"/>
  <c r="G50" i="13"/>
  <c r="T50" i="13"/>
  <c r="G54" i="13"/>
  <c r="T54" i="13"/>
  <c r="G58" i="13"/>
  <c r="T58" i="13"/>
  <c r="G62" i="13"/>
  <c r="T62" i="13"/>
  <c r="G66" i="13"/>
  <c r="T66" i="13"/>
  <c r="G70" i="13"/>
  <c r="T70" i="13"/>
  <c r="G75" i="13"/>
  <c r="T75" i="13"/>
  <c r="G79" i="13"/>
  <c r="T79" i="13"/>
  <c r="G83" i="13"/>
  <c r="T83" i="13"/>
  <c r="G87" i="13"/>
  <c r="T87" i="13"/>
  <c r="G91" i="13"/>
  <c r="T91" i="13"/>
  <c r="G95" i="13"/>
  <c r="T95" i="13"/>
  <c r="G99" i="13"/>
  <c r="T99" i="13"/>
  <c r="G103" i="13"/>
  <c r="T103" i="13"/>
  <c r="G107" i="13"/>
  <c r="T107" i="13"/>
  <c r="G111" i="13"/>
  <c r="H111" i="13" s="1"/>
  <c r="L111" i="13" s="1"/>
  <c r="T111" i="13"/>
  <c r="G115" i="13"/>
  <c r="T115" i="13"/>
  <c r="G125" i="13"/>
  <c r="H125" i="13" s="1"/>
  <c r="L125" i="13" s="1"/>
  <c r="T125" i="13"/>
  <c r="G122" i="13"/>
  <c r="T122" i="13"/>
  <c r="G128" i="13"/>
  <c r="H128" i="13" s="1"/>
  <c r="L128" i="13" s="1"/>
  <c r="T128" i="13"/>
  <c r="G131" i="13"/>
  <c r="T131" i="13"/>
  <c r="G135" i="13"/>
  <c r="T135" i="13"/>
  <c r="G139" i="13"/>
  <c r="T139" i="13"/>
  <c r="G143" i="13"/>
  <c r="T143" i="13"/>
  <c r="G146" i="13"/>
  <c r="T146" i="13"/>
  <c r="G150" i="13"/>
  <c r="T150" i="13"/>
  <c r="G154" i="13"/>
  <c r="T154" i="13"/>
  <c r="G159" i="13"/>
  <c r="T159" i="13"/>
  <c r="G162" i="13"/>
  <c r="T162" i="13"/>
  <c r="G166" i="13"/>
  <c r="T166" i="13"/>
  <c r="G169" i="13"/>
  <c r="T169" i="13"/>
  <c r="G173" i="13"/>
  <c r="H173" i="13" s="1"/>
  <c r="L173" i="13" s="1"/>
  <c r="T173" i="13"/>
  <c r="G177" i="13"/>
  <c r="T177" i="13"/>
  <c r="G181" i="13"/>
  <c r="H181" i="13" s="1"/>
  <c r="L181" i="13" s="1"/>
  <c r="T181" i="13"/>
  <c r="G185" i="13"/>
  <c r="H185" i="13" s="1"/>
  <c r="L185" i="13" s="1"/>
  <c r="T185" i="13"/>
  <c r="G44" i="13"/>
  <c r="H44" i="13" s="1"/>
  <c r="T44" i="13"/>
  <c r="G170" i="13"/>
  <c r="H170" i="13" s="1"/>
  <c r="L170" i="13" s="1"/>
  <c r="T170" i="13"/>
  <c r="G174" i="13"/>
  <c r="H174" i="13" s="1"/>
  <c r="L174" i="13" s="1"/>
  <c r="T174" i="13"/>
  <c r="G178" i="13"/>
  <c r="T178" i="13"/>
  <c r="G182" i="13"/>
  <c r="H182" i="13" s="1"/>
  <c r="T182" i="13"/>
  <c r="G186" i="13"/>
  <c r="H186" i="13" s="1"/>
  <c r="L186" i="13" s="1"/>
  <c r="T186" i="13"/>
  <c r="G189" i="13"/>
  <c r="T189" i="13"/>
  <c r="G51" i="13"/>
  <c r="H51" i="13" s="1"/>
  <c r="L51" i="13" s="1"/>
  <c r="T51" i="13"/>
  <c r="G63" i="13"/>
  <c r="H63" i="13" s="1"/>
  <c r="L63" i="13" s="1"/>
  <c r="T63" i="13"/>
  <c r="G72" i="13"/>
  <c r="H72" i="13" s="1"/>
  <c r="L72" i="13" s="1"/>
  <c r="T72" i="13"/>
  <c r="G84" i="13"/>
  <c r="H84" i="13" s="1"/>
  <c r="L84" i="13" s="1"/>
  <c r="T84" i="13"/>
  <c r="G96" i="13"/>
  <c r="T96" i="13"/>
  <c r="G104" i="13"/>
  <c r="T104" i="13"/>
  <c r="G116" i="13"/>
  <c r="H116" i="13" s="1"/>
  <c r="L116" i="13" s="1"/>
  <c r="T116" i="13"/>
  <c r="G123" i="13"/>
  <c r="T123" i="13"/>
  <c r="G136" i="13"/>
  <c r="T136" i="13"/>
  <c r="G144" i="13"/>
  <c r="H144" i="13" s="1"/>
  <c r="L144" i="13" s="1"/>
  <c r="T144" i="13"/>
  <c r="G155" i="13"/>
  <c r="H155" i="13" s="1"/>
  <c r="L155" i="13" s="1"/>
  <c r="T155" i="13"/>
  <c r="G163" i="13"/>
  <c r="H163" i="13" s="1"/>
  <c r="T163" i="13"/>
  <c r="G56" i="13"/>
  <c r="T56" i="13"/>
  <c r="G89" i="13"/>
  <c r="H89" i="13" s="1"/>
  <c r="L89" i="13" s="1"/>
  <c r="T89" i="13"/>
  <c r="G101" i="13"/>
  <c r="H101" i="13" s="1"/>
  <c r="T101" i="13"/>
  <c r="G105" i="13"/>
  <c r="H105" i="13" s="1"/>
  <c r="T105" i="13"/>
  <c r="G110" i="13"/>
  <c r="H110" i="13" s="1"/>
  <c r="T110" i="13"/>
  <c r="G113" i="13"/>
  <c r="H113" i="13" s="1"/>
  <c r="L113" i="13" s="1"/>
  <c r="T113" i="13"/>
  <c r="G117" i="13"/>
  <c r="T117" i="13"/>
  <c r="G120" i="13"/>
  <c r="T120" i="13"/>
  <c r="G124" i="13"/>
  <c r="H124" i="13" s="1"/>
  <c r="T124" i="13"/>
  <c r="G127" i="13"/>
  <c r="T127" i="13"/>
  <c r="G132" i="13"/>
  <c r="H132" i="13" s="1"/>
  <c r="L132" i="13" s="1"/>
  <c r="T132" i="13"/>
  <c r="G137" i="13"/>
  <c r="T137" i="13"/>
  <c r="G141" i="13"/>
  <c r="T141" i="13"/>
  <c r="G43" i="13"/>
  <c r="H43" i="13" s="1"/>
  <c r="L43" i="13" s="1"/>
  <c r="T43" i="13"/>
  <c r="G148" i="13"/>
  <c r="H148" i="13" s="1"/>
  <c r="L148" i="13" s="1"/>
  <c r="T148" i="13"/>
  <c r="G152" i="13"/>
  <c r="H152" i="13" s="1"/>
  <c r="L152" i="13" s="1"/>
  <c r="T152" i="13"/>
  <c r="G156" i="13"/>
  <c r="H156" i="13" s="1"/>
  <c r="L156" i="13" s="1"/>
  <c r="T156" i="13"/>
  <c r="G160" i="13"/>
  <c r="H160" i="13" s="1"/>
  <c r="T160" i="13"/>
  <c r="G164" i="13"/>
  <c r="H164" i="13" s="1"/>
  <c r="T164" i="13"/>
  <c r="G168" i="13"/>
  <c r="H168" i="13" s="1"/>
  <c r="L168" i="13" s="1"/>
  <c r="T168" i="13"/>
  <c r="G171" i="13"/>
  <c r="H171" i="13" s="1"/>
  <c r="L171" i="13" s="1"/>
  <c r="T171" i="13"/>
  <c r="G175" i="13"/>
  <c r="H175" i="13" s="1"/>
  <c r="T175" i="13"/>
  <c r="G179" i="13"/>
  <c r="H179" i="13" s="1"/>
  <c r="L179" i="13" s="1"/>
  <c r="T179" i="13"/>
  <c r="G183" i="13"/>
  <c r="H183" i="13" s="1"/>
  <c r="L183" i="13" s="1"/>
  <c r="T183" i="13"/>
  <c r="G187" i="13"/>
  <c r="T187" i="13"/>
  <c r="G77" i="13"/>
  <c r="H77" i="13" s="1"/>
  <c r="T77" i="13"/>
  <c r="G42" i="13"/>
  <c r="T42" i="13"/>
  <c r="G41" i="13"/>
  <c r="T41" i="13"/>
  <c r="G40" i="13"/>
  <c r="H40" i="13" s="1"/>
  <c r="T40" i="13"/>
  <c r="G39" i="13"/>
  <c r="H39" i="13" s="1"/>
  <c r="L39" i="13" s="1"/>
  <c r="T39" i="13"/>
  <c r="H234" i="13"/>
  <c r="L234" i="13" s="1"/>
  <c r="H233" i="13"/>
  <c r="L233" i="13" s="1"/>
  <c r="H232" i="13"/>
  <c r="L232" i="13" s="1"/>
  <c r="H231" i="13"/>
  <c r="L231" i="13" s="1"/>
  <c r="H230" i="13"/>
  <c r="L230" i="13" s="1"/>
  <c r="H229" i="13"/>
  <c r="L229" i="13" s="1"/>
  <c r="H228" i="13"/>
  <c r="L228" i="13" s="1"/>
  <c r="H227" i="13"/>
  <c r="L227" i="13" s="1"/>
  <c r="H226" i="13"/>
  <c r="L226" i="13" s="1"/>
  <c r="H225" i="13"/>
  <c r="L225" i="13" s="1"/>
  <c r="H224" i="13"/>
  <c r="L224" i="13" s="1"/>
  <c r="H223" i="13"/>
  <c r="L223" i="13" s="1"/>
  <c r="H221" i="13"/>
  <c r="L221" i="13" s="1"/>
  <c r="H220" i="13"/>
  <c r="L220" i="13" s="1"/>
  <c r="H219" i="13"/>
  <c r="L219" i="13" s="1"/>
  <c r="H218" i="13"/>
  <c r="L218" i="13" s="1"/>
  <c r="H217" i="13"/>
  <c r="L217" i="13" s="1"/>
  <c r="H215" i="13"/>
  <c r="L215" i="13" s="1"/>
  <c r="H214" i="13"/>
  <c r="L214" i="13" s="1"/>
  <c r="H212" i="13"/>
  <c r="L212" i="13" s="1"/>
  <c r="H211" i="13"/>
  <c r="L211" i="13" s="1"/>
  <c r="H210" i="13"/>
  <c r="L210" i="13" s="1"/>
  <c r="H207" i="13"/>
  <c r="L207" i="13" s="1"/>
  <c r="H206" i="13"/>
  <c r="L206" i="13" s="1"/>
  <c r="H205" i="13"/>
  <c r="L205" i="13" s="1"/>
  <c r="H201" i="13"/>
  <c r="L201" i="13" s="1"/>
  <c r="H200" i="13"/>
  <c r="H199" i="13"/>
  <c r="L199" i="13" s="1"/>
  <c r="H198" i="13"/>
  <c r="L198" i="13" s="1"/>
  <c r="H197" i="13"/>
  <c r="L197" i="13" s="1"/>
  <c r="H196" i="13"/>
  <c r="L196" i="13" s="1"/>
  <c r="H193" i="13"/>
  <c r="H192" i="13"/>
  <c r="L192" i="13" s="1"/>
  <c r="H191" i="13"/>
  <c r="L191" i="13" s="1"/>
  <c r="H190" i="13"/>
  <c r="L190" i="13" s="1"/>
  <c r="H189" i="13"/>
  <c r="H188" i="13"/>
  <c r="L188" i="13" s="1"/>
  <c r="H187" i="13"/>
  <c r="L187" i="13" s="1"/>
  <c r="H180" i="13"/>
  <c r="L180" i="13" s="1"/>
  <c r="H178" i="13"/>
  <c r="L178" i="13" s="1"/>
  <c r="H177" i="13"/>
  <c r="L177" i="13" s="1"/>
  <c r="H172" i="13"/>
  <c r="L172" i="13" s="1"/>
  <c r="H169" i="13"/>
  <c r="L169" i="13" s="1"/>
  <c r="H167" i="13"/>
  <c r="L167" i="13" s="1"/>
  <c r="H166" i="13"/>
  <c r="L166" i="13" s="1"/>
  <c r="H165" i="13"/>
  <c r="L165" i="13" s="1"/>
  <c r="H162" i="13"/>
  <c r="L162" i="13" s="1"/>
  <c r="H161" i="13"/>
  <c r="L161" i="13" s="1"/>
  <c r="H159" i="13"/>
  <c r="L159" i="13" s="1"/>
  <c r="H154" i="13"/>
  <c r="L154" i="13" s="1"/>
  <c r="H151" i="13"/>
  <c r="L151" i="13" s="1"/>
  <c r="H150" i="13"/>
  <c r="L150" i="13" s="1"/>
  <c r="H149" i="13"/>
  <c r="L149" i="13" s="1"/>
  <c r="H146" i="13"/>
  <c r="L146" i="13" s="1"/>
  <c r="H145" i="13"/>
  <c r="L145" i="13" s="1"/>
  <c r="H143" i="13"/>
  <c r="L143" i="13" s="1"/>
  <c r="H142" i="13"/>
  <c r="L142" i="13" s="1"/>
  <c r="H131" i="13"/>
  <c r="L131" i="13" s="1"/>
  <c r="H130" i="13"/>
  <c r="L130" i="13" s="1"/>
  <c r="H127" i="13"/>
  <c r="L127" i="13" s="1"/>
  <c r="H129" i="13"/>
  <c r="L129" i="13" s="1"/>
  <c r="H126" i="13"/>
  <c r="H123" i="13"/>
  <c r="L123" i="13" s="1"/>
  <c r="H122" i="13"/>
  <c r="L122" i="13" s="1"/>
  <c r="H120" i="13"/>
  <c r="H119" i="13"/>
  <c r="L119" i="13" s="1"/>
  <c r="H118" i="13"/>
  <c r="H117" i="13"/>
  <c r="L117" i="13" s="1"/>
  <c r="H115" i="13"/>
  <c r="L115" i="13" s="1"/>
  <c r="H114" i="13"/>
  <c r="L114" i="13" s="1"/>
  <c r="H112" i="13"/>
  <c r="L112" i="13" s="1"/>
  <c r="H108" i="13"/>
  <c r="H109" i="13"/>
  <c r="L109" i="13" s="1"/>
  <c r="H107" i="13"/>
  <c r="L107" i="13" s="1"/>
  <c r="H104" i="13"/>
  <c r="L104" i="13" s="1"/>
  <c r="H103" i="13"/>
  <c r="L103" i="13" s="1"/>
  <c r="H102" i="13"/>
  <c r="H100" i="13"/>
  <c r="L100" i="13" s="1"/>
  <c r="H99" i="13"/>
  <c r="L99" i="13" s="1"/>
  <c r="H98" i="13"/>
  <c r="H97" i="13"/>
  <c r="L97" i="13" s="1"/>
  <c r="H96" i="13"/>
  <c r="L96" i="13" s="1"/>
  <c r="H95" i="13"/>
  <c r="H94" i="13"/>
  <c r="H91" i="13"/>
  <c r="H90" i="13"/>
  <c r="H88" i="13"/>
  <c r="H87" i="13"/>
  <c r="H86" i="13"/>
  <c r="L86" i="13" s="1"/>
  <c r="H85" i="13"/>
  <c r="L85" i="13" s="1"/>
  <c r="H83" i="13"/>
  <c r="H82" i="13"/>
  <c r="H81" i="13"/>
  <c r="L81" i="13" s="1"/>
  <c r="H79" i="13"/>
  <c r="H75" i="13"/>
  <c r="L75" i="13" s="1"/>
  <c r="H74" i="13"/>
  <c r="L74" i="13" s="1"/>
  <c r="H70" i="13"/>
  <c r="L70" i="13" s="1"/>
  <c r="H69" i="13"/>
  <c r="L69" i="13" s="1"/>
  <c r="H68" i="13"/>
  <c r="L68" i="13" s="1"/>
  <c r="H66" i="13"/>
  <c r="L66" i="13" s="1"/>
  <c r="H65" i="13"/>
  <c r="L65" i="13" s="1"/>
  <c r="H64" i="13"/>
  <c r="L64" i="13" s="1"/>
  <c r="H62" i="13"/>
  <c r="L62" i="13" s="1"/>
  <c r="H61" i="13"/>
  <c r="L61" i="13" s="1"/>
  <c r="H60" i="13"/>
  <c r="L60" i="13" s="1"/>
  <c r="Q59" i="13"/>
  <c r="Q58" i="13"/>
  <c r="H57" i="13"/>
  <c r="L57" i="13" s="1"/>
  <c r="H56" i="13"/>
  <c r="L56" i="13" s="1"/>
  <c r="H54" i="13"/>
  <c r="L54" i="13" s="1"/>
  <c r="H53" i="13"/>
  <c r="L53" i="13" s="1"/>
  <c r="H50" i="13"/>
  <c r="L50" i="13" s="1"/>
  <c r="H48" i="13"/>
  <c r="L48" i="13" s="1"/>
  <c r="H47" i="13"/>
  <c r="L47" i="13" s="1"/>
  <c r="H46" i="13"/>
  <c r="L46" i="13" s="1"/>
  <c r="H42" i="13"/>
  <c r="H41" i="13"/>
  <c r="L41" i="13" s="1"/>
  <c r="H38" i="13"/>
  <c r="H37" i="13"/>
  <c r="L37" i="13" s="1"/>
  <c r="H36" i="13"/>
  <c r="H35" i="13"/>
  <c r="L35" i="13" s="1"/>
  <c r="H33" i="13"/>
  <c r="L33" i="13" s="1"/>
  <c r="H32" i="13"/>
  <c r="H31" i="13"/>
  <c r="L31" i="13" s="1"/>
  <c r="H30" i="13"/>
  <c r="H29" i="13"/>
  <c r="L29" i="13" s="1"/>
  <c r="H28" i="13"/>
  <c r="H27" i="13"/>
  <c r="L27" i="13" s="1"/>
  <c r="H25" i="13"/>
  <c r="L25" i="13" s="1"/>
  <c r="H24" i="13"/>
  <c r="H23" i="13"/>
  <c r="L23" i="13" s="1"/>
  <c r="H21" i="13"/>
  <c r="L21" i="13" s="1"/>
  <c r="H20" i="13"/>
  <c r="L20" i="13" s="1"/>
  <c r="H19" i="13"/>
  <c r="L19" i="13" s="1"/>
  <c r="H18" i="13"/>
  <c r="L18" i="13" s="1"/>
  <c r="H17" i="13"/>
  <c r="H16" i="13"/>
  <c r="L16" i="13" s="1"/>
  <c r="H15" i="13"/>
  <c r="H14" i="13"/>
  <c r="L14" i="13" s="1"/>
  <c r="H13" i="13"/>
  <c r="L13" i="13" s="1"/>
  <c r="H12" i="13"/>
  <c r="H11" i="13"/>
  <c r="L11" i="13" s="1"/>
  <c r="H9" i="13"/>
  <c r="L9" i="13" s="1"/>
  <c r="H8" i="13"/>
  <c r="L8" i="13" s="1"/>
  <c r="H7" i="13"/>
  <c r="L7" i="13" s="1"/>
  <c r="H5" i="13"/>
  <c r="H4" i="13"/>
  <c r="L4" i="13" s="1"/>
  <c r="H3" i="13"/>
  <c r="L3" i="13" s="1"/>
  <c r="P5" i="13" l="1"/>
  <c r="L5" i="13"/>
  <c r="P10" i="13"/>
  <c r="L10" i="13"/>
  <c r="Q10" i="13" s="1"/>
  <c r="P26" i="13"/>
  <c r="L26" i="13"/>
  <c r="P34" i="13"/>
  <c r="L34" i="13"/>
  <c r="Q34" i="13" s="1"/>
  <c r="P38" i="13"/>
  <c r="L38" i="13"/>
  <c r="P200" i="13"/>
  <c r="L200" i="13"/>
  <c r="Q200" i="13" s="1"/>
  <c r="P12" i="13"/>
  <c r="L12" i="13"/>
  <c r="P24" i="13"/>
  <c r="L24" i="13"/>
  <c r="Q24" i="13" s="1"/>
  <c r="P28" i="13"/>
  <c r="L28" i="13"/>
  <c r="P32" i="13"/>
  <c r="L32" i="13"/>
  <c r="Q32" i="13" s="1"/>
  <c r="P36" i="13"/>
  <c r="L36" i="13"/>
  <c r="P30" i="13"/>
  <c r="L30" i="13"/>
  <c r="P17" i="13"/>
  <c r="L17" i="13"/>
  <c r="Q17" i="13" s="1"/>
  <c r="P15" i="13"/>
  <c r="L15" i="13"/>
  <c r="Q15" i="13" s="1"/>
  <c r="P77" i="13"/>
  <c r="L77" i="13"/>
  <c r="Q77" i="13" s="1"/>
  <c r="P49" i="13"/>
  <c r="L49" i="13"/>
  <c r="Q49" i="13" s="1"/>
  <c r="P42" i="13"/>
  <c r="L42" i="13"/>
  <c r="P40" i="13"/>
  <c r="L40" i="13"/>
  <c r="Q40" i="13" s="1"/>
  <c r="P79" i="13"/>
  <c r="L79" i="13"/>
  <c r="Q79" i="13" s="1"/>
  <c r="P95" i="13"/>
  <c r="L95" i="13"/>
  <c r="Q95" i="13" s="1"/>
  <c r="P163" i="13"/>
  <c r="L163" i="13"/>
  <c r="P182" i="13"/>
  <c r="L182" i="13"/>
  <c r="Q182" i="13" s="1"/>
  <c r="P193" i="13"/>
  <c r="L193" i="13"/>
  <c r="Q193" i="13" s="1"/>
  <c r="P88" i="13"/>
  <c r="L88" i="13"/>
  <c r="P110" i="13"/>
  <c r="L110" i="13"/>
  <c r="Q110" i="13" s="1"/>
  <c r="P120" i="13"/>
  <c r="L120" i="13"/>
  <c r="Q120" i="13" s="1"/>
  <c r="P124" i="13"/>
  <c r="L124" i="13"/>
  <c r="Q124" i="13" s="1"/>
  <c r="P164" i="13"/>
  <c r="L164" i="13"/>
  <c r="Q164" i="13" s="1"/>
  <c r="P175" i="13"/>
  <c r="L175" i="13"/>
  <c r="P87" i="13"/>
  <c r="L87" i="13"/>
  <c r="Q87" i="13" s="1"/>
  <c r="P189" i="13"/>
  <c r="L189" i="13"/>
  <c r="Q189" i="13" s="1"/>
  <c r="P93" i="13"/>
  <c r="L93" i="13"/>
  <c r="Q93" i="13" s="1"/>
  <c r="P101" i="13"/>
  <c r="L101" i="13"/>
  <c r="Q101" i="13" s="1"/>
  <c r="P105" i="13"/>
  <c r="L105" i="13"/>
  <c r="Q105" i="13" s="1"/>
  <c r="P108" i="13"/>
  <c r="L108" i="13"/>
  <c r="Q108" i="13" s="1"/>
  <c r="P118" i="13"/>
  <c r="L118" i="13"/>
  <c r="Q118" i="13" s="1"/>
  <c r="P126" i="13"/>
  <c r="L126" i="13"/>
  <c r="Q126" i="13" s="1"/>
  <c r="P83" i="13"/>
  <c r="L83" i="13"/>
  <c r="P82" i="13"/>
  <c r="L82" i="13"/>
  <c r="Q82" i="13" s="1"/>
  <c r="P94" i="13"/>
  <c r="L94" i="13"/>
  <c r="Q94" i="13" s="1"/>
  <c r="P98" i="13"/>
  <c r="L98" i="13"/>
  <c r="Q98" i="13" s="1"/>
  <c r="P102" i="13"/>
  <c r="L102" i="13"/>
  <c r="Q102" i="13" s="1"/>
  <c r="P44" i="13"/>
  <c r="L44" i="13"/>
  <c r="Q44" i="13" s="1"/>
  <c r="P160" i="13"/>
  <c r="L160" i="13"/>
  <c r="Q160" i="13" s="1"/>
  <c r="P91" i="13"/>
  <c r="L91" i="13"/>
  <c r="Q91" i="13" s="1"/>
  <c r="P90" i="13"/>
  <c r="L90" i="13"/>
  <c r="Q90" i="13" s="1"/>
  <c r="P3" i="13"/>
  <c r="Q3" i="13" s="1"/>
  <c r="P97" i="13"/>
  <c r="Q97" i="13" s="1"/>
  <c r="P19" i="13"/>
  <c r="P233" i="13"/>
  <c r="Q233" i="13" s="1"/>
  <c r="P231" i="13"/>
  <c r="Q231" i="13" s="1"/>
  <c r="P229" i="13"/>
  <c r="Q229" i="13" s="1"/>
  <c r="P113" i="13"/>
  <c r="Q113" i="13" s="1"/>
  <c r="P162" i="13"/>
  <c r="Q162" i="13" s="1"/>
  <c r="P192" i="13"/>
  <c r="P8" i="13"/>
  <c r="Q8" i="13" s="1"/>
  <c r="P112" i="13"/>
  <c r="Q112" i="13" s="1"/>
  <c r="P117" i="13"/>
  <c r="Q117" i="13" s="1"/>
  <c r="P104" i="13"/>
  <c r="Q104" i="13" s="1"/>
  <c r="P86" i="13"/>
  <c r="P209" i="13"/>
  <c r="P55" i="13"/>
  <c r="Q55" i="13" s="1"/>
  <c r="P78" i="13"/>
  <c r="Q78" i="13" s="1"/>
  <c r="P119" i="13"/>
  <c r="Q119" i="13" s="1"/>
  <c r="P170" i="13"/>
  <c r="Q170" i="13" s="1"/>
  <c r="P181" i="13"/>
  <c r="Q181" i="13" s="1"/>
  <c r="P191" i="13"/>
  <c r="Q191" i="13" s="1"/>
  <c r="Q26" i="13"/>
  <c r="P67" i="13"/>
  <c r="Q67" i="13" s="1"/>
  <c r="P69" i="13"/>
  <c r="Q69" i="13" s="1"/>
  <c r="P72" i="13"/>
  <c r="Q72" i="13" s="1"/>
  <c r="P74" i="13"/>
  <c r="Q74" i="13" s="1"/>
  <c r="P114" i="13"/>
  <c r="P179" i="13"/>
  <c r="P213" i="13"/>
  <c r="P196" i="13"/>
  <c r="P206" i="13"/>
  <c r="P214" i="13"/>
  <c r="P217" i="13"/>
  <c r="P224" i="13"/>
  <c r="P121" i="13"/>
  <c r="P168" i="13"/>
  <c r="P205" i="13"/>
  <c r="P185" i="13"/>
  <c r="P197" i="13"/>
  <c r="P218" i="13"/>
  <c r="P221" i="13"/>
  <c r="P167" i="13"/>
  <c r="P174" i="13"/>
  <c r="P178" i="13"/>
  <c r="Q42" i="13"/>
  <c r="P57" i="13"/>
  <c r="Q57" i="13" s="1"/>
  <c r="Q83" i="13"/>
  <c r="P116" i="13"/>
  <c r="Q116" i="13" s="1"/>
  <c r="P142" i="13"/>
  <c r="Q142" i="13" s="1"/>
  <c r="P149" i="13"/>
  <c r="Q149" i="13" s="1"/>
  <c r="P156" i="13"/>
  <c r="Q156" i="13" s="1"/>
  <c r="Q163" i="13"/>
  <c r="P53" i="13"/>
  <c r="Q53" i="13" s="1"/>
  <c r="P100" i="13"/>
  <c r="Q100" i="13" s="1"/>
  <c r="P109" i="13"/>
  <c r="Q109" i="13" s="1"/>
  <c r="P123" i="13"/>
  <c r="Q123" i="13" s="1"/>
  <c r="P130" i="13"/>
  <c r="Q130" i="13" s="1"/>
  <c r="P145" i="13"/>
  <c r="Q145" i="13" s="1"/>
  <c r="P153" i="13"/>
  <c r="Q153" i="13" s="1"/>
  <c r="P177" i="13"/>
  <c r="Q177" i="13" s="1"/>
  <c r="P227" i="13"/>
  <c r="Q227" i="13" s="1"/>
  <c r="P13" i="13"/>
  <c r="P6" i="13"/>
  <c r="P56" i="13"/>
  <c r="P11" i="13"/>
  <c r="P22" i="13"/>
  <c r="P54" i="13"/>
  <c r="P9" i="13"/>
  <c r="P18" i="13"/>
  <c r="P4" i="13"/>
  <c r="P16" i="13"/>
  <c r="P20" i="13"/>
  <c r="Q20" i="13" s="1"/>
  <c r="P7" i="13"/>
  <c r="P60" i="13"/>
  <c r="P64" i="13"/>
  <c r="P68" i="13"/>
  <c r="P70" i="13"/>
  <c r="P85" i="13"/>
  <c r="P107" i="13"/>
  <c r="Q12" i="13"/>
  <c r="P23" i="13"/>
  <c r="Q23" i="13" s="1"/>
  <c r="P31" i="13"/>
  <c r="P39" i="13"/>
  <c r="P45" i="13"/>
  <c r="P47" i="13"/>
  <c r="P51" i="13"/>
  <c r="P75" i="13"/>
  <c r="P81" i="13"/>
  <c r="P111" i="13"/>
  <c r="P128" i="13"/>
  <c r="P14" i="13"/>
  <c r="P37" i="13"/>
  <c r="P62" i="13"/>
  <c r="P66" i="13"/>
  <c r="P73" i="13"/>
  <c r="P80" i="13"/>
  <c r="P122" i="13"/>
  <c r="Q5" i="13"/>
  <c r="P21" i="13"/>
  <c r="Q21" i="13" s="1"/>
  <c r="P25" i="13"/>
  <c r="P33" i="13"/>
  <c r="Q36" i="13"/>
  <c r="P41" i="13"/>
  <c r="P50" i="13"/>
  <c r="Q50" i="13" s="1"/>
  <c r="P52" i="13"/>
  <c r="P61" i="13"/>
  <c r="Q61" i="13" s="1"/>
  <c r="P63" i="13"/>
  <c r="Q63" i="13" s="1"/>
  <c r="P65" i="13"/>
  <c r="Q65" i="13" s="1"/>
  <c r="P76" i="13"/>
  <c r="P115" i="13"/>
  <c r="P29" i="13"/>
  <c r="P27" i="13"/>
  <c r="Q30" i="13"/>
  <c r="P35" i="13"/>
  <c r="Q38" i="13"/>
  <c r="P46" i="13"/>
  <c r="Q46" i="13" s="1"/>
  <c r="P48" i="13"/>
  <c r="Q48" i="13" s="1"/>
  <c r="P84" i="13"/>
  <c r="P89" i="13"/>
  <c r="P125" i="13"/>
  <c r="P146" i="13"/>
  <c r="P190" i="13"/>
  <c r="P212" i="13"/>
  <c r="P232" i="13"/>
  <c r="Q88" i="13"/>
  <c r="P92" i="13"/>
  <c r="Q92" i="13" s="1"/>
  <c r="P96" i="13"/>
  <c r="Q96" i="13" s="1"/>
  <c r="P127" i="13"/>
  <c r="P144" i="13"/>
  <c r="P150" i="13"/>
  <c r="P152" i="13"/>
  <c r="P159" i="13"/>
  <c r="P166" i="13"/>
  <c r="Q166" i="13" s="1"/>
  <c r="P71" i="13"/>
  <c r="P171" i="13"/>
  <c r="P180" i="13"/>
  <c r="P184" i="13"/>
  <c r="P187" i="13"/>
  <c r="P195" i="13"/>
  <c r="Q195" i="13" s="1"/>
  <c r="P198" i="13"/>
  <c r="P201" i="13"/>
  <c r="P207" i="13"/>
  <c r="P210" i="13"/>
  <c r="P230" i="13"/>
  <c r="P133" i="13"/>
  <c r="P148" i="13"/>
  <c r="P161" i="13"/>
  <c r="P131" i="13"/>
  <c r="P132" i="13"/>
  <c r="P147" i="13"/>
  <c r="P154" i="13"/>
  <c r="P155" i="13"/>
  <c r="P176" i="13"/>
  <c r="P216" i="13"/>
  <c r="P228" i="13"/>
  <c r="P99" i="13"/>
  <c r="P103" i="13"/>
  <c r="P129" i="13"/>
  <c r="P143" i="13"/>
  <c r="P43" i="13"/>
  <c r="P151" i="13"/>
  <c r="P157" i="13"/>
  <c r="P158" i="13"/>
  <c r="P165" i="13"/>
  <c r="P169" i="13"/>
  <c r="P172" i="13"/>
  <c r="P183" i="13"/>
  <c r="P186" i="13"/>
  <c r="P194" i="13"/>
  <c r="P199" i="13"/>
  <c r="P202" i="13"/>
  <c r="P208" i="13"/>
  <c r="P211" i="13"/>
  <c r="P234" i="13"/>
  <c r="P219" i="13"/>
  <c r="P225" i="13"/>
  <c r="P173" i="13"/>
  <c r="Q173" i="13" s="1"/>
  <c r="Q175" i="13"/>
  <c r="P188" i="13"/>
  <c r="Q188" i="13" s="1"/>
  <c r="P215" i="13"/>
  <c r="P220" i="13"/>
  <c r="P223" i="13"/>
  <c r="P226" i="13"/>
  <c r="R34" i="12"/>
  <c r="G147" i="12"/>
  <c r="G74" i="12"/>
  <c r="I225" i="12"/>
  <c r="Q19" i="13" l="1"/>
  <c r="Q28" i="13"/>
  <c r="Q220" i="13"/>
  <c r="Q172" i="13"/>
  <c r="Q165" i="13"/>
  <c r="Q157" i="13"/>
  <c r="Q47" i="13"/>
  <c r="Q39" i="13"/>
  <c r="Q85" i="13"/>
  <c r="Q68" i="13"/>
  <c r="Q60" i="13"/>
  <c r="Q22" i="13"/>
  <c r="Q192" i="13"/>
  <c r="Q9" i="13"/>
  <c r="Q4" i="13"/>
  <c r="Q223" i="13"/>
  <c r="Q219" i="13"/>
  <c r="Q221" i="13"/>
  <c r="Q103" i="13"/>
  <c r="Q228" i="13"/>
  <c r="Q190" i="13"/>
  <c r="Q125" i="13"/>
  <c r="Q84" i="13"/>
  <c r="Q14" i="13"/>
  <c r="Q111" i="13"/>
  <c r="Q178" i="13"/>
  <c r="Q167" i="13"/>
  <c r="Q218" i="13"/>
  <c r="Q168" i="13"/>
  <c r="Q224" i="13"/>
  <c r="Q214" i="13"/>
  <c r="Q179" i="13"/>
  <c r="Q25" i="13"/>
  <c r="Q115" i="13"/>
  <c r="Q174" i="13"/>
  <c r="Q197" i="13"/>
  <c r="Q205" i="13"/>
  <c r="Q121" i="13"/>
  <c r="Q217" i="13"/>
  <c r="Q206" i="13"/>
  <c r="Q213" i="13"/>
  <c r="Q114" i="13"/>
  <c r="Q209" i="13"/>
  <c r="Q129" i="13"/>
  <c r="Q186" i="13"/>
  <c r="Q143" i="13"/>
  <c r="Q155" i="13"/>
  <c r="Q131" i="13"/>
  <c r="Q210" i="13"/>
  <c r="Q201" i="13"/>
  <c r="Q86" i="13"/>
  <c r="Q185" i="13"/>
  <c r="Q196" i="13"/>
  <c r="Q176" i="13"/>
  <c r="Q154" i="13"/>
  <c r="Q132" i="13"/>
  <c r="Q161" i="13"/>
  <c r="Q148" i="13"/>
  <c r="Q230" i="13"/>
  <c r="Q207" i="13"/>
  <c r="Q198" i="13"/>
  <c r="Q127" i="13"/>
  <c r="Q27" i="13"/>
  <c r="Q29" i="13"/>
  <c r="Q52" i="13"/>
  <c r="Q41" i="13"/>
  <c r="Q80" i="13"/>
  <c r="Q66" i="13"/>
  <c r="Q75" i="13"/>
  <c r="Q226" i="13"/>
  <c r="Q225" i="13"/>
  <c r="Q234" i="13"/>
  <c r="Q158" i="13"/>
  <c r="Q99" i="13"/>
  <c r="Q216" i="13"/>
  <c r="Q171" i="13"/>
  <c r="Q152" i="13"/>
  <c r="Q212" i="13"/>
  <c r="Q35" i="13"/>
  <c r="Q122" i="13"/>
  <c r="Q37" i="13"/>
  <c r="Q128" i="13"/>
  <c r="Q51" i="13"/>
  <c r="Q45" i="13"/>
  <c r="Q31" i="13"/>
  <c r="Q107" i="13"/>
  <c r="Q70" i="13"/>
  <c r="Q64" i="13"/>
  <c r="Q16" i="13"/>
  <c r="Q18" i="13"/>
  <c r="Q54" i="13"/>
  <c r="Q11" i="13"/>
  <c r="Q6" i="13"/>
  <c r="Q208" i="13"/>
  <c r="Q184" i="13"/>
  <c r="Q144" i="13"/>
  <c r="Q56" i="13"/>
  <c r="Q13" i="13"/>
  <c r="Q169" i="13"/>
  <c r="Q151" i="13"/>
  <c r="Q199" i="13"/>
  <c r="Q215" i="13"/>
  <c r="Q211" i="13"/>
  <c r="Q202" i="13"/>
  <c r="Q194" i="13"/>
  <c r="Q183" i="13"/>
  <c r="Q43" i="13"/>
  <c r="Q147" i="13"/>
  <c r="Q133" i="13"/>
  <c r="Q187" i="13"/>
  <c r="Q180" i="13"/>
  <c r="Q71" i="13"/>
  <c r="Q159" i="13"/>
  <c r="Q150" i="13"/>
  <c r="Q232" i="13"/>
  <c r="Q146" i="13"/>
  <c r="Q89" i="13"/>
  <c r="Q76" i="13"/>
  <c r="Q33" i="13"/>
  <c r="Q73" i="13"/>
  <c r="Q62" i="13"/>
  <c r="Q81" i="13"/>
  <c r="Q7" i="13"/>
  <c r="R237" i="12"/>
  <c r="G237" i="12" s="1"/>
  <c r="H237" i="12" s="1"/>
  <c r="R236" i="12"/>
  <c r="G236" i="12" s="1"/>
  <c r="H236" i="12" s="1"/>
  <c r="R235" i="12"/>
  <c r="G235" i="12" s="1"/>
  <c r="H235" i="12" s="1"/>
  <c r="R234" i="12"/>
  <c r="G234" i="12" s="1"/>
  <c r="H234" i="12" s="1"/>
  <c r="R233" i="12"/>
  <c r="G233" i="12" s="1"/>
  <c r="H233" i="12" s="1"/>
  <c r="R232" i="12"/>
  <c r="G232" i="12" s="1"/>
  <c r="H232" i="12" s="1"/>
  <c r="R231" i="12"/>
  <c r="G231" i="12" s="1"/>
  <c r="H231" i="12" s="1"/>
  <c r="R230" i="12"/>
  <c r="G230" i="12" s="1"/>
  <c r="H230" i="12" s="1"/>
  <c r="G229" i="12"/>
  <c r="H229" i="12" s="1"/>
  <c r="O229" i="12" s="1"/>
  <c r="G228" i="12"/>
  <c r="H228" i="12" s="1"/>
  <c r="K228" i="12" s="1"/>
  <c r="G227" i="12"/>
  <c r="H227" i="12" s="1"/>
  <c r="R226" i="12"/>
  <c r="G226" i="12" s="1"/>
  <c r="H226" i="12" s="1"/>
  <c r="K229" i="12" l="1"/>
  <c r="O236" i="12"/>
  <c r="K236" i="12"/>
  <c r="P236" i="12" s="1"/>
  <c r="O234" i="12"/>
  <c r="K234" i="12"/>
  <c r="O237" i="12"/>
  <c r="K237" i="12"/>
  <c r="O227" i="12"/>
  <c r="K227" i="12"/>
  <c r="O231" i="12"/>
  <c r="K231" i="12"/>
  <c r="P231" i="12" s="1"/>
  <c r="K233" i="12"/>
  <c r="O233" i="12"/>
  <c r="O226" i="12"/>
  <c r="K226" i="12"/>
  <c r="P226" i="12" s="1"/>
  <c r="O230" i="12"/>
  <c r="K230" i="12"/>
  <c r="K232" i="12"/>
  <c r="O232" i="12"/>
  <c r="O235" i="12"/>
  <c r="K235" i="12"/>
  <c r="P229" i="12"/>
  <c r="O228" i="12"/>
  <c r="P228" i="12" s="1"/>
  <c r="P235" i="12" l="1"/>
  <c r="P230" i="12"/>
  <c r="P227" i="12"/>
  <c r="P234" i="12"/>
  <c r="P237" i="12"/>
  <c r="P233" i="12"/>
  <c r="P232" i="12"/>
  <c r="G175" i="12" l="1"/>
  <c r="H175" i="12" s="1"/>
  <c r="G174" i="12"/>
  <c r="H174" i="12" s="1"/>
  <c r="K174" i="12" s="1"/>
  <c r="G91" i="12"/>
  <c r="G224" i="12"/>
  <c r="G223" i="12"/>
  <c r="G222" i="12"/>
  <c r="G221" i="12"/>
  <c r="G220" i="12"/>
  <c r="G219" i="12"/>
  <c r="G218" i="12"/>
  <c r="G217" i="12"/>
  <c r="G216" i="12"/>
  <c r="G215" i="12"/>
  <c r="G214" i="12"/>
  <c r="G213" i="12"/>
  <c r="G212" i="12"/>
  <c r="G211" i="12"/>
  <c r="G210" i="12"/>
  <c r="G209" i="12"/>
  <c r="G208" i="12"/>
  <c r="G207" i="12"/>
  <c r="G206" i="12"/>
  <c r="G205" i="12"/>
  <c r="G204" i="12"/>
  <c r="G203" i="12"/>
  <c r="G202" i="12"/>
  <c r="G201" i="12"/>
  <c r="G200" i="12"/>
  <c r="G199" i="12"/>
  <c r="G198" i="12"/>
  <c r="G197" i="12"/>
  <c r="G196" i="12"/>
  <c r="G195" i="12"/>
  <c r="G194" i="12"/>
  <c r="G193" i="12"/>
  <c r="G192" i="12"/>
  <c r="G191" i="12"/>
  <c r="G190" i="12"/>
  <c r="G189" i="12"/>
  <c r="G188" i="12"/>
  <c r="G187" i="12"/>
  <c r="G186" i="12"/>
  <c r="G185" i="12"/>
  <c r="G184" i="12"/>
  <c r="G183" i="12"/>
  <c r="G182" i="12"/>
  <c r="G181" i="12"/>
  <c r="G180" i="12"/>
  <c r="G179" i="12"/>
  <c r="G178" i="12"/>
  <c r="G177" i="12"/>
  <c r="G176" i="12"/>
  <c r="G173" i="12"/>
  <c r="G172" i="12"/>
  <c r="G171" i="12"/>
  <c r="G170" i="12"/>
  <c r="G169" i="12"/>
  <c r="G168" i="12"/>
  <c r="G167" i="12"/>
  <c r="G166" i="12"/>
  <c r="G165" i="12"/>
  <c r="G164" i="12"/>
  <c r="G163" i="12"/>
  <c r="G162" i="12"/>
  <c r="G161" i="12"/>
  <c r="G160" i="12"/>
  <c r="G159" i="12"/>
  <c r="G158" i="12"/>
  <c r="G157" i="12"/>
  <c r="G156" i="12"/>
  <c r="G155" i="12"/>
  <c r="G154" i="12"/>
  <c r="G153" i="12"/>
  <c r="G152" i="12"/>
  <c r="G151" i="12"/>
  <c r="G150" i="12"/>
  <c r="G149" i="12"/>
  <c r="G148" i="12"/>
  <c r="G146" i="12"/>
  <c r="G145" i="12"/>
  <c r="G144" i="12"/>
  <c r="G143" i="12"/>
  <c r="G142" i="12"/>
  <c r="G141" i="12"/>
  <c r="G140" i="12"/>
  <c r="G139" i="12"/>
  <c r="G138" i="12"/>
  <c r="G137" i="12"/>
  <c r="G136" i="12"/>
  <c r="G135" i="12"/>
  <c r="G134" i="12"/>
  <c r="G133" i="12"/>
  <c r="G132" i="12"/>
  <c r="G131" i="12"/>
  <c r="G130" i="12"/>
  <c r="G129" i="12"/>
  <c r="G128" i="12"/>
  <c r="G127" i="12"/>
  <c r="G126" i="12"/>
  <c r="G125" i="12"/>
  <c r="G124" i="12"/>
  <c r="G123" i="12"/>
  <c r="G122" i="12"/>
  <c r="G121" i="12"/>
  <c r="G120" i="12"/>
  <c r="G119" i="12"/>
  <c r="G118" i="12"/>
  <c r="G117" i="12"/>
  <c r="G116" i="12"/>
  <c r="G115" i="12"/>
  <c r="G114" i="12"/>
  <c r="G113" i="12"/>
  <c r="G112" i="12"/>
  <c r="G111" i="12"/>
  <c r="G110" i="12"/>
  <c r="G109" i="12"/>
  <c r="G108" i="12"/>
  <c r="G107" i="12"/>
  <c r="G106" i="12"/>
  <c r="G105" i="12"/>
  <c r="G104" i="12"/>
  <c r="G103" i="12"/>
  <c r="G102" i="12"/>
  <c r="G101" i="12"/>
  <c r="G100" i="12"/>
  <c r="G99" i="12"/>
  <c r="G98" i="12"/>
  <c r="G97" i="12"/>
  <c r="G96" i="12"/>
  <c r="G95" i="12"/>
  <c r="G94" i="12"/>
  <c r="G93" i="12"/>
  <c r="G92" i="12"/>
  <c r="G90" i="12"/>
  <c r="G89" i="12"/>
  <c r="G88" i="12"/>
  <c r="R68" i="12"/>
  <c r="G68" i="12" s="1"/>
  <c r="G87" i="12"/>
  <c r="G86" i="12"/>
  <c r="G85" i="12"/>
  <c r="G84" i="12"/>
  <c r="G83" i="12"/>
  <c r="G82" i="12"/>
  <c r="G81" i="12"/>
  <c r="G80" i="12"/>
  <c r="G79" i="12"/>
  <c r="G78" i="12"/>
  <c r="G77" i="12"/>
  <c r="G75" i="12"/>
  <c r="R73" i="12"/>
  <c r="G73" i="12" s="1"/>
  <c r="R72" i="12"/>
  <c r="G72" i="12" s="1"/>
  <c r="R71" i="12"/>
  <c r="G71" i="12" s="1"/>
  <c r="R67" i="12"/>
  <c r="G67" i="12" s="1"/>
  <c r="R70" i="12"/>
  <c r="G70" i="12" s="1"/>
  <c r="R69" i="12"/>
  <c r="G69" i="12" s="1"/>
  <c r="R66" i="12"/>
  <c r="G66" i="12" s="1"/>
  <c r="R65" i="12"/>
  <c r="G65" i="12" s="1"/>
  <c r="R64" i="12"/>
  <c r="G64" i="12" s="1"/>
  <c r="R63" i="12"/>
  <c r="G63" i="12" s="1"/>
  <c r="R62" i="12"/>
  <c r="G62" i="12" s="1"/>
  <c r="R61" i="12"/>
  <c r="G61" i="12" s="1"/>
  <c r="R60" i="12"/>
  <c r="G60" i="12" s="1"/>
  <c r="R59" i="12"/>
  <c r="G59" i="12" s="1"/>
  <c r="R58" i="12"/>
  <c r="G58" i="12" s="1"/>
  <c r="R57" i="12"/>
  <c r="G57" i="12" s="1"/>
  <c r="R56" i="12"/>
  <c r="G56" i="12" s="1"/>
  <c r="R55" i="12"/>
  <c r="G55" i="12" s="1"/>
  <c r="R54" i="12"/>
  <c r="G54" i="12" s="1"/>
  <c r="R53" i="12"/>
  <c r="G53" i="12" s="1"/>
  <c r="G52" i="12"/>
  <c r="G51" i="12"/>
  <c r="R50" i="12"/>
  <c r="G50" i="12" s="1"/>
  <c r="R49" i="12"/>
  <c r="G49" i="12" s="1"/>
  <c r="R48" i="12"/>
  <c r="G48" i="12" s="1"/>
  <c r="R47" i="12"/>
  <c r="G47" i="12" s="1"/>
  <c r="R46" i="12"/>
  <c r="G46" i="12" s="1"/>
  <c r="R45" i="12"/>
  <c r="G45" i="12" s="1"/>
  <c r="R44" i="12"/>
  <c r="R43" i="12"/>
  <c r="G43" i="12" s="1"/>
  <c r="R42" i="12"/>
  <c r="G42" i="12" s="1"/>
  <c r="R41" i="12"/>
  <c r="G41" i="12" s="1"/>
  <c r="R40" i="12"/>
  <c r="G40" i="12" s="1"/>
  <c r="R39" i="12"/>
  <c r="G39" i="12" s="1"/>
  <c r="R38" i="12"/>
  <c r="G38" i="12" s="1"/>
  <c r="R37" i="12"/>
  <c r="G37" i="12" s="1"/>
  <c r="R36" i="12"/>
  <c r="G36" i="12" s="1"/>
  <c r="R35" i="12"/>
  <c r="G35" i="12" s="1"/>
  <c r="G34" i="12"/>
  <c r="R33" i="12"/>
  <c r="G33" i="12" s="1"/>
  <c r="R32" i="12"/>
  <c r="G32" i="12" s="1"/>
  <c r="R31" i="12"/>
  <c r="G31" i="12" s="1"/>
  <c r="R30" i="12"/>
  <c r="G30" i="12" s="1"/>
  <c r="R28" i="12"/>
  <c r="G28" i="12" s="1"/>
  <c r="R27" i="12"/>
  <c r="G27" i="12" s="1"/>
  <c r="R26" i="12"/>
  <c r="G26" i="12" s="1"/>
  <c r="R29" i="12"/>
  <c r="G29" i="12" s="1"/>
  <c r="R25" i="12"/>
  <c r="G25" i="12" s="1"/>
  <c r="R24" i="12"/>
  <c r="G24" i="12" s="1"/>
  <c r="R23" i="12"/>
  <c r="G23" i="12" s="1"/>
  <c r="R22" i="12"/>
  <c r="G22" i="12" s="1"/>
  <c r="R21" i="12"/>
  <c r="G21" i="12" s="1"/>
  <c r="H21" i="12" s="1"/>
  <c r="R20" i="12"/>
  <c r="G20" i="12" s="1"/>
  <c r="R19" i="12"/>
  <c r="G19" i="12" s="1"/>
  <c r="R18" i="12"/>
  <c r="G18" i="12" s="1"/>
  <c r="R17" i="12"/>
  <c r="G17" i="12" s="1"/>
  <c r="R16" i="12"/>
  <c r="G16" i="12" s="1"/>
  <c r="R15" i="12"/>
  <c r="G15" i="12" s="1"/>
  <c r="R14" i="12"/>
  <c r="G14" i="12" s="1"/>
  <c r="R13" i="12"/>
  <c r="G13" i="12" s="1"/>
  <c r="R12" i="12"/>
  <c r="G12" i="12" s="1"/>
  <c r="R11" i="12"/>
  <c r="G11" i="12" s="1"/>
  <c r="R10" i="12"/>
  <c r="G10" i="12" s="1"/>
  <c r="R9" i="12"/>
  <c r="G9" i="12" s="1"/>
  <c r="R8" i="12"/>
  <c r="G8" i="12" s="1"/>
  <c r="R7" i="12"/>
  <c r="G7" i="12" s="1"/>
  <c r="R6" i="12"/>
  <c r="G6" i="12" s="1"/>
  <c r="R5" i="12"/>
  <c r="G5" i="12" s="1"/>
  <c r="R4" i="12"/>
  <c r="G4" i="12" s="1"/>
  <c r="R3" i="12"/>
  <c r="G3" i="12" s="1"/>
  <c r="J225" i="12"/>
  <c r="K59" i="12"/>
  <c r="P59" i="12" s="1"/>
  <c r="K58" i="12"/>
  <c r="P58" i="12" s="1"/>
  <c r="K21" i="12"/>
  <c r="P21" i="12" s="1"/>
  <c r="O174" i="12" l="1"/>
  <c r="P174" i="12" s="1"/>
  <c r="O175" i="12"/>
  <c r="K175" i="12"/>
  <c r="G41" i="10"/>
  <c r="P175" i="12" l="1"/>
  <c r="P241" i="11"/>
  <c r="P240" i="11"/>
  <c r="P239" i="11"/>
  <c r="P238" i="11"/>
  <c r="P237" i="11"/>
  <c r="P236" i="11"/>
  <c r="P235" i="11"/>
  <c r="P234" i="11"/>
  <c r="P233" i="11"/>
  <c r="P232" i="11"/>
  <c r="P231" i="11"/>
  <c r="P230" i="11"/>
  <c r="P229" i="11"/>
  <c r="P228" i="11"/>
  <c r="P227" i="11"/>
  <c r="P226" i="11"/>
  <c r="P225" i="11"/>
  <c r="P224" i="11"/>
  <c r="P223" i="11"/>
  <c r="I222" i="11"/>
  <c r="G221" i="11"/>
  <c r="H221" i="11" s="1"/>
  <c r="O221" i="11" s="1"/>
  <c r="G220" i="11"/>
  <c r="H220" i="11" s="1"/>
  <c r="K220" i="11" s="1"/>
  <c r="G219" i="11"/>
  <c r="H219" i="11" s="1"/>
  <c r="G218" i="11"/>
  <c r="H218" i="11" s="1"/>
  <c r="G217" i="11"/>
  <c r="H217" i="11" s="1"/>
  <c r="O217" i="11" s="1"/>
  <c r="G216" i="11"/>
  <c r="H216" i="11" s="1"/>
  <c r="G215" i="11"/>
  <c r="H215" i="11" s="1"/>
  <c r="H214" i="11"/>
  <c r="O214" i="11" s="1"/>
  <c r="G214" i="11"/>
  <c r="G213" i="11"/>
  <c r="H213" i="11" s="1"/>
  <c r="G212" i="11"/>
  <c r="H212" i="11" s="1"/>
  <c r="K212" i="11" s="1"/>
  <c r="G211" i="11"/>
  <c r="H211" i="11" s="1"/>
  <c r="G210" i="11"/>
  <c r="H210" i="11" s="1"/>
  <c r="G209" i="11"/>
  <c r="H209" i="11" s="1"/>
  <c r="G208" i="11"/>
  <c r="H208" i="11" s="1"/>
  <c r="K208" i="11" s="1"/>
  <c r="G207" i="11"/>
  <c r="H207" i="11" s="1"/>
  <c r="G206" i="11"/>
  <c r="H206" i="11" s="1"/>
  <c r="O206" i="11" s="1"/>
  <c r="G205" i="11"/>
  <c r="H205" i="11" s="1"/>
  <c r="G203" i="11"/>
  <c r="H203" i="11" s="1"/>
  <c r="K203" i="11" s="1"/>
  <c r="G202" i="11"/>
  <c r="H202" i="11" s="1"/>
  <c r="G201" i="11"/>
  <c r="H201" i="11" s="1"/>
  <c r="G200" i="11"/>
  <c r="H200" i="11" s="1"/>
  <c r="G199" i="11"/>
  <c r="H199" i="11" s="1"/>
  <c r="G198" i="11"/>
  <c r="H198" i="11" s="1"/>
  <c r="G197" i="11"/>
  <c r="H197" i="11" s="1"/>
  <c r="O197" i="11" s="1"/>
  <c r="G196" i="11"/>
  <c r="H196" i="11" s="1"/>
  <c r="O196" i="11" s="1"/>
  <c r="G195" i="11"/>
  <c r="H195" i="11" s="1"/>
  <c r="K195" i="11" s="1"/>
  <c r="G194" i="11"/>
  <c r="H194" i="11" s="1"/>
  <c r="G193" i="11"/>
  <c r="H193" i="11" s="1"/>
  <c r="G192" i="11"/>
  <c r="H192" i="11" s="1"/>
  <c r="G191" i="11"/>
  <c r="H191" i="11" s="1"/>
  <c r="K191" i="11" s="1"/>
  <c r="G190" i="11"/>
  <c r="H190" i="11" s="1"/>
  <c r="G189" i="11"/>
  <c r="H189" i="11" s="1"/>
  <c r="O189" i="11" s="1"/>
  <c r="G188" i="11"/>
  <c r="H188" i="11" s="1"/>
  <c r="O188" i="11" s="1"/>
  <c r="G187" i="11"/>
  <c r="H187" i="11" s="1"/>
  <c r="K187" i="11" s="1"/>
  <c r="G186" i="11"/>
  <c r="H186" i="11" s="1"/>
  <c r="G185" i="11"/>
  <c r="H185" i="11" s="1"/>
  <c r="G184" i="11"/>
  <c r="H184" i="11" s="1"/>
  <c r="G183" i="11"/>
  <c r="H183" i="11" s="1"/>
  <c r="G182" i="11"/>
  <c r="H182" i="11" s="1"/>
  <c r="G181" i="11"/>
  <c r="H181" i="11" s="1"/>
  <c r="G180" i="11"/>
  <c r="H180" i="11" s="1"/>
  <c r="G179" i="11"/>
  <c r="H179" i="11" s="1"/>
  <c r="K179" i="11" s="1"/>
  <c r="G178" i="11"/>
  <c r="H178" i="11" s="1"/>
  <c r="G177" i="11"/>
  <c r="H177" i="11" s="1"/>
  <c r="G176" i="11"/>
  <c r="H176" i="11" s="1"/>
  <c r="O175" i="11"/>
  <c r="G175" i="11"/>
  <c r="H175" i="11" s="1"/>
  <c r="K175" i="11" s="1"/>
  <c r="G174" i="11"/>
  <c r="H174" i="11" s="1"/>
  <c r="G173" i="11"/>
  <c r="H173" i="11" s="1"/>
  <c r="O173" i="11" s="1"/>
  <c r="H172" i="11"/>
  <c r="O172" i="11" s="1"/>
  <c r="G172" i="11"/>
  <c r="G171" i="11"/>
  <c r="H171" i="11" s="1"/>
  <c r="K171" i="11" s="1"/>
  <c r="G170" i="11"/>
  <c r="H170" i="11" s="1"/>
  <c r="H169" i="11"/>
  <c r="G169" i="11"/>
  <c r="G168" i="11"/>
  <c r="H168" i="11" s="1"/>
  <c r="O168" i="11" s="1"/>
  <c r="G167" i="11"/>
  <c r="H167" i="11" s="1"/>
  <c r="G166" i="11"/>
  <c r="H166" i="11" s="1"/>
  <c r="G165" i="11"/>
  <c r="H165" i="11" s="1"/>
  <c r="G164" i="11"/>
  <c r="H164" i="11" s="1"/>
  <c r="G163" i="11"/>
  <c r="H163" i="11" s="1"/>
  <c r="O163" i="11" s="1"/>
  <c r="G162" i="11"/>
  <c r="H162" i="11" s="1"/>
  <c r="G161" i="11"/>
  <c r="H161" i="11" s="1"/>
  <c r="G160" i="11"/>
  <c r="H160" i="11" s="1"/>
  <c r="G159" i="11"/>
  <c r="H159" i="11" s="1"/>
  <c r="O159" i="11" s="1"/>
  <c r="G158" i="11"/>
  <c r="H158" i="11" s="1"/>
  <c r="G157" i="11"/>
  <c r="H157" i="11" s="1"/>
  <c r="G156" i="11"/>
  <c r="H156" i="11" s="1"/>
  <c r="O156" i="11" s="1"/>
  <c r="G155" i="11"/>
  <c r="H155" i="11" s="1"/>
  <c r="O155" i="11" s="1"/>
  <c r="G154" i="11"/>
  <c r="H154" i="11" s="1"/>
  <c r="G153" i="11"/>
  <c r="H153" i="11" s="1"/>
  <c r="G152" i="11"/>
  <c r="H152" i="11" s="1"/>
  <c r="K151" i="11"/>
  <c r="G151" i="11"/>
  <c r="H151" i="11" s="1"/>
  <c r="O151" i="11" s="1"/>
  <c r="G150" i="11"/>
  <c r="H150" i="11" s="1"/>
  <c r="G149" i="11"/>
  <c r="H149" i="11" s="1"/>
  <c r="G148" i="11"/>
  <c r="H148" i="11" s="1"/>
  <c r="G147" i="11"/>
  <c r="H147" i="11" s="1"/>
  <c r="O147" i="11" s="1"/>
  <c r="G146" i="11"/>
  <c r="H146" i="11" s="1"/>
  <c r="G145" i="11"/>
  <c r="H145" i="11" s="1"/>
  <c r="G144" i="11"/>
  <c r="H144" i="11" s="1"/>
  <c r="G143" i="11"/>
  <c r="H143" i="11" s="1"/>
  <c r="O143" i="11" s="1"/>
  <c r="G142" i="11"/>
  <c r="H142" i="11" s="1"/>
  <c r="G141" i="11"/>
  <c r="H141" i="11" s="1"/>
  <c r="G140" i="11"/>
  <c r="H140" i="11" s="1"/>
  <c r="O140" i="11" s="1"/>
  <c r="G139" i="11"/>
  <c r="H139" i="11" s="1"/>
  <c r="O139" i="11" s="1"/>
  <c r="J138" i="11"/>
  <c r="G138" i="11"/>
  <c r="J137" i="11"/>
  <c r="G137" i="11"/>
  <c r="J136" i="11"/>
  <c r="G136" i="11"/>
  <c r="J135" i="11"/>
  <c r="G135" i="11"/>
  <c r="J134" i="11"/>
  <c r="G134" i="11"/>
  <c r="J133" i="11"/>
  <c r="G133" i="11"/>
  <c r="J132" i="11"/>
  <c r="G132" i="11"/>
  <c r="J131" i="11"/>
  <c r="G131" i="11"/>
  <c r="G130" i="11"/>
  <c r="H130" i="11" s="1"/>
  <c r="G129" i="11"/>
  <c r="H129" i="11" s="1"/>
  <c r="G128" i="11"/>
  <c r="H128" i="11" s="1"/>
  <c r="G127" i="11"/>
  <c r="H127" i="11" s="1"/>
  <c r="G126" i="11"/>
  <c r="H126" i="11" s="1"/>
  <c r="G125" i="11"/>
  <c r="H125" i="11" s="1"/>
  <c r="G124" i="11"/>
  <c r="H124" i="11" s="1"/>
  <c r="G123" i="11"/>
  <c r="H123" i="11" s="1"/>
  <c r="G122" i="11"/>
  <c r="H122" i="11" s="1"/>
  <c r="G121" i="11"/>
  <c r="H121" i="11" s="1"/>
  <c r="H120" i="11"/>
  <c r="O120" i="11" s="1"/>
  <c r="G120" i="11"/>
  <c r="G119" i="11"/>
  <c r="H119" i="11" s="1"/>
  <c r="G118" i="11"/>
  <c r="H118" i="11" s="1"/>
  <c r="G117" i="11"/>
  <c r="H117" i="11" s="1"/>
  <c r="G116" i="11"/>
  <c r="H116" i="11" s="1"/>
  <c r="G115" i="11"/>
  <c r="H115" i="11" s="1"/>
  <c r="G114" i="11"/>
  <c r="H114" i="11" s="1"/>
  <c r="G113" i="11"/>
  <c r="H113" i="11" s="1"/>
  <c r="G112" i="11"/>
  <c r="H112" i="11" s="1"/>
  <c r="H111" i="11"/>
  <c r="O111" i="11" s="1"/>
  <c r="G111" i="11"/>
  <c r="G110" i="11"/>
  <c r="H110" i="11" s="1"/>
  <c r="G109" i="11"/>
  <c r="H109" i="11" s="1"/>
  <c r="G108" i="11"/>
  <c r="H108" i="11" s="1"/>
  <c r="G107" i="11"/>
  <c r="H107" i="11" s="1"/>
  <c r="G106" i="11"/>
  <c r="H106" i="11" s="1"/>
  <c r="G105" i="11"/>
  <c r="H105" i="11" s="1"/>
  <c r="G104" i="11"/>
  <c r="H104" i="11" s="1"/>
  <c r="G102" i="11"/>
  <c r="H102" i="11" s="1"/>
  <c r="G101" i="11"/>
  <c r="H101" i="11" s="1"/>
  <c r="G100" i="11"/>
  <c r="H100" i="11" s="1"/>
  <c r="G99" i="11"/>
  <c r="H99" i="11" s="1"/>
  <c r="G98" i="11"/>
  <c r="H98" i="11" s="1"/>
  <c r="G97" i="11"/>
  <c r="H97" i="11" s="1"/>
  <c r="G96" i="11"/>
  <c r="H96" i="11" s="1"/>
  <c r="G95" i="11"/>
  <c r="H95" i="11" s="1"/>
  <c r="G94" i="11"/>
  <c r="H94" i="11" s="1"/>
  <c r="G93" i="11"/>
  <c r="H93" i="11" s="1"/>
  <c r="G92" i="11"/>
  <c r="H92" i="11" s="1"/>
  <c r="G91" i="11"/>
  <c r="H91" i="11" s="1"/>
  <c r="G90" i="11"/>
  <c r="H90" i="11" s="1"/>
  <c r="K90" i="11" s="1"/>
  <c r="G89" i="11"/>
  <c r="H89" i="11" s="1"/>
  <c r="G88" i="11"/>
  <c r="H88" i="11" s="1"/>
  <c r="G87" i="11"/>
  <c r="H87" i="11" s="1"/>
  <c r="G86" i="11"/>
  <c r="H86" i="11" s="1"/>
  <c r="G85" i="11"/>
  <c r="H85" i="11" s="1"/>
  <c r="G84" i="11"/>
  <c r="H84" i="11" s="1"/>
  <c r="G83" i="11"/>
  <c r="H83" i="11" s="1"/>
  <c r="O83" i="11" s="1"/>
  <c r="G82" i="11"/>
  <c r="H82" i="11" s="1"/>
  <c r="K82" i="11" s="1"/>
  <c r="G81" i="11"/>
  <c r="H81" i="11" s="1"/>
  <c r="G80" i="11"/>
  <c r="H80" i="11" s="1"/>
  <c r="G79" i="11"/>
  <c r="H79" i="11" s="1"/>
  <c r="O79" i="11" s="1"/>
  <c r="G78" i="11"/>
  <c r="H78" i="11" s="1"/>
  <c r="K78" i="11" s="1"/>
  <c r="G77" i="11"/>
  <c r="H77" i="11" s="1"/>
  <c r="G76" i="11"/>
  <c r="H76" i="11" s="1"/>
  <c r="G75" i="11"/>
  <c r="H75" i="11" s="1"/>
  <c r="O75" i="11" s="1"/>
  <c r="G74" i="11"/>
  <c r="H74" i="11" s="1"/>
  <c r="K74" i="11" s="1"/>
  <c r="G73" i="11"/>
  <c r="H73" i="11" s="1"/>
  <c r="G72" i="11"/>
  <c r="H72" i="11" s="1"/>
  <c r="G71" i="11"/>
  <c r="H71" i="11" s="1"/>
  <c r="G70" i="11"/>
  <c r="H70" i="11" s="1"/>
  <c r="O70" i="11" s="1"/>
  <c r="G69" i="11"/>
  <c r="H69" i="11" s="1"/>
  <c r="G68" i="11"/>
  <c r="H68" i="11" s="1"/>
  <c r="H67" i="11"/>
  <c r="O67" i="11" s="1"/>
  <c r="G67" i="11"/>
  <c r="G66" i="11"/>
  <c r="H66" i="11" s="1"/>
  <c r="O66" i="11" s="1"/>
  <c r="G65" i="11"/>
  <c r="H65" i="11" s="1"/>
  <c r="G64" i="11"/>
  <c r="H64" i="11" s="1"/>
  <c r="G63" i="11"/>
  <c r="H63" i="11" s="1"/>
  <c r="G62" i="11"/>
  <c r="H62" i="11" s="1"/>
  <c r="O62" i="11" s="1"/>
  <c r="G61" i="11"/>
  <c r="H61" i="11" s="1"/>
  <c r="G60" i="11"/>
  <c r="H60" i="11" s="1"/>
  <c r="G59" i="11"/>
  <c r="H59" i="11" s="1"/>
  <c r="O59" i="11" s="1"/>
  <c r="K58" i="11"/>
  <c r="P58" i="11" s="1"/>
  <c r="G58" i="11"/>
  <c r="K57" i="11"/>
  <c r="P57" i="11" s="1"/>
  <c r="G57" i="11"/>
  <c r="G56" i="11"/>
  <c r="H56" i="11" s="1"/>
  <c r="G55" i="11"/>
  <c r="H55" i="11" s="1"/>
  <c r="O55" i="11" s="1"/>
  <c r="G54" i="11"/>
  <c r="H54" i="11" s="1"/>
  <c r="G53" i="11"/>
  <c r="H53" i="11" s="1"/>
  <c r="G52" i="11"/>
  <c r="H52" i="11" s="1"/>
  <c r="G51" i="11"/>
  <c r="H51" i="11" s="1"/>
  <c r="G50" i="11"/>
  <c r="H50" i="11" s="1"/>
  <c r="G49" i="11"/>
  <c r="H49" i="11" s="1"/>
  <c r="G48" i="11"/>
  <c r="G47" i="11"/>
  <c r="H47" i="11" s="1"/>
  <c r="G46" i="11"/>
  <c r="H46" i="11" s="1"/>
  <c r="O46" i="11" s="1"/>
  <c r="G45" i="11"/>
  <c r="H45" i="11" s="1"/>
  <c r="G44" i="11"/>
  <c r="H44" i="11" s="1"/>
  <c r="G43" i="11"/>
  <c r="H43" i="11" s="1"/>
  <c r="G42" i="11"/>
  <c r="H42" i="11" s="1"/>
  <c r="O42" i="11" s="1"/>
  <c r="G41" i="11"/>
  <c r="H41" i="11" s="1"/>
  <c r="G40" i="11"/>
  <c r="H40" i="11" s="1"/>
  <c r="G39" i="11"/>
  <c r="H39" i="11" s="1"/>
  <c r="G38" i="11"/>
  <c r="H38" i="11" s="1"/>
  <c r="O38" i="11" s="1"/>
  <c r="G37" i="11"/>
  <c r="H37" i="11" s="1"/>
  <c r="G36" i="11"/>
  <c r="H36" i="11" s="1"/>
  <c r="G35" i="11"/>
  <c r="H35" i="11" s="1"/>
  <c r="G34" i="11"/>
  <c r="H34" i="11" s="1"/>
  <c r="O34" i="11" s="1"/>
  <c r="G33" i="11"/>
  <c r="H33" i="11" s="1"/>
  <c r="G32" i="11"/>
  <c r="H32" i="11" s="1"/>
  <c r="G31" i="11"/>
  <c r="H31" i="11" s="1"/>
  <c r="O31" i="11" s="1"/>
  <c r="G30" i="11"/>
  <c r="H30" i="11" s="1"/>
  <c r="O30" i="11" s="1"/>
  <c r="G29" i="11"/>
  <c r="H29" i="11" s="1"/>
  <c r="K29" i="11" s="1"/>
  <c r="G28" i="11"/>
  <c r="H28" i="11" s="1"/>
  <c r="G27" i="11"/>
  <c r="H27" i="11" s="1"/>
  <c r="G26" i="11"/>
  <c r="H26" i="11" s="1"/>
  <c r="O26" i="11" s="1"/>
  <c r="G25" i="11"/>
  <c r="H25" i="11" s="1"/>
  <c r="K25" i="11" s="1"/>
  <c r="G24" i="11"/>
  <c r="H24" i="11" s="1"/>
  <c r="G23" i="11"/>
  <c r="H23" i="11" s="1"/>
  <c r="G22" i="11"/>
  <c r="H22" i="11" s="1"/>
  <c r="O22" i="11" s="1"/>
  <c r="K21" i="11"/>
  <c r="P21" i="11" s="1"/>
  <c r="G21" i="11"/>
  <c r="G20" i="11"/>
  <c r="H20" i="11" s="1"/>
  <c r="O20" i="11" s="1"/>
  <c r="G19" i="11"/>
  <c r="H19" i="11" s="1"/>
  <c r="G18" i="11"/>
  <c r="H18" i="11" s="1"/>
  <c r="G17" i="11"/>
  <c r="H17" i="11" s="1"/>
  <c r="K17" i="11" s="1"/>
  <c r="G16" i="11"/>
  <c r="H16" i="11" s="1"/>
  <c r="O16" i="11" s="1"/>
  <c r="G15" i="11"/>
  <c r="H15" i="11" s="1"/>
  <c r="G14" i="11"/>
  <c r="H14" i="11" s="1"/>
  <c r="G13" i="11"/>
  <c r="H13" i="11" s="1"/>
  <c r="K13" i="11" s="1"/>
  <c r="G12" i="11"/>
  <c r="H12" i="11" s="1"/>
  <c r="O12" i="11" s="1"/>
  <c r="G11" i="11"/>
  <c r="H11" i="11" s="1"/>
  <c r="G10" i="11"/>
  <c r="H10" i="11" s="1"/>
  <c r="G9" i="11"/>
  <c r="H9" i="11" s="1"/>
  <c r="K9" i="11" s="1"/>
  <c r="G8" i="11"/>
  <c r="H8" i="11" s="1"/>
  <c r="O8" i="11" s="1"/>
  <c r="G7" i="11"/>
  <c r="H7" i="11" s="1"/>
  <c r="G6" i="11"/>
  <c r="H6" i="11" s="1"/>
  <c r="G5" i="11"/>
  <c r="H5" i="11" s="1"/>
  <c r="K5" i="11" s="1"/>
  <c r="G4" i="11"/>
  <c r="H4" i="11" s="1"/>
  <c r="O4" i="11" s="1"/>
  <c r="G3" i="11"/>
  <c r="H3" i="11" s="1"/>
  <c r="K163" i="11" l="1"/>
  <c r="O144" i="11"/>
  <c r="K144" i="11"/>
  <c r="O160" i="11"/>
  <c r="P160" i="11" s="1"/>
  <c r="K160" i="11"/>
  <c r="O112" i="11"/>
  <c r="K112" i="11"/>
  <c r="P112" i="11" s="1"/>
  <c r="K147" i="11"/>
  <c r="P147" i="11" s="1"/>
  <c r="O152" i="11"/>
  <c r="K152" i="11"/>
  <c r="O164" i="11"/>
  <c r="K164" i="11"/>
  <c r="O176" i="11"/>
  <c r="K176" i="11"/>
  <c r="O27" i="11"/>
  <c r="K27" i="11"/>
  <c r="O94" i="11"/>
  <c r="K94" i="11"/>
  <c r="O119" i="11"/>
  <c r="K119" i="11"/>
  <c r="O177" i="11"/>
  <c r="K177" i="11"/>
  <c r="P177" i="11" s="1"/>
  <c r="O213" i="11"/>
  <c r="K213" i="11"/>
  <c r="O95" i="11"/>
  <c r="K95" i="11"/>
  <c r="O102" i="11"/>
  <c r="K102" i="11"/>
  <c r="O127" i="11"/>
  <c r="K127" i="11"/>
  <c r="O104" i="11"/>
  <c r="K104" i="11"/>
  <c r="P104" i="11" s="1"/>
  <c r="O128" i="11"/>
  <c r="K128" i="11"/>
  <c r="O148" i="11"/>
  <c r="K148" i="11"/>
  <c r="P148" i="11" s="1"/>
  <c r="K22" i="11"/>
  <c r="K59" i="11"/>
  <c r="P59" i="11" s="1"/>
  <c r="K75" i="11"/>
  <c r="K83" i="11"/>
  <c r="P83" i="11" s="1"/>
  <c r="K111" i="11"/>
  <c r="K120" i="11"/>
  <c r="K140" i="11"/>
  <c r="K143" i="11"/>
  <c r="P143" i="11" s="1"/>
  <c r="K156" i="11"/>
  <c r="K159" i="11"/>
  <c r="K168" i="11"/>
  <c r="O179" i="11"/>
  <c r="P179" i="11" s="1"/>
  <c r="K188" i="11"/>
  <c r="K214" i="11"/>
  <c r="P214" i="11" s="1"/>
  <c r="J222" i="11"/>
  <c r="K139" i="11"/>
  <c r="P139" i="11" s="1"/>
  <c r="K155" i="11"/>
  <c r="O191" i="11"/>
  <c r="P191" i="11" s="1"/>
  <c r="K26" i="11"/>
  <c r="K67" i="11"/>
  <c r="P67" i="11" s="1"/>
  <c r="K79" i="11"/>
  <c r="P175" i="11"/>
  <c r="O63" i="11"/>
  <c r="K63" i="11"/>
  <c r="O87" i="11"/>
  <c r="K87" i="11"/>
  <c r="P87" i="11" s="1"/>
  <c r="O91" i="11"/>
  <c r="K91" i="11"/>
  <c r="P91" i="11" s="1"/>
  <c r="O98" i="11"/>
  <c r="K98" i="11"/>
  <c r="P98" i="11" s="1"/>
  <c r="O124" i="11"/>
  <c r="K124" i="11"/>
  <c r="P124" i="11" s="1"/>
  <c r="O145" i="11"/>
  <c r="K145" i="11"/>
  <c r="P145" i="11" s="1"/>
  <c r="K150" i="11"/>
  <c r="O150" i="11"/>
  <c r="O161" i="11"/>
  <c r="K161" i="11"/>
  <c r="P161" i="11" s="1"/>
  <c r="O193" i="11"/>
  <c r="K193" i="11"/>
  <c r="O210" i="11"/>
  <c r="K210" i="11"/>
  <c r="P210" i="11" s="1"/>
  <c r="O99" i="11"/>
  <c r="K99" i="11"/>
  <c r="O107" i="11"/>
  <c r="K107" i="11"/>
  <c r="P107" i="11" s="1"/>
  <c r="O141" i="11"/>
  <c r="K141" i="11"/>
  <c r="K146" i="11"/>
  <c r="O146" i="11"/>
  <c r="O157" i="11"/>
  <c r="K157" i="11"/>
  <c r="K162" i="11"/>
  <c r="O162" i="11"/>
  <c r="O180" i="11"/>
  <c r="K180" i="11"/>
  <c r="K184" i="11"/>
  <c r="O184" i="11"/>
  <c r="O200" i="11"/>
  <c r="K200" i="11"/>
  <c r="O23" i="11"/>
  <c r="K23" i="11"/>
  <c r="P23" i="11" s="1"/>
  <c r="O71" i="11"/>
  <c r="K71" i="11"/>
  <c r="O108" i="11"/>
  <c r="K108" i="11"/>
  <c r="O115" i="11"/>
  <c r="K115" i="11"/>
  <c r="P115" i="11" s="1"/>
  <c r="O129" i="11"/>
  <c r="K129" i="11"/>
  <c r="P129" i="11" s="1"/>
  <c r="K142" i="11"/>
  <c r="O142" i="11"/>
  <c r="O153" i="11"/>
  <c r="K153" i="11"/>
  <c r="P153" i="11" s="1"/>
  <c r="K158" i="11"/>
  <c r="O158" i="11"/>
  <c r="O181" i="11"/>
  <c r="K181" i="11"/>
  <c r="P181" i="11" s="1"/>
  <c r="K205" i="11"/>
  <c r="O205" i="11"/>
  <c r="P205" i="11" s="1"/>
  <c r="K51" i="11"/>
  <c r="O51" i="11"/>
  <c r="O116" i="11"/>
  <c r="K116" i="11"/>
  <c r="O123" i="11"/>
  <c r="K123" i="11"/>
  <c r="P123" i="11" s="1"/>
  <c r="K130" i="11"/>
  <c r="O130" i="11"/>
  <c r="O149" i="11"/>
  <c r="K149" i="11"/>
  <c r="P149" i="11" s="1"/>
  <c r="K154" i="11"/>
  <c r="O154" i="11"/>
  <c r="O165" i="11"/>
  <c r="K165" i="11"/>
  <c r="P165" i="11" s="1"/>
  <c r="K192" i="11"/>
  <c r="O192" i="11"/>
  <c r="P192" i="11" s="1"/>
  <c r="O209" i="11"/>
  <c r="K209" i="11"/>
  <c r="P94" i="11"/>
  <c r="P213" i="11"/>
  <c r="O78" i="11"/>
  <c r="O82" i="11"/>
  <c r="K172" i="11"/>
  <c r="K196" i="11"/>
  <c r="P196" i="11" s="1"/>
  <c r="K197" i="11"/>
  <c r="P197" i="11" s="1"/>
  <c r="O212" i="11"/>
  <c r="P212" i="11" s="1"/>
  <c r="K217" i="11"/>
  <c r="P217" i="11" s="1"/>
  <c r="K221" i="11"/>
  <c r="P221" i="11" s="1"/>
  <c r="P111" i="11"/>
  <c r="P151" i="11"/>
  <c r="P155" i="11"/>
  <c r="P159" i="11"/>
  <c r="P163" i="11"/>
  <c r="P168" i="11"/>
  <c r="K30" i="11"/>
  <c r="K31" i="11"/>
  <c r="P31" i="11" s="1"/>
  <c r="O195" i="11"/>
  <c r="P195" i="11" s="1"/>
  <c r="O208" i="11"/>
  <c r="P208" i="11" s="1"/>
  <c r="P127" i="11"/>
  <c r="O44" i="11"/>
  <c r="K44" i="11"/>
  <c r="O36" i="11"/>
  <c r="K36" i="11"/>
  <c r="P36" i="11" s="1"/>
  <c r="O28" i="11"/>
  <c r="K28" i="11"/>
  <c r="O56" i="11"/>
  <c r="K56" i="11"/>
  <c r="P56" i="11" s="1"/>
  <c r="O24" i="11"/>
  <c r="K24" i="11"/>
  <c r="O32" i="11"/>
  <c r="K32" i="11"/>
  <c r="P32" i="11" s="1"/>
  <c r="O40" i="11"/>
  <c r="K40" i="11"/>
  <c r="O6" i="11"/>
  <c r="K6" i="11"/>
  <c r="P6" i="11" s="1"/>
  <c r="O14" i="11"/>
  <c r="K14" i="11"/>
  <c r="O54" i="11"/>
  <c r="K54" i="11"/>
  <c r="P54" i="11" s="1"/>
  <c r="O97" i="11"/>
  <c r="K97" i="11"/>
  <c r="K34" i="11"/>
  <c r="P34" i="11" s="1"/>
  <c r="K38" i="11"/>
  <c r="P38" i="11" s="1"/>
  <c r="K42" i="11"/>
  <c r="P42" i="11" s="1"/>
  <c r="K46" i="11"/>
  <c r="P46" i="11" s="1"/>
  <c r="K62" i="11"/>
  <c r="P62" i="11" s="1"/>
  <c r="K66" i="11"/>
  <c r="P66" i="11" s="1"/>
  <c r="O72" i="11"/>
  <c r="K72" i="11"/>
  <c r="P95" i="11"/>
  <c r="O10" i="11"/>
  <c r="K10" i="11"/>
  <c r="O110" i="11"/>
  <c r="K110" i="11"/>
  <c r="O169" i="11"/>
  <c r="K169" i="11"/>
  <c r="O182" i="11"/>
  <c r="K182" i="11"/>
  <c r="O25" i="11"/>
  <c r="P25" i="11" s="1"/>
  <c r="O29" i="11"/>
  <c r="K49" i="11"/>
  <c r="O49" i="11"/>
  <c r="O60" i="11"/>
  <c r="K60" i="11"/>
  <c r="O64" i="11"/>
  <c r="K64" i="11"/>
  <c r="O68" i="11"/>
  <c r="K68" i="11"/>
  <c r="K70" i="11"/>
  <c r="P70" i="11" s="1"/>
  <c r="O76" i="11"/>
  <c r="K76" i="11"/>
  <c r="O80" i="11"/>
  <c r="K80" i="11"/>
  <c r="O92" i="11"/>
  <c r="K92" i="11"/>
  <c r="O105" i="11"/>
  <c r="K105" i="11"/>
  <c r="O125" i="11"/>
  <c r="K125" i="11"/>
  <c r="P128" i="11"/>
  <c r="P140" i="11"/>
  <c r="P144" i="11"/>
  <c r="P152" i="11"/>
  <c r="P156" i="11"/>
  <c r="P164" i="11"/>
  <c r="O166" i="11"/>
  <c r="K166" i="11"/>
  <c r="O207" i="11"/>
  <c r="K207" i="11"/>
  <c r="O218" i="11"/>
  <c r="K218" i="11"/>
  <c r="K4" i="11"/>
  <c r="P4" i="11" s="1"/>
  <c r="O5" i="11"/>
  <c r="P5" i="11" s="1"/>
  <c r="K8" i="11"/>
  <c r="P8" i="11" s="1"/>
  <c r="O9" i="11"/>
  <c r="P9" i="11" s="1"/>
  <c r="K12" i="11"/>
  <c r="P12" i="11" s="1"/>
  <c r="O13" i="11"/>
  <c r="P13" i="11" s="1"/>
  <c r="K16" i="11"/>
  <c r="P16" i="11" s="1"/>
  <c r="O17" i="11"/>
  <c r="P17" i="11" s="1"/>
  <c r="K20" i="11"/>
  <c r="P20" i="11" s="1"/>
  <c r="P51" i="11"/>
  <c r="K53" i="11"/>
  <c r="O53" i="11"/>
  <c r="O73" i="11"/>
  <c r="K73" i="11"/>
  <c r="O77" i="11"/>
  <c r="K77" i="11"/>
  <c r="O89" i="11"/>
  <c r="K89" i="11"/>
  <c r="O93" i="11"/>
  <c r="K93" i="11"/>
  <c r="O114" i="11"/>
  <c r="K114" i="11"/>
  <c r="O126" i="11"/>
  <c r="K126" i="11"/>
  <c r="O190" i="11"/>
  <c r="K190" i="11"/>
  <c r="O201" i="11"/>
  <c r="K201" i="11"/>
  <c r="O215" i="11"/>
  <c r="K215" i="11"/>
  <c r="O219" i="11"/>
  <c r="K219" i="11"/>
  <c r="O18" i="11"/>
  <c r="K18" i="11"/>
  <c r="P29" i="11"/>
  <c r="O52" i="11"/>
  <c r="K52" i="11"/>
  <c r="K86" i="11"/>
  <c r="O86" i="11"/>
  <c r="K3" i="11"/>
  <c r="O3" i="11"/>
  <c r="K7" i="11"/>
  <c r="O7" i="11"/>
  <c r="K11" i="11"/>
  <c r="O11" i="11"/>
  <c r="K15" i="11"/>
  <c r="O15" i="11"/>
  <c r="K19" i="11"/>
  <c r="O19" i="11"/>
  <c r="P22" i="11"/>
  <c r="P26" i="11"/>
  <c r="P30" i="11"/>
  <c r="K33" i="11"/>
  <c r="O33" i="11"/>
  <c r="O35" i="11"/>
  <c r="K35" i="11"/>
  <c r="K37" i="11"/>
  <c r="O37" i="11"/>
  <c r="O39" i="11"/>
  <c r="K39" i="11"/>
  <c r="K41" i="11"/>
  <c r="O41" i="11"/>
  <c r="O43" i="11"/>
  <c r="K43" i="11"/>
  <c r="K45" i="11"/>
  <c r="O45" i="11"/>
  <c r="O47" i="11"/>
  <c r="K47" i="11"/>
  <c r="O50" i="11"/>
  <c r="K50" i="11"/>
  <c r="K61" i="11"/>
  <c r="O61" i="11"/>
  <c r="K65" i="11"/>
  <c r="O65" i="11"/>
  <c r="K69" i="11"/>
  <c r="O69" i="11"/>
  <c r="P82" i="11"/>
  <c r="O109" i="11"/>
  <c r="K109" i="11"/>
  <c r="O121" i="11"/>
  <c r="K121" i="11"/>
  <c r="O174" i="11"/>
  <c r="K174" i="11"/>
  <c r="O185" i="11"/>
  <c r="K185" i="11"/>
  <c r="O198" i="11"/>
  <c r="K198" i="11"/>
  <c r="P75" i="11"/>
  <c r="O81" i="11"/>
  <c r="K81" i="11"/>
  <c r="O84" i="11"/>
  <c r="K84" i="11"/>
  <c r="P84" i="11" s="1"/>
  <c r="O100" i="11"/>
  <c r="K100" i="11"/>
  <c r="O106" i="11"/>
  <c r="K106" i="11"/>
  <c r="P108" i="11"/>
  <c r="O117" i="11"/>
  <c r="K117" i="11"/>
  <c r="O122" i="11"/>
  <c r="K122" i="11"/>
  <c r="P162" i="11"/>
  <c r="K167" i="11"/>
  <c r="O167" i="11"/>
  <c r="K183" i="11"/>
  <c r="O183" i="11"/>
  <c r="K199" i="11"/>
  <c r="O199" i="11"/>
  <c r="K216" i="11"/>
  <c r="O216" i="11"/>
  <c r="K55" i="11"/>
  <c r="P55" i="11" s="1"/>
  <c r="O74" i="11"/>
  <c r="P74" i="11" s="1"/>
  <c r="P78" i="11"/>
  <c r="P79" i="11"/>
  <c r="O85" i="11"/>
  <c r="K85" i="11"/>
  <c r="O88" i="11"/>
  <c r="K88" i="11"/>
  <c r="O90" i="11"/>
  <c r="P90" i="11" s="1"/>
  <c r="O96" i="11"/>
  <c r="K96" i="11"/>
  <c r="O101" i="11"/>
  <c r="K101" i="11"/>
  <c r="P102" i="11"/>
  <c r="O113" i="11"/>
  <c r="K113" i="11"/>
  <c r="O118" i="11"/>
  <c r="K118" i="11"/>
  <c r="P119" i="11"/>
  <c r="P120" i="11"/>
  <c r="O178" i="11"/>
  <c r="K178" i="11"/>
  <c r="O194" i="11"/>
  <c r="K194" i="11"/>
  <c r="O211" i="11"/>
  <c r="K211" i="11"/>
  <c r="O171" i="11"/>
  <c r="P171" i="11" s="1"/>
  <c r="P172" i="11"/>
  <c r="K173" i="11"/>
  <c r="P173" i="11" s="1"/>
  <c r="O187" i="11"/>
  <c r="P187" i="11" s="1"/>
  <c r="P188" i="11"/>
  <c r="K189" i="11"/>
  <c r="P189" i="11" s="1"/>
  <c r="O203" i="11"/>
  <c r="P203" i="11" s="1"/>
  <c r="K206" i="11"/>
  <c r="P206" i="11" s="1"/>
  <c r="O220" i="11"/>
  <c r="P220" i="11" s="1"/>
  <c r="O170" i="11"/>
  <c r="K170" i="11"/>
  <c r="P176" i="11"/>
  <c r="O186" i="11"/>
  <c r="K186" i="11"/>
  <c r="O202" i="11"/>
  <c r="K202" i="11"/>
  <c r="P209" i="11"/>
  <c r="G203" i="10"/>
  <c r="G202" i="10"/>
  <c r="P97" i="11" l="1"/>
  <c r="P14" i="11"/>
  <c r="P40" i="11"/>
  <c r="P24" i="11"/>
  <c r="P28" i="11"/>
  <c r="P116" i="11"/>
  <c r="P71" i="11"/>
  <c r="P200" i="11"/>
  <c r="P180" i="11"/>
  <c r="P157" i="11"/>
  <c r="P141" i="11"/>
  <c r="P99" i="11"/>
  <c r="P194" i="11"/>
  <c r="P113" i="11"/>
  <c r="P101" i="11"/>
  <c r="P199" i="11"/>
  <c r="P167" i="11"/>
  <c r="P106" i="11"/>
  <c r="P185" i="11"/>
  <c r="P50" i="11"/>
  <c r="P15" i="11"/>
  <c r="P7" i="11"/>
  <c r="P86" i="11"/>
  <c r="P18" i="11"/>
  <c r="P215" i="11"/>
  <c r="P190" i="11"/>
  <c r="P125" i="11"/>
  <c r="P186" i="11"/>
  <c r="P211" i="11"/>
  <c r="P178" i="11"/>
  <c r="P118" i="11"/>
  <c r="P96" i="11"/>
  <c r="P100" i="11"/>
  <c r="P47" i="11"/>
  <c r="P43" i="11"/>
  <c r="P39" i="11"/>
  <c r="P35" i="11"/>
  <c r="P19" i="11"/>
  <c r="P11" i="11"/>
  <c r="P3" i="11"/>
  <c r="P105" i="11"/>
  <c r="P80" i="11"/>
  <c r="P49" i="11"/>
  <c r="P193" i="11"/>
  <c r="P63" i="11"/>
  <c r="P27" i="11"/>
  <c r="P183" i="11"/>
  <c r="P216" i="11"/>
  <c r="P93" i="11"/>
  <c r="P77" i="11"/>
  <c r="P218" i="11"/>
  <c r="P10" i="11"/>
  <c r="P72" i="11"/>
  <c r="P184" i="11"/>
  <c r="P146" i="11"/>
  <c r="P207" i="11"/>
  <c r="P154" i="11"/>
  <c r="P130" i="11"/>
  <c r="P158" i="11"/>
  <c r="P142" i="11"/>
  <c r="P150" i="11"/>
  <c r="P202" i="11"/>
  <c r="P85" i="11"/>
  <c r="P122" i="11"/>
  <c r="P121" i="11"/>
  <c r="P65" i="11"/>
  <c r="P45" i="11"/>
  <c r="P41" i="11"/>
  <c r="P37" i="11"/>
  <c r="P33" i="11"/>
  <c r="P52" i="11"/>
  <c r="P53" i="11"/>
  <c r="P166" i="11"/>
  <c r="P68" i="11"/>
  <c r="P60" i="11"/>
  <c r="P182" i="11"/>
  <c r="P110" i="11"/>
  <c r="P81" i="11"/>
  <c r="P198" i="11"/>
  <c r="P219" i="11"/>
  <c r="P201" i="11"/>
  <c r="P114" i="11"/>
  <c r="P89" i="11"/>
  <c r="P73" i="11"/>
  <c r="P92" i="11"/>
  <c r="P76" i="11"/>
  <c r="P44" i="11"/>
  <c r="P170" i="11"/>
  <c r="P88" i="11"/>
  <c r="P117" i="11"/>
  <c r="P174" i="11"/>
  <c r="P109" i="11"/>
  <c r="P69" i="11"/>
  <c r="P61" i="11"/>
  <c r="P126" i="11"/>
  <c r="P64" i="11"/>
  <c r="P169" i="11"/>
  <c r="G148" i="10"/>
  <c r="G147" i="10"/>
  <c r="G146" i="10"/>
  <c r="G145" i="10"/>
  <c r="G144" i="10"/>
  <c r="G127" i="10"/>
  <c r="H127" i="10" s="1"/>
  <c r="O127" i="10" s="1"/>
  <c r="G44" i="10"/>
  <c r="G43" i="10"/>
  <c r="G42" i="10"/>
  <c r="G9" i="10"/>
  <c r="G75" i="10"/>
  <c r="G74" i="10"/>
  <c r="G73" i="10"/>
  <c r="G72" i="10"/>
  <c r="K127" i="10" l="1"/>
  <c r="P127" i="10" s="1"/>
  <c r="G98" i="10"/>
  <c r="G23" i="10" l="1"/>
  <c r="H23" i="10" s="1"/>
  <c r="G221" i="10"/>
  <c r="G220" i="10"/>
  <c r="G219" i="10"/>
  <c r="G218" i="10"/>
  <c r="G217" i="10"/>
  <c r="G216" i="10"/>
  <c r="G215" i="10"/>
  <c r="G214" i="10"/>
  <c r="G213" i="10"/>
  <c r="G212" i="10"/>
  <c r="G211" i="10"/>
  <c r="G210" i="10"/>
  <c r="G209" i="10"/>
  <c r="G208" i="10"/>
  <c r="G207" i="10"/>
  <c r="G206" i="10"/>
  <c r="G205" i="10"/>
  <c r="G201" i="10"/>
  <c r="G200" i="10"/>
  <c r="G199" i="10"/>
  <c r="G198" i="10"/>
  <c r="G197" i="10"/>
  <c r="G196" i="10"/>
  <c r="G195" i="10"/>
  <c r="G194" i="10"/>
  <c r="G193" i="10"/>
  <c r="G192" i="10"/>
  <c r="G191" i="10"/>
  <c r="G190" i="10"/>
  <c r="G189" i="10"/>
  <c r="G188" i="10"/>
  <c r="G187" i="10"/>
  <c r="G186" i="10"/>
  <c r="G185" i="10"/>
  <c r="G184" i="10"/>
  <c r="G183" i="10"/>
  <c r="G182" i="10"/>
  <c r="G181" i="10"/>
  <c r="G180" i="10"/>
  <c r="G179" i="10"/>
  <c r="G178" i="10"/>
  <c r="G177" i="10"/>
  <c r="G176" i="10"/>
  <c r="G175" i="10"/>
  <c r="G174" i="10"/>
  <c r="G173" i="10"/>
  <c r="G172" i="10"/>
  <c r="G171" i="10"/>
  <c r="G170" i="10"/>
  <c r="G32" i="10"/>
  <c r="G169" i="10"/>
  <c r="G168" i="10"/>
  <c r="G167" i="10"/>
  <c r="G166" i="10"/>
  <c r="G165" i="10"/>
  <c r="G164" i="10"/>
  <c r="G163" i="10"/>
  <c r="G162" i="10"/>
  <c r="G161" i="10"/>
  <c r="G160" i="10"/>
  <c r="G159" i="10"/>
  <c r="G158" i="10"/>
  <c r="G157" i="10"/>
  <c r="G156" i="10"/>
  <c r="G155" i="10"/>
  <c r="G154" i="10"/>
  <c r="G153" i="10"/>
  <c r="G152" i="10"/>
  <c r="G151" i="10"/>
  <c r="G150" i="10"/>
  <c r="G149" i="10"/>
  <c r="G143" i="10"/>
  <c r="G142" i="10"/>
  <c r="G141" i="10"/>
  <c r="G140" i="10"/>
  <c r="G139" i="10"/>
  <c r="G138" i="10"/>
  <c r="G137" i="10"/>
  <c r="G136" i="10"/>
  <c r="G135" i="10"/>
  <c r="G134" i="10"/>
  <c r="G133" i="10"/>
  <c r="G132" i="10"/>
  <c r="G131" i="10"/>
  <c r="G130" i="10"/>
  <c r="G129" i="10"/>
  <c r="G128" i="10"/>
  <c r="G126" i="10"/>
  <c r="G125" i="10"/>
  <c r="G124" i="10"/>
  <c r="G123" i="10"/>
  <c r="G122" i="10"/>
  <c r="G121" i="10"/>
  <c r="G120" i="10"/>
  <c r="G119" i="10"/>
  <c r="G118" i="10"/>
  <c r="G117" i="10"/>
  <c r="G116" i="10"/>
  <c r="G115" i="10"/>
  <c r="G114" i="10"/>
  <c r="G113" i="10"/>
  <c r="G112" i="10"/>
  <c r="G111" i="10"/>
  <c r="G110" i="10"/>
  <c r="G109" i="10"/>
  <c r="G108" i="10"/>
  <c r="G107" i="10"/>
  <c r="G106" i="10"/>
  <c r="G105" i="10"/>
  <c r="G103" i="10"/>
  <c r="G102" i="10"/>
  <c r="G101" i="10"/>
  <c r="G100" i="10"/>
  <c r="G99" i="10"/>
  <c r="G97" i="10"/>
  <c r="G96" i="10"/>
  <c r="G95" i="10"/>
  <c r="G94" i="10"/>
  <c r="G93" i="10"/>
  <c r="G92" i="10"/>
  <c r="G91" i="10"/>
  <c r="G90" i="10"/>
  <c r="G89" i="10"/>
  <c r="G88" i="10"/>
  <c r="G87" i="10"/>
  <c r="G86" i="10"/>
  <c r="G85" i="10"/>
  <c r="G84" i="10"/>
  <c r="G83" i="10"/>
  <c r="G82" i="10"/>
  <c r="G81" i="10"/>
  <c r="G80" i="10"/>
  <c r="G79" i="10"/>
  <c r="G78" i="10"/>
  <c r="G77" i="10"/>
  <c r="G76" i="10"/>
  <c r="G71" i="10"/>
  <c r="G70" i="10"/>
  <c r="G69" i="10"/>
  <c r="G68" i="10"/>
  <c r="G67" i="10"/>
  <c r="G66" i="10"/>
  <c r="G65" i="10"/>
  <c r="G64" i="10"/>
  <c r="G63" i="10"/>
  <c r="G62" i="10"/>
  <c r="G61" i="10"/>
  <c r="G60" i="10"/>
  <c r="G59" i="10"/>
  <c r="G58" i="10"/>
  <c r="G57" i="10"/>
  <c r="H57" i="10" s="1"/>
  <c r="K57" i="10" s="1"/>
  <c r="G56" i="10"/>
  <c r="G55" i="10"/>
  <c r="G54" i="10"/>
  <c r="G53" i="10"/>
  <c r="G52" i="10"/>
  <c r="G51" i="10"/>
  <c r="G50" i="10"/>
  <c r="G49" i="10"/>
  <c r="G48" i="10"/>
  <c r="G47" i="10"/>
  <c r="G46" i="10"/>
  <c r="G45" i="10"/>
  <c r="G40" i="10"/>
  <c r="G39" i="10"/>
  <c r="G38" i="10"/>
  <c r="G37" i="10"/>
  <c r="G36" i="10"/>
  <c r="G35" i="10"/>
  <c r="G34" i="10"/>
  <c r="G33" i="10"/>
  <c r="G31" i="10"/>
  <c r="G30" i="10"/>
  <c r="G29" i="10"/>
  <c r="G28" i="10"/>
  <c r="G27" i="10"/>
  <c r="G26" i="10"/>
  <c r="G25" i="10"/>
  <c r="G24" i="10"/>
  <c r="G22" i="10"/>
  <c r="G21" i="10"/>
  <c r="G20" i="10"/>
  <c r="G19" i="10"/>
  <c r="G18" i="10"/>
  <c r="G17" i="10"/>
  <c r="G16" i="10"/>
  <c r="G15" i="10"/>
  <c r="G14" i="10"/>
  <c r="G13" i="10"/>
  <c r="G12" i="10"/>
  <c r="G11" i="10"/>
  <c r="G10" i="10"/>
  <c r="G8" i="10"/>
  <c r="G7" i="10"/>
  <c r="G6" i="10"/>
  <c r="G5" i="10"/>
  <c r="G4" i="10"/>
  <c r="J139" i="10" l="1"/>
  <c r="J138" i="10"/>
  <c r="J137" i="10"/>
  <c r="J136" i="10"/>
  <c r="J135" i="10"/>
  <c r="J134" i="10"/>
  <c r="J133" i="10"/>
  <c r="J132" i="10"/>
  <c r="J222" i="10" s="1"/>
  <c r="G3" i="10" l="1"/>
  <c r="K59" i="10" l="1"/>
  <c r="K58" i="10"/>
  <c r="K21" i="10"/>
  <c r="P241" i="10" l="1"/>
  <c r="P240" i="10"/>
  <c r="P239" i="10"/>
  <c r="P238" i="10"/>
  <c r="P237" i="10"/>
  <c r="P236" i="10"/>
  <c r="P235" i="10"/>
  <c r="P234" i="10"/>
  <c r="P233" i="10"/>
  <c r="P232" i="10"/>
  <c r="P231" i="10"/>
  <c r="P230" i="10"/>
  <c r="P229" i="10"/>
  <c r="P228" i="10"/>
  <c r="P227" i="10"/>
  <c r="P226" i="10"/>
  <c r="P225" i="10"/>
  <c r="P224" i="10"/>
  <c r="P223" i="10"/>
  <c r="I222" i="10"/>
  <c r="H221" i="10"/>
  <c r="K221" i="10" s="1"/>
  <c r="H220" i="10"/>
  <c r="K220" i="10" s="1"/>
  <c r="H219" i="10"/>
  <c r="K219" i="10" s="1"/>
  <c r="H218" i="10"/>
  <c r="K218" i="10" s="1"/>
  <c r="H217" i="10"/>
  <c r="K217" i="10" s="1"/>
  <c r="H216" i="10"/>
  <c r="K216" i="10" s="1"/>
  <c r="H215" i="10"/>
  <c r="K215" i="10" s="1"/>
  <c r="H214" i="10"/>
  <c r="K214" i="10" s="1"/>
  <c r="H213" i="10"/>
  <c r="K213" i="10" s="1"/>
  <c r="H212" i="10"/>
  <c r="K212" i="10" s="1"/>
  <c r="H211" i="10"/>
  <c r="K211" i="10" s="1"/>
  <c r="H210" i="10"/>
  <c r="K210" i="10" s="1"/>
  <c r="H209" i="10"/>
  <c r="K209" i="10" s="1"/>
  <c r="H208" i="10"/>
  <c r="K208" i="10" s="1"/>
  <c r="H207" i="10"/>
  <c r="K207" i="10" s="1"/>
  <c r="H206" i="10"/>
  <c r="K206" i="10" s="1"/>
  <c r="H205" i="10"/>
  <c r="K205" i="10" s="1"/>
  <c r="H203" i="10"/>
  <c r="K203" i="10" s="1"/>
  <c r="H202" i="10"/>
  <c r="K202" i="10" s="1"/>
  <c r="H201" i="10"/>
  <c r="K201" i="10" s="1"/>
  <c r="H200" i="10"/>
  <c r="K200" i="10" s="1"/>
  <c r="H199" i="10"/>
  <c r="K199" i="10" s="1"/>
  <c r="H198" i="10"/>
  <c r="K198" i="10" s="1"/>
  <c r="H197" i="10"/>
  <c r="K197" i="10" s="1"/>
  <c r="H196" i="10"/>
  <c r="K196" i="10" s="1"/>
  <c r="H195" i="10"/>
  <c r="K195" i="10" s="1"/>
  <c r="H194" i="10"/>
  <c r="K194" i="10" s="1"/>
  <c r="H193" i="10"/>
  <c r="K193" i="10" s="1"/>
  <c r="H192" i="10"/>
  <c r="K192" i="10" s="1"/>
  <c r="H191" i="10"/>
  <c r="K191" i="10" s="1"/>
  <c r="H190" i="10"/>
  <c r="K190" i="10" s="1"/>
  <c r="H189" i="10"/>
  <c r="K189" i="10" s="1"/>
  <c r="H188" i="10"/>
  <c r="K188" i="10" s="1"/>
  <c r="H187" i="10"/>
  <c r="K187" i="10" s="1"/>
  <c r="H186" i="10"/>
  <c r="K186" i="10" s="1"/>
  <c r="H185" i="10"/>
  <c r="K185" i="10" s="1"/>
  <c r="H184" i="10"/>
  <c r="K184" i="10" s="1"/>
  <c r="H183" i="10"/>
  <c r="K183" i="10" s="1"/>
  <c r="H182" i="10"/>
  <c r="K182" i="10" s="1"/>
  <c r="H181" i="10"/>
  <c r="K181" i="10" s="1"/>
  <c r="H180" i="10"/>
  <c r="K180" i="10" s="1"/>
  <c r="H179" i="10"/>
  <c r="K179" i="10" s="1"/>
  <c r="H178" i="10"/>
  <c r="K178" i="10" s="1"/>
  <c r="H177" i="10"/>
  <c r="K177" i="10" s="1"/>
  <c r="H176" i="10"/>
  <c r="K176" i="10" s="1"/>
  <c r="H175" i="10"/>
  <c r="K175" i="10" s="1"/>
  <c r="H174" i="10"/>
  <c r="K174" i="10" s="1"/>
  <c r="H173" i="10"/>
  <c r="K173" i="10" s="1"/>
  <c r="H172" i="10"/>
  <c r="K172" i="10" s="1"/>
  <c r="H171" i="10"/>
  <c r="K171" i="10" s="1"/>
  <c r="H170" i="10"/>
  <c r="K170" i="10" s="1"/>
  <c r="H32" i="10"/>
  <c r="K32" i="10" s="1"/>
  <c r="H169" i="10"/>
  <c r="K169" i="10" s="1"/>
  <c r="H168" i="10"/>
  <c r="K168" i="10" s="1"/>
  <c r="H167" i="10"/>
  <c r="K167" i="10" s="1"/>
  <c r="H166" i="10"/>
  <c r="K166" i="10" s="1"/>
  <c r="H165" i="10"/>
  <c r="K165" i="10" s="1"/>
  <c r="H164" i="10"/>
  <c r="K164" i="10" s="1"/>
  <c r="H163" i="10"/>
  <c r="K163" i="10" s="1"/>
  <c r="H162" i="10"/>
  <c r="K162" i="10" s="1"/>
  <c r="H161" i="10"/>
  <c r="K161" i="10" s="1"/>
  <c r="H160" i="10"/>
  <c r="K160" i="10" s="1"/>
  <c r="H159" i="10"/>
  <c r="K159" i="10" s="1"/>
  <c r="H158" i="10"/>
  <c r="K158" i="10" s="1"/>
  <c r="H157" i="10"/>
  <c r="K157" i="10" s="1"/>
  <c r="H156" i="10"/>
  <c r="K156" i="10" s="1"/>
  <c r="H155" i="10"/>
  <c r="K155" i="10" s="1"/>
  <c r="H154" i="10"/>
  <c r="K154" i="10" s="1"/>
  <c r="H153" i="10"/>
  <c r="K153" i="10" s="1"/>
  <c r="H152" i="10"/>
  <c r="K152" i="10" s="1"/>
  <c r="H151" i="10"/>
  <c r="K151" i="10" s="1"/>
  <c r="H150" i="10"/>
  <c r="K150" i="10" s="1"/>
  <c r="H149" i="10"/>
  <c r="K149" i="10" s="1"/>
  <c r="H148" i="10"/>
  <c r="K148" i="10" s="1"/>
  <c r="H147" i="10"/>
  <c r="K147" i="10" s="1"/>
  <c r="H146" i="10"/>
  <c r="K146" i="10" s="1"/>
  <c r="H145" i="10"/>
  <c r="K145" i="10" s="1"/>
  <c r="H144" i="10"/>
  <c r="K144" i="10" s="1"/>
  <c r="H143" i="10"/>
  <c r="K143" i="10" s="1"/>
  <c r="H142" i="10"/>
  <c r="K142" i="10" s="1"/>
  <c r="H141" i="10"/>
  <c r="K141" i="10" s="1"/>
  <c r="H140" i="10"/>
  <c r="K140" i="10" s="1"/>
  <c r="H131" i="10"/>
  <c r="K131" i="10" s="1"/>
  <c r="H130" i="10"/>
  <c r="K130" i="10" s="1"/>
  <c r="H129" i="10"/>
  <c r="K129" i="10" s="1"/>
  <c r="H128" i="10"/>
  <c r="H126" i="10"/>
  <c r="H125" i="10"/>
  <c r="K125" i="10" s="1"/>
  <c r="H124" i="10"/>
  <c r="H123" i="10"/>
  <c r="K123" i="10" s="1"/>
  <c r="H122" i="10"/>
  <c r="H121" i="10"/>
  <c r="K121" i="10" s="1"/>
  <c r="H120" i="10"/>
  <c r="K120" i="10" s="1"/>
  <c r="H119" i="10"/>
  <c r="K119" i="10" s="1"/>
  <c r="H118" i="10"/>
  <c r="K118" i="10" s="1"/>
  <c r="H117" i="10"/>
  <c r="H116" i="10"/>
  <c r="K116" i="10" s="1"/>
  <c r="H115" i="10"/>
  <c r="K115" i="10" s="1"/>
  <c r="H114" i="10"/>
  <c r="K114" i="10" s="1"/>
  <c r="H113" i="10"/>
  <c r="O113" i="10" s="1"/>
  <c r="H112" i="10"/>
  <c r="K112" i="10" s="1"/>
  <c r="H111" i="10"/>
  <c r="K111" i="10" s="1"/>
  <c r="H110" i="10"/>
  <c r="K110" i="10" s="1"/>
  <c r="H109" i="10"/>
  <c r="H108" i="10"/>
  <c r="K108" i="10" s="1"/>
  <c r="H107" i="10"/>
  <c r="K107" i="10" s="1"/>
  <c r="H106" i="10"/>
  <c r="K106" i="10" s="1"/>
  <c r="H105" i="10"/>
  <c r="K105" i="10" s="1"/>
  <c r="H103" i="10"/>
  <c r="K103" i="10" s="1"/>
  <c r="H102" i="10"/>
  <c r="H101" i="10"/>
  <c r="K101" i="10" s="1"/>
  <c r="H100" i="10"/>
  <c r="K100" i="10" s="1"/>
  <c r="H99" i="10"/>
  <c r="K99" i="10" s="1"/>
  <c r="H98" i="10"/>
  <c r="H97" i="10"/>
  <c r="H96" i="10"/>
  <c r="K96" i="10" s="1"/>
  <c r="H95" i="10"/>
  <c r="K95" i="10" s="1"/>
  <c r="H94" i="10"/>
  <c r="H93" i="10"/>
  <c r="K93" i="10" s="1"/>
  <c r="H92" i="10"/>
  <c r="K92" i="10" s="1"/>
  <c r="H91" i="10"/>
  <c r="K91" i="10" s="1"/>
  <c r="H90" i="10"/>
  <c r="H89" i="10"/>
  <c r="H88" i="10"/>
  <c r="K88" i="10" s="1"/>
  <c r="H87" i="10"/>
  <c r="K87" i="10" s="1"/>
  <c r="H86" i="10"/>
  <c r="H85" i="10"/>
  <c r="H84" i="10"/>
  <c r="K84" i="10" s="1"/>
  <c r="H83" i="10"/>
  <c r="K83" i="10" s="1"/>
  <c r="H82" i="10"/>
  <c r="H81" i="10"/>
  <c r="K81" i="10" s="1"/>
  <c r="H80" i="10"/>
  <c r="K80" i="10" s="1"/>
  <c r="H79" i="10"/>
  <c r="K79" i="10" s="1"/>
  <c r="H78" i="10"/>
  <c r="H77" i="10"/>
  <c r="H76" i="10"/>
  <c r="K76" i="10" s="1"/>
  <c r="H75" i="10"/>
  <c r="K75" i="10" s="1"/>
  <c r="H74" i="10"/>
  <c r="K74" i="10" s="1"/>
  <c r="H73" i="10"/>
  <c r="K73" i="10" s="1"/>
  <c r="H72" i="10"/>
  <c r="K72" i="10" s="1"/>
  <c r="H71" i="10"/>
  <c r="K71" i="10" s="1"/>
  <c r="H70" i="10"/>
  <c r="H69" i="10"/>
  <c r="K69" i="10" s="1"/>
  <c r="H68" i="10"/>
  <c r="K68" i="10" s="1"/>
  <c r="H67" i="10"/>
  <c r="K67" i="10" s="1"/>
  <c r="H66" i="10"/>
  <c r="H65" i="10"/>
  <c r="H64" i="10"/>
  <c r="K64" i="10" s="1"/>
  <c r="H63" i="10"/>
  <c r="K63" i="10" s="1"/>
  <c r="H62" i="10"/>
  <c r="H61" i="10"/>
  <c r="K61" i="10" s="1"/>
  <c r="H60" i="10"/>
  <c r="K60" i="10" s="1"/>
  <c r="P59" i="10"/>
  <c r="P58" i="10"/>
  <c r="H56" i="10"/>
  <c r="H55" i="10"/>
  <c r="H54" i="10"/>
  <c r="K54" i="10" s="1"/>
  <c r="H53" i="10"/>
  <c r="K53" i="10" s="1"/>
  <c r="H52" i="10"/>
  <c r="H51" i="10"/>
  <c r="K51" i="10" s="1"/>
  <c r="H50" i="10"/>
  <c r="K50" i="10" s="1"/>
  <c r="H48" i="10"/>
  <c r="K48" i="10" s="1"/>
  <c r="H47" i="10"/>
  <c r="H46" i="10"/>
  <c r="H45" i="10"/>
  <c r="K45" i="10" s="1"/>
  <c r="H44" i="10"/>
  <c r="K44" i="10" s="1"/>
  <c r="H43" i="10"/>
  <c r="H42" i="10"/>
  <c r="K42" i="10" s="1"/>
  <c r="H41" i="10"/>
  <c r="K41" i="10" s="1"/>
  <c r="H40" i="10"/>
  <c r="K40" i="10" s="1"/>
  <c r="H39" i="10"/>
  <c r="H38" i="10"/>
  <c r="H37" i="10"/>
  <c r="K37" i="10" s="1"/>
  <c r="H36" i="10"/>
  <c r="K36" i="10" s="1"/>
  <c r="H35" i="10"/>
  <c r="H34" i="10"/>
  <c r="H33" i="10"/>
  <c r="K33" i="10" s="1"/>
  <c r="H31" i="10"/>
  <c r="K31" i="10" s="1"/>
  <c r="H30" i="10"/>
  <c r="H29" i="10"/>
  <c r="K29" i="10" s="1"/>
  <c r="H28" i="10"/>
  <c r="K28" i="10" s="1"/>
  <c r="H27" i="10"/>
  <c r="K27" i="10" s="1"/>
  <c r="H26" i="10"/>
  <c r="H25" i="10"/>
  <c r="H24" i="10"/>
  <c r="K24" i="10" s="1"/>
  <c r="K23" i="10"/>
  <c r="H22" i="10"/>
  <c r="P21" i="10"/>
  <c r="H20" i="10"/>
  <c r="H19" i="10"/>
  <c r="H18" i="10"/>
  <c r="K18" i="10" s="1"/>
  <c r="H17" i="10"/>
  <c r="K17" i="10" s="1"/>
  <c r="H16" i="10"/>
  <c r="H15" i="10"/>
  <c r="K15" i="10" s="1"/>
  <c r="H14" i="10"/>
  <c r="K14" i="10" s="1"/>
  <c r="H13" i="10"/>
  <c r="K13" i="10" s="1"/>
  <c r="H12" i="10"/>
  <c r="H11" i="10"/>
  <c r="H10" i="10"/>
  <c r="K10" i="10" s="1"/>
  <c r="H9" i="10"/>
  <c r="K9" i="10" s="1"/>
  <c r="H8" i="10"/>
  <c r="H7" i="10"/>
  <c r="O7" i="10" s="1"/>
  <c r="H6" i="10"/>
  <c r="K6" i="10" s="1"/>
  <c r="H5" i="10"/>
  <c r="K5" i="10" s="1"/>
  <c r="H4" i="10"/>
  <c r="H3" i="10"/>
  <c r="K3" i="10" s="1"/>
  <c r="O93" i="10" l="1"/>
  <c r="O42" i="10"/>
  <c r="O6" i="10"/>
  <c r="O81" i="10"/>
  <c r="P81" i="10" s="1"/>
  <c r="O3" i="10"/>
  <c r="O125" i="10"/>
  <c r="O29" i="10"/>
  <c r="P29" i="10" s="1"/>
  <c r="O61" i="10"/>
  <c r="P61" i="10" s="1"/>
  <c r="K55" i="10"/>
  <c r="O4" i="10"/>
  <c r="K4" i="10"/>
  <c r="K7" i="10"/>
  <c r="P7" i="10" s="1"/>
  <c r="O30" i="10"/>
  <c r="K30" i="10"/>
  <c r="O35" i="10"/>
  <c r="K35" i="10"/>
  <c r="O39" i="10"/>
  <c r="K39" i="10"/>
  <c r="O55" i="10"/>
  <c r="O62" i="10"/>
  <c r="K62" i="10"/>
  <c r="O66" i="10"/>
  <c r="K66" i="10"/>
  <c r="O69" i="10"/>
  <c r="P69" i="10" s="1"/>
  <c r="O72" i="10"/>
  <c r="P72" i="10" s="1"/>
  <c r="O82" i="10"/>
  <c r="K82" i="10"/>
  <c r="O86" i="10"/>
  <c r="K86" i="10"/>
  <c r="O90" i="10"/>
  <c r="K90" i="10"/>
  <c r="O109" i="10"/>
  <c r="K109" i="10"/>
  <c r="K113" i="10"/>
  <c r="P113" i="10" s="1"/>
  <c r="O123" i="10"/>
  <c r="P123" i="10" s="1"/>
  <c r="O126" i="10"/>
  <c r="K126" i="10"/>
  <c r="O16" i="10"/>
  <c r="K16" i="10"/>
  <c r="O26" i="10"/>
  <c r="K26" i="10"/>
  <c r="O34" i="10"/>
  <c r="K34" i="10"/>
  <c r="O52" i="10"/>
  <c r="K52" i="10"/>
  <c r="O78" i="10"/>
  <c r="K78" i="10"/>
  <c r="O89" i="10"/>
  <c r="K89" i="10"/>
  <c r="O11" i="10"/>
  <c r="K11" i="10"/>
  <c r="O97" i="10"/>
  <c r="K97" i="10"/>
  <c r="O117" i="10"/>
  <c r="K117" i="10"/>
  <c r="O124" i="10"/>
  <c r="K124" i="10"/>
  <c r="O20" i="10"/>
  <c r="K20" i="10"/>
  <c r="O38" i="10"/>
  <c r="K38" i="10"/>
  <c r="O65" i="10"/>
  <c r="K65" i="10"/>
  <c r="O74" i="10"/>
  <c r="O85" i="10"/>
  <c r="K85" i="10"/>
  <c r="O102" i="10"/>
  <c r="K102" i="10"/>
  <c r="K22" i="10"/>
  <c r="O46" i="10"/>
  <c r="K46" i="10"/>
  <c r="O56" i="10"/>
  <c r="K56" i="10"/>
  <c r="O70" i="10"/>
  <c r="K70" i="10"/>
  <c r="O128" i="10"/>
  <c r="K128" i="10"/>
  <c r="O8" i="10"/>
  <c r="K8" i="10"/>
  <c r="O12" i="10"/>
  <c r="K12" i="10"/>
  <c r="O15" i="10"/>
  <c r="P15" i="10" s="1"/>
  <c r="O19" i="10"/>
  <c r="K19" i="10"/>
  <c r="O22" i="10"/>
  <c r="O25" i="10"/>
  <c r="K25" i="10"/>
  <c r="O43" i="10"/>
  <c r="K43" i="10"/>
  <c r="O47" i="10"/>
  <c r="K47" i="10"/>
  <c r="O51" i="10"/>
  <c r="P51" i="10" s="1"/>
  <c r="O54" i="10"/>
  <c r="P54" i="10" s="1"/>
  <c r="O73" i="10"/>
  <c r="P73" i="10" s="1"/>
  <c r="O77" i="10"/>
  <c r="K77" i="10"/>
  <c r="O94" i="10"/>
  <c r="K94" i="10"/>
  <c r="O98" i="10"/>
  <c r="K98" i="10"/>
  <c r="O101" i="10"/>
  <c r="P101" i="10" s="1"/>
  <c r="O105" i="10"/>
  <c r="P105" i="10" s="1"/>
  <c r="O122" i="10"/>
  <c r="K122" i="10"/>
  <c r="O37" i="10"/>
  <c r="P37" i="10" s="1"/>
  <c r="O88" i="10"/>
  <c r="P88" i="10" s="1"/>
  <c r="O121" i="10"/>
  <c r="P121" i="10" s="1"/>
  <c r="P42" i="10"/>
  <c r="P93" i="10"/>
  <c r="P125" i="10"/>
  <c r="P6" i="10"/>
  <c r="O40" i="10"/>
  <c r="P40" i="10" s="1"/>
  <c r="O71" i="10"/>
  <c r="P71" i="10" s="1"/>
  <c r="O27" i="10"/>
  <c r="O91" i="10"/>
  <c r="P91" i="10" s="1"/>
  <c r="O36" i="10"/>
  <c r="O75" i="10"/>
  <c r="O79" i="10"/>
  <c r="O103" i="10"/>
  <c r="P103" i="10" s="1"/>
  <c r="O44" i="10"/>
  <c r="P44" i="10" s="1"/>
  <c r="O5" i="10"/>
  <c r="O23" i="10"/>
  <c r="P23" i="10" s="1"/>
  <c r="O53" i="10"/>
  <c r="O95" i="10"/>
  <c r="P95" i="10" s="1"/>
  <c r="O9" i="10"/>
  <c r="P9" i="10" s="1"/>
  <c r="O13" i="10"/>
  <c r="O57" i="10"/>
  <c r="P57" i="10" s="1"/>
  <c r="O63" i="10"/>
  <c r="O87" i="10"/>
  <c r="P87" i="10" s="1"/>
  <c r="O17" i="10"/>
  <c r="O31" i="10"/>
  <c r="P31" i="10" s="1"/>
  <c r="O48" i="10"/>
  <c r="O67" i="10"/>
  <c r="P67" i="10" s="1"/>
  <c r="O83" i="10"/>
  <c r="O99" i="10"/>
  <c r="P99" i="10" s="1"/>
  <c r="O107" i="10"/>
  <c r="O115" i="10"/>
  <c r="O144" i="10"/>
  <c r="O152" i="10"/>
  <c r="P152" i="10" s="1"/>
  <c r="O160" i="10"/>
  <c r="O168" i="10"/>
  <c r="P168" i="10" s="1"/>
  <c r="O175" i="10"/>
  <c r="O183" i="10"/>
  <c r="P183" i="10" s="1"/>
  <c r="O195" i="10"/>
  <c r="O198" i="10"/>
  <c r="O201" i="10"/>
  <c r="O212" i="10"/>
  <c r="P212" i="10" s="1"/>
  <c r="O215" i="10"/>
  <c r="O218" i="10"/>
  <c r="P218" i="10" s="1"/>
  <c r="O10" i="10"/>
  <c r="P10" i="10" s="1"/>
  <c r="O24" i="10"/>
  <c r="P24" i="10" s="1"/>
  <c r="O41" i="10"/>
  <c r="P41" i="10" s="1"/>
  <c r="O60" i="10"/>
  <c r="P60" i="10" s="1"/>
  <c r="O76" i="10"/>
  <c r="P76" i="10" s="1"/>
  <c r="O92" i="10"/>
  <c r="P92" i="10" s="1"/>
  <c r="O110" i="10"/>
  <c r="O112" i="10"/>
  <c r="P112" i="10" s="1"/>
  <c r="O118" i="10"/>
  <c r="O120" i="10"/>
  <c r="P120" i="10" s="1"/>
  <c r="O142" i="10"/>
  <c r="P142" i="10" s="1"/>
  <c r="O150" i="10"/>
  <c r="O158" i="10"/>
  <c r="P158" i="10" s="1"/>
  <c r="O166" i="10"/>
  <c r="O173" i="10"/>
  <c r="P173" i="10" s="1"/>
  <c r="O181" i="10"/>
  <c r="O189" i="10"/>
  <c r="P189" i="10" s="1"/>
  <c r="O199" i="10"/>
  <c r="O202" i="10"/>
  <c r="P202" i="10" s="1"/>
  <c r="O206" i="10"/>
  <c r="O216" i="10"/>
  <c r="P216" i="10" s="1"/>
  <c r="O219" i="10"/>
  <c r="O14" i="10"/>
  <c r="P14" i="10" s="1"/>
  <c r="O28" i="10"/>
  <c r="P28" i="10" s="1"/>
  <c r="O45" i="10"/>
  <c r="P45" i="10" s="1"/>
  <c r="O64" i="10"/>
  <c r="P64" i="10" s="1"/>
  <c r="O80" i="10"/>
  <c r="P80" i="10" s="1"/>
  <c r="O96" i="10"/>
  <c r="P96" i="10" s="1"/>
  <c r="O111" i="10"/>
  <c r="P111" i="10" s="1"/>
  <c r="O119" i="10"/>
  <c r="P119" i="10" s="1"/>
  <c r="O140" i="10"/>
  <c r="O148" i="10"/>
  <c r="P148" i="10" s="1"/>
  <c r="O156" i="10"/>
  <c r="O164" i="10"/>
  <c r="P164" i="10" s="1"/>
  <c r="O171" i="10"/>
  <c r="O179" i="10"/>
  <c r="P179" i="10" s="1"/>
  <c r="O187" i="10"/>
  <c r="O190" i="10"/>
  <c r="O193" i="10"/>
  <c r="O203" i="10"/>
  <c r="P203" i="10" s="1"/>
  <c r="O207" i="10"/>
  <c r="O210" i="10"/>
  <c r="P210" i="10" s="1"/>
  <c r="O220" i="10"/>
  <c r="P3" i="10"/>
  <c r="P4" i="10"/>
  <c r="O18" i="10"/>
  <c r="P18" i="10" s="1"/>
  <c r="O33" i="10"/>
  <c r="P33" i="10" s="1"/>
  <c r="O50" i="10"/>
  <c r="P50" i="10" s="1"/>
  <c r="O68" i="10"/>
  <c r="P68" i="10" s="1"/>
  <c r="P70" i="10"/>
  <c r="O84" i="10"/>
  <c r="P84" i="10" s="1"/>
  <c r="O100" i="10"/>
  <c r="P100" i="10" s="1"/>
  <c r="O106" i="10"/>
  <c r="P106" i="10" s="1"/>
  <c r="O108" i="10"/>
  <c r="P108" i="10" s="1"/>
  <c r="O114" i="10"/>
  <c r="O116" i="10"/>
  <c r="P116" i="10" s="1"/>
  <c r="O130" i="10"/>
  <c r="O146" i="10"/>
  <c r="P146" i="10" s="1"/>
  <c r="O154" i="10"/>
  <c r="O162" i="10"/>
  <c r="P162" i="10" s="1"/>
  <c r="O32" i="10"/>
  <c r="O177" i="10"/>
  <c r="P177" i="10" s="1"/>
  <c r="O185" i="10"/>
  <c r="O191" i="10"/>
  <c r="P191" i="10" s="1"/>
  <c r="O194" i="10"/>
  <c r="O197" i="10"/>
  <c r="P197" i="10" s="1"/>
  <c r="O208" i="10"/>
  <c r="O211" i="10"/>
  <c r="O214" i="10"/>
  <c r="O129" i="10"/>
  <c r="P129" i="10" s="1"/>
  <c r="O131" i="10"/>
  <c r="O141" i="10"/>
  <c r="P141" i="10" s="1"/>
  <c r="O143" i="10"/>
  <c r="O145" i="10"/>
  <c r="P145" i="10" s="1"/>
  <c r="O147" i="10"/>
  <c r="O149" i="10"/>
  <c r="P149" i="10" s="1"/>
  <c r="O151" i="10"/>
  <c r="O153" i="10"/>
  <c r="P153" i="10" s="1"/>
  <c r="O155" i="10"/>
  <c r="O157" i="10"/>
  <c r="P157" i="10" s="1"/>
  <c r="O159" i="10"/>
  <c r="O161" i="10"/>
  <c r="P161" i="10" s="1"/>
  <c r="O163" i="10"/>
  <c r="O165" i="10"/>
  <c r="P165" i="10" s="1"/>
  <c r="O167" i="10"/>
  <c r="O169" i="10"/>
  <c r="P169" i="10" s="1"/>
  <c r="O170" i="10"/>
  <c r="O172" i="10"/>
  <c r="P172" i="10" s="1"/>
  <c r="O174" i="10"/>
  <c r="O176" i="10"/>
  <c r="P176" i="10" s="1"/>
  <c r="O178" i="10"/>
  <c r="O180" i="10"/>
  <c r="P180" i="10" s="1"/>
  <c r="O182" i="10"/>
  <c r="O184" i="10"/>
  <c r="P184" i="10" s="1"/>
  <c r="O186" i="10"/>
  <c r="O188" i="10"/>
  <c r="P188" i="10" s="1"/>
  <c r="O192" i="10"/>
  <c r="O196" i="10"/>
  <c r="P196" i="10" s="1"/>
  <c r="O200" i="10"/>
  <c r="O205" i="10"/>
  <c r="P205" i="10" s="1"/>
  <c r="O209" i="10"/>
  <c r="O213" i="10"/>
  <c r="P213" i="10" s="1"/>
  <c r="O217" i="10"/>
  <c r="O221" i="10"/>
  <c r="P221" i="10" s="1"/>
  <c r="P47" i="10" l="1"/>
  <c r="P39" i="10"/>
  <c r="P30" i="10"/>
  <c r="P22" i="10"/>
  <c r="P38" i="10"/>
  <c r="P122" i="10"/>
  <c r="P102" i="10"/>
  <c r="P126" i="10"/>
  <c r="P74" i="10"/>
  <c r="P62" i="10"/>
  <c r="P25" i="10"/>
  <c r="P98" i="10"/>
  <c r="P77" i="10"/>
  <c r="P56" i="10"/>
  <c r="P19" i="10"/>
  <c r="P8" i="10"/>
  <c r="P46" i="10"/>
  <c r="P90" i="10"/>
  <c r="P82" i="10"/>
  <c r="P66" i="10"/>
  <c r="P124" i="10"/>
  <c r="P97" i="10"/>
  <c r="P89" i="10"/>
  <c r="P52" i="10"/>
  <c r="P26" i="10"/>
  <c r="P128" i="10"/>
  <c r="P117" i="10"/>
  <c r="P109" i="10"/>
  <c r="P94" i="10"/>
  <c r="P55" i="10"/>
  <c r="P85" i="10"/>
  <c r="P35" i="10"/>
  <c r="P86" i="10"/>
  <c r="P78" i="10"/>
  <c r="P65" i="10"/>
  <c r="P43" i="10"/>
  <c r="P34" i="10"/>
  <c r="P20" i="10"/>
  <c r="P11" i="10"/>
  <c r="P16" i="10"/>
  <c r="P12" i="10"/>
  <c r="P206" i="10"/>
  <c r="P199" i="10"/>
  <c r="P181" i="10"/>
  <c r="P166" i="10"/>
  <c r="P150" i="10"/>
  <c r="P110" i="10"/>
  <c r="P201" i="10"/>
  <c r="P195" i="10"/>
  <c r="P175" i="10"/>
  <c r="P160" i="10"/>
  <c r="P144" i="10"/>
  <c r="P217" i="10"/>
  <c r="P209" i="10"/>
  <c r="P200" i="10"/>
  <c r="P192" i="10"/>
  <c r="P214" i="10"/>
  <c r="P208" i="10"/>
  <c r="P185" i="10"/>
  <c r="P32" i="10"/>
  <c r="P154" i="10"/>
  <c r="P130" i="10"/>
  <c r="P220" i="10"/>
  <c r="P193" i="10"/>
  <c r="P187" i="10"/>
  <c r="P171" i="10"/>
  <c r="P156" i="10"/>
  <c r="P140" i="10"/>
  <c r="P118" i="10"/>
  <c r="P107" i="10"/>
  <c r="P83" i="10"/>
  <c r="P48" i="10"/>
  <c r="P17" i="10"/>
  <c r="P63" i="10"/>
  <c r="P13" i="10"/>
  <c r="P79" i="10"/>
  <c r="P36" i="10"/>
  <c r="P27" i="10"/>
  <c r="P182" i="10"/>
  <c r="P174" i="10"/>
  <c r="P167" i="10"/>
  <c r="P159" i="10"/>
  <c r="P147" i="10"/>
  <c r="P131" i="10"/>
  <c r="P186" i="10"/>
  <c r="P178" i="10"/>
  <c r="P170" i="10"/>
  <c r="P163" i="10"/>
  <c r="P155" i="10"/>
  <c r="P151" i="10"/>
  <c r="P143" i="10"/>
  <c r="P194" i="10"/>
  <c r="P207" i="10"/>
  <c r="P219" i="10"/>
  <c r="P215" i="10"/>
  <c r="P211" i="10"/>
  <c r="P114" i="10"/>
  <c r="P190" i="10"/>
  <c r="P198" i="10"/>
  <c r="P115" i="10"/>
  <c r="P53" i="10"/>
  <c r="P5" i="10"/>
  <c r="P75" i="10"/>
  <c r="N231" i="9"/>
  <c r="N230" i="9"/>
  <c r="N229" i="9" l="1"/>
  <c r="N228" i="9"/>
  <c r="N227" i="9"/>
  <c r="N226" i="9"/>
  <c r="N225" i="9"/>
  <c r="N224" i="9"/>
  <c r="N223" i="9"/>
  <c r="N222" i="9"/>
  <c r="N221" i="9"/>
  <c r="N220" i="9"/>
  <c r="N219" i="9"/>
  <c r="N218" i="9"/>
  <c r="N217" i="9"/>
  <c r="N216" i="9"/>
  <c r="N215" i="9"/>
  <c r="N214" i="9"/>
  <c r="N213" i="9"/>
  <c r="N58" i="9" l="1"/>
  <c r="N57" i="9"/>
  <c r="F35" i="9" l="1"/>
  <c r="H212" i="9"/>
  <c r="F44" i="9"/>
  <c r="G44" i="9" s="1"/>
  <c r="N21" i="9"/>
  <c r="F3" i="9"/>
  <c r="F194" i="9"/>
  <c r="F193" i="9"/>
  <c r="F211" i="9"/>
  <c r="F210" i="9"/>
  <c r="F209" i="9"/>
  <c r="F208" i="9"/>
  <c r="F207" i="9"/>
  <c r="F206" i="9"/>
  <c r="F205" i="9"/>
  <c r="F204" i="9"/>
  <c r="F203" i="9"/>
  <c r="F202" i="9"/>
  <c r="F201" i="9"/>
  <c r="F200" i="9"/>
  <c r="F199" i="9"/>
  <c r="F198" i="9"/>
  <c r="F197" i="9"/>
  <c r="F196" i="9"/>
  <c r="F195" i="9"/>
  <c r="F192" i="9"/>
  <c r="F191" i="9"/>
  <c r="F190" i="9"/>
  <c r="F189" i="9"/>
  <c r="F188" i="9"/>
  <c r="F187" i="9"/>
  <c r="F186" i="9"/>
  <c r="F185" i="9"/>
  <c r="F184" i="9"/>
  <c r="F183" i="9"/>
  <c r="F182" i="9"/>
  <c r="F181" i="9"/>
  <c r="F180" i="9"/>
  <c r="F179" i="9"/>
  <c r="F178" i="9"/>
  <c r="F177" i="9"/>
  <c r="F176" i="9"/>
  <c r="F175" i="9"/>
  <c r="F174" i="9"/>
  <c r="F173" i="9"/>
  <c r="F172" i="9"/>
  <c r="F171" i="9"/>
  <c r="F170" i="9"/>
  <c r="F169" i="9"/>
  <c r="F168" i="9"/>
  <c r="F167" i="9"/>
  <c r="F166" i="9"/>
  <c r="F165" i="9"/>
  <c r="F164" i="9"/>
  <c r="F163" i="9"/>
  <c r="F162" i="9"/>
  <c r="F161" i="9"/>
  <c r="F160" i="9"/>
  <c r="F159" i="9"/>
  <c r="F158" i="9"/>
  <c r="F157" i="9"/>
  <c r="F156" i="9"/>
  <c r="F155" i="9"/>
  <c r="F154" i="9"/>
  <c r="F153" i="9"/>
  <c r="F152" i="9"/>
  <c r="F151" i="9"/>
  <c r="F150" i="9"/>
  <c r="F149" i="9"/>
  <c r="F148" i="9"/>
  <c r="F147" i="9"/>
  <c r="F146" i="9"/>
  <c r="F145" i="9"/>
  <c r="F144" i="9"/>
  <c r="F143" i="9"/>
  <c r="F142" i="9"/>
  <c r="F141" i="9"/>
  <c r="F140" i="9"/>
  <c r="F139" i="9"/>
  <c r="F138" i="9"/>
  <c r="F137" i="9"/>
  <c r="F136" i="9"/>
  <c r="F135" i="9"/>
  <c r="F134" i="9"/>
  <c r="F133" i="9"/>
  <c r="F132" i="9"/>
  <c r="F131" i="9"/>
  <c r="F130" i="9"/>
  <c r="F129" i="9"/>
  <c r="F128" i="9"/>
  <c r="F127" i="9"/>
  <c r="F126" i="9"/>
  <c r="F125" i="9"/>
  <c r="F124" i="9"/>
  <c r="F123" i="9"/>
  <c r="F122" i="9"/>
  <c r="F121" i="9"/>
  <c r="F120" i="9"/>
  <c r="F119" i="9"/>
  <c r="F118" i="9"/>
  <c r="F117" i="9"/>
  <c r="F116" i="9"/>
  <c r="F115" i="9"/>
  <c r="F114" i="9"/>
  <c r="F113" i="9"/>
  <c r="F112" i="9"/>
  <c r="F111" i="9"/>
  <c r="F110" i="9"/>
  <c r="F109" i="9"/>
  <c r="F108" i="9"/>
  <c r="F107" i="9"/>
  <c r="F106" i="9"/>
  <c r="F105" i="9"/>
  <c r="F104" i="9"/>
  <c r="F103" i="9"/>
  <c r="F102" i="9"/>
  <c r="F101" i="9"/>
  <c r="F100" i="9"/>
  <c r="F99" i="9"/>
  <c r="F98" i="9"/>
  <c r="F97" i="9"/>
  <c r="F96" i="9"/>
  <c r="F95" i="9"/>
  <c r="F94" i="9"/>
  <c r="F93" i="9"/>
  <c r="F92" i="9"/>
  <c r="F91" i="9"/>
  <c r="F90" i="9"/>
  <c r="F89" i="9"/>
  <c r="F88" i="9"/>
  <c r="F87" i="9"/>
  <c r="F86" i="9"/>
  <c r="F85" i="9"/>
  <c r="F84" i="9"/>
  <c r="F83" i="9"/>
  <c r="F82" i="9"/>
  <c r="F81" i="9"/>
  <c r="F80" i="9"/>
  <c r="F79" i="9"/>
  <c r="F78" i="9"/>
  <c r="F77" i="9"/>
  <c r="F76" i="9"/>
  <c r="F75" i="9"/>
  <c r="F74" i="9"/>
  <c r="F73" i="9"/>
  <c r="F72" i="9"/>
  <c r="F71" i="9"/>
  <c r="F70" i="9"/>
  <c r="F69" i="9"/>
  <c r="F68" i="9"/>
  <c r="F67" i="9"/>
  <c r="F66" i="9"/>
  <c r="F65" i="9"/>
  <c r="F64" i="9"/>
  <c r="F63" i="9"/>
  <c r="F62" i="9"/>
  <c r="F61" i="9"/>
  <c r="F60" i="9"/>
  <c r="F59" i="9"/>
  <c r="F58" i="9"/>
  <c r="F57" i="9"/>
  <c r="F56" i="9"/>
  <c r="F55" i="9"/>
  <c r="F54" i="9"/>
  <c r="F53" i="9"/>
  <c r="F52" i="9"/>
  <c r="F51" i="9"/>
  <c r="F50" i="9"/>
  <c r="F49" i="9"/>
  <c r="F48" i="9"/>
  <c r="F47" i="9"/>
  <c r="F46" i="9"/>
  <c r="F45" i="9"/>
  <c r="F43" i="9"/>
  <c r="F42" i="9"/>
  <c r="G42" i="9" s="1"/>
  <c r="I42" i="9" s="1"/>
  <c r="F41" i="9"/>
  <c r="F40" i="9"/>
  <c r="F39" i="9"/>
  <c r="F38" i="9"/>
  <c r="F37" i="9"/>
  <c r="F36" i="9"/>
  <c r="F34" i="9"/>
  <c r="F33" i="9"/>
  <c r="F32" i="9"/>
  <c r="F31" i="9"/>
  <c r="F30" i="9"/>
  <c r="F29" i="9"/>
  <c r="F28" i="9"/>
  <c r="F27" i="9"/>
  <c r="F26" i="9"/>
  <c r="F25" i="9"/>
  <c r="F24" i="9"/>
  <c r="F23" i="9"/>
  <c r="F22" i="9"/>
  <c r="F21" i="9"/>
  <c r="F20" i="9"/>
  <c r="F19" i="9"/>
  <c r="F18" i="9"/>
  <c r="F17" i="9"/>
  <c r="F16" i="9"/>
  <c r="F15" i="9"/>
  <c r="F14" i="9"/>
  <c r="F13" i="9"/>
  <c r="F12" i="9"/>
  <c r="F11" i="9"/>
  <c r="F10" i="9"/>
  <c r="F9" i="9"/>
  <c r="F8" i="9"/>
  <c r="F7" i="9"/>
  <c r="F6" i="9"/>
  <c r="F5" i="9"/>
  <c r="F4" i="9"/>
  <c r="I44" i="9" l="1"/>
  <c r="M44" i="9"/>
  <c r="M42" i="9"/>
  <c r="N42" i="9" s="1"/>
  <c r="N44" i="9" l="1"/>
  <c r="G211" i="9"/>
  <c r="G210" i="9"/>
  <c r="M210" i="9" s="1"/>
  <c r="G209" i="9"/>
  <c r="I209" i="9" s="1"/>
  <c r="G208" i="9"/>
  <c r="M208" i="9" s="1"/>
  <c r="G207" i="9"/>
  <c r="G206" i="9"/>
  <c r="M206" i="9" s="1"/>
  <c r="G205" i="9"/>
  <c r="I205" i="9" s="1"/>
  <c r="G204" i="9"/>
  <c r="M204" i="9" s="1"/>
  <c r="G203" i="9"/>
  <c r="G202" i="9"/>
  <c r="M202" i="9" s="1"/>
  <c r="G201" i="9"/>
  <c r="I201" i="9" s="1"/>
  <c r="G200" i="9"/>
  <c r="M200" i="9" s="1"/>
  <c r="G199" i="9"/>
  <c r="G198" i="9"/>
  <c r="M198" i="9" s="1"/>
  <c r="G197" i="9"/>
  <c r="I197" i="9" s="1"/>
  <c r="G196" i="9"/>
  <c r="M196" i="9" s="1"/>
  <c r="G195" i="9"/>
  <c r="G194" i="9"/>
  <c r="M194" i="9" s="1"/>
  <c r="G193" i="9"/>
  <c r="M193" i="9" s="1"/>
  <c r="G192" i="9"/>
  <c r="M192" i="9" s="1"/>
  <c r="G191" i="9"/>
  <c r="G190" i="9"/>
  <c r="M190" i="9" s="1"/>
  <c r="G189" i="9"/>
  <c r="I189" i="9" s="1"/>
  <c r="G188" i="9"/>
  <c r="M188" i="9" s="1"/>
  <c r="G187" i="9"/>
  <c r="G186" i="9"/>
  <c r="M186" i="9" s="1"/>
  <c r="G185" i="9"/>
  <c r="M185" i="9" s="1"/>
  <c r="G184" i="9"/>
  <c r="M184" i="9" s="1"/>
  <c r="G183" i="9"/>
  <c r="G182" i="9"/>
  <c r="I182" i="9" s="1"/>
  <c r="G181" i="9"/>
  <c r="M181" i="9" s="1"/>
  <c r="G180" i="9"/>
  <c r="M180" i="9" s="1"/>
  <c r="G179" i="9"/>
  <c r="G178" i="9"/>
  <c r="M178" i="9" s="1"/>
  <c r="G177" i="9"/>
  <c r="M177" i="9" s="1"/>
  <c r="G176" i="9"/>
  <c r="M176" i="9" s="1"/>
  <c r="G175" i="9"/>
  <c r="I175" i="9" s="1"/>
  <c r="G174" i="9"/>
  <c r="M174" i="9" s="1"/>
  <c r="G173" i="9"/>
  <c r="I173" i="9" s="1"/>
  <c r="G172" i="9"/>
  <c r="G171" i="9"/>
  <c r="I171" i="9" s="1"/>
  <c r="G170" i="9"/>
  <c r="M170" i="9" s="1"/>
  <c r="G169" i="9"/>
  <c r="M169" i="9" s="1"/>
  <c r="G168" i="9"/>
  <c r="M168" i="9" s="1"/>
  <c r="G167" i="9"/>
  <c r="I167" i="9" s="1"/>
  <c r="G166" i="9"/>
  <c r="M166" i="9" s="1"/>
  <c r="G165" i="9"/>
  <c r="M165" i="9" s="1"/>
  <c r="G164" i="9"/>
  <c r="M164" i="9" s="1"/>
  <c r="G163" i="9"/>
  <c r="I163" i="9" s="1"/>
  <c r="G162" i="9"/>
  <c r="I162" i="9" s="1"/>
  <c r="G161" i="9"/>
  <c r="M161" i="9" s="1"/>
  <c r="G160" i="9"/>
  <c r="M160" i="9" s="1"/>
  <c r="G159" i="9"/>
  <c r="I159" i="9" s="1"/>
  <c r="G158" i="9"/>
  <c r="I158" i="9" s="1"/>
  <c r="G157" i="9"/>
  <c r="I157" i="9" s="1"/>
  <c r="G156" i="9"/>
  <c r="M156" i="9" s="1"/>
  <c r="G155" i="9"/>
  <c r="I155" i="9" s="1"/>
  <c r="G154" i="9"/>
  <c r="I154" i="9" s="1"/>
  <c r="G153" i="9"/>
  <c r="I153" i="9" s="1"/>
  <c r="G152" i="9"/>
  <c r="M152" i="9" s="1"/>
  <c r="G151" i="9"/>
  <c r="I151" i="9" s="1"/>
  <c r="G150" i="9"/>
  <c r="I150" i="9" s="1"/>
  <c r="G149" i="9"/>
  <c r="I149" i="9" s="1"/>
  <c r="G148" i="9"/>
  <c r="M148" i="9" s="1"/>
  <c r="G147" i="9"/>
  <c r="I147" i="9" s="1"/>
  <c r="G146" i="9"/>
  <c r="I146" i="9" s="1"/>
  <c r="G145" i="9"/>
  <c r="M145" i="9" s="1"/>
  <c r="G144" i="9"/>
  <c r="M144" i="9" s="1"/>
  <c r="G143" i="9"/>
  <c r="I143" i="9" s="1"/>
  <c r="G142" i="9"/>
  <c r="I142" i="9" s="1"/>
  <c r="G141" i="9"/>
  <c r="M141" i="9" s="1"/>
  <c r="G140" i="9"/>
  <c r="I140" i="9" s="1"/>
  <c r="G139" i="9"/>
  <c r="I139" i="9" s="1"/>
  <c r="G138" i="9"/>
  <c r="M138" i="9" s="1"/>
  <c r="G137" i="9"/>
  <c r="M137" i="9" s="1"/>
  <c r="G136" i="9"/>
  <c r="I136" i="9" s="1"/>
  <c r="G135" i="9"/>
  <c r="I135" i="9" s="1"/>
  <c r="G134" i="9"/>
  <c r="M134" i="9" s="1"/>
  <c r="G133" i="9"/>
  <c r="M133" i="9" s="1"/>
  <c r="G132" i="9"/>
  <c r="I132" i="9" s="1"/>
  <c r="G131" i="9"/>
  <c r="I131" i="9" s="1"/>
  <c r="G130" i="9"/>
  <c r="M130" i="9" s="1"/>
  <c r="G129" i="9"/>
  <c r="M129" i="9" s="1"/>
  <c r="G128" i="9"/>
  <c r="M128" i="9" s="1"/>
  <c r="G127" i="9"/>
  <c r="M127" i="9" s="1"/>
  <c r="G126" i="9"/>
  <c r="I126" i="9" s="1"/>
  <c r="G125" i="9"/>
  <c r="M125" i="9" s="1"/>
  <c r="G124" i="9"/>
  <c r="M124" i="9" s="1"/>
  <c r="G123" i="9"/>
  <c r="M123" i="9" s="1"/>
  <c r="G122" i="9"/>
  <c r="I122" i="9" s="1"/>
  <c r="G121" i="9"/>
  <c r="I121" i="9" s="1"/>
  <c r="G120" i="9"/>
  <c r="M120" i="9" s="1"/>
  <c r="G119" i="9"/>
  <c r="M119" i="9" s="1"/>
  <c r="G118" i="9"/>
  <c r="I118" i="9" s="1"/>
  <c r="G117" i="9"/>
  <c r="M117" i="9" s="1"/>
  <c r="G116" i="9"/>
  <c r="M116" i="9" s="1"/>
  <c r="G115" i="9"/>
  <c r="I115" i="9" s="1"/>
  <c r="G114" i="9"/>
  <c r="M114" i="9" s="1"/>
  <c r="G113" i="9"/>
  <c r="M113" i="9" s="1"/>
  <c r="G112" i="9"/>
  <c r="M112" i="9" s="1"/>
  <c r="G111" i="9"/>
  <c r="I111" i="9" s="1"/>
  <c r="G110" i="9"/>
  <c r="I110" i="9" s="1"/>
  <c r="G109" i="9"/>
  <c r="M109" i="9" s="1"/>
  <c r="G108" i="9"/>
  <c r="G107" i="9"/>
  <c r="I107" i="9" s="1"/>
  <c r="G106" i="9"/>
  <c r="I106" i="9" s="1"/>
  <c r="G105" i="9"/>
  <c r="M105" i="9" s="1"/>
  <c r="G104" i="9"/>
  <c r="G103" i="9"/>
  <c r="I103" i="9" s="1"/>
  <c r="G102" i="9"/>
  <c r="M102" i="9" s="1"/>
  <c r="G101" i="9"/>
  <c r="M101" i="9" s="1"/>
  <c r="G100" i="9"/>
  <c r="G99" i="9"/>
  <c r="I99" i="9" s="1"/>
  <c r="G98" i="9"/>
  <c r="I98" i="9" s="1"/>
  <c r="G97" i="9"/>
  <c r="M97" i="9" s="1"/>
  <c r="G96" i="9"/>
  <c r="G95" i="9"/>
  <c r="I95" i="9" s="1"/>
  <c r="G94" i="9"/>
  <c r="I94" i="9" s="1"/>
  <c r="G93" i="9"/>
  <c r="M93" i="9" s="1"/>
  <c r="G92" i="9"/>
  <c r="G91" i="9"/>
  <c r="I91" i="9" s="1"/>
  <c r="G90" i="9"/>
  <c r="M90" i="9" s="1"/>
  <c r="G89" i="9"/>
  <c r="M89" i="9" s="1"/>
  <c r="G88" i="9"/>
  <c r="G87" i="9"/>
  <c r="I87" i="9" s="1"/>
  <c r="G86" i="9"/>
  <c r="I86" i="9" s="1"/>
  <c r="G85" i="9"/>
  <c r="M85" i="9" s="1"/>
  <c r="G84" i="9"/>
  <c r="G83" i="9"/>
  <c r="I83" i="9" s="1"/>
  <c r="G82" i="9"/>
  <c r="M82" i="9" s="1"/>
  <c r="G81" i="9"/>
  <c r="M81" i="9" s="1"/>
  <c r="G80" i="9"/>
  <c r="G79" i="9"/>
  <c r="I79" i="9" s="1"/>
  <c r="G78" i="9"/>
  <c r="I78" i="9" s="1"/>
  <c r="G77" i="9"/>
  <c r="M77" i="9" s="1"/>
  <c r="G76" i="9"/>
  <c r="G75" i="9"/>
  <c r="I75" i="9" s="1"/>
  <c r="G74" i="9"/>
  <c r="M74" i="9" s="1"/>
  <c r="G73" i="9"/>
  <c r="M73" i="9" s="1"/>
  <c r="G72" i="9"/>
  <c r="G71" i="9"/>
  <c r="I71" i="9" s="1"/>
  <c r="G70" i="9"/>
  <c r="M70" i="9" s="1"/>
  <c r="G69" i="9"/>
  <c r="I69" i="9" s="1"/>
  <c r="G68" i="9"/>
  <c r="M68" i="9" s="1"/>
  <c r="G67" i="9"/>
  <c r="G66" i="9"/>
  <c r="M66" i="9" s="1"/>
  <c r="G65" i="9"/>
  <c r="I65" i="9" s="1"/>
  <c r="G64" i="9"/>
  <c r="M64" i="9" s="1"/>
  <c r="G63" i="9"/>
  <c r="I63" i="9" s="1"/>
  <c r="G62" i="9"/>
  <c r="M62" i="9" s="1"/>
  <c r="G61" i="9"/>
  <c r="G60" i="9"/>
  <c r="G59" i="9"/>
  <c r="G56" i="9"/>
  <c r="M56" i="9" s="1"/>
  <c r="G55" i="9"/>
  <c r="I55" i="9" s="1"/>
  <c r="G54" i="9"/>
  <c r="M54" i="9" s="1"/>
  <c r="G53" i="9"/>
  <c r="I53" i="9" s="1"/>
  <c r="G52" i="9"/>
  <c r="M52" i="9" s="1"/>
  <c r="G51" i="9"/>
  <c r="G50" i="9"/>
  <c r="G49" i="9"/>
  <c r="G48" i="9"/>
  <c r="M48" i="9" s="1"/>
  <c r="G47" i="9"/>
  <c r="I47" i="9" s="1"/>
  <c r="G46" i="9"/>
  <c r="M46" i="9" s="1"/>
  <c r="G45" i="9"/>
  <c r="I45" i="9" s="1"/>
  <c r="G43" i="9"/>
  <c r="M43" i="9" s="1"/>
  <c r="G41" i="9"/>
  <c r="G40" i="9"/>
  <c r="G39" i="9"/>
  <c r="G38" i="9"/>
  <c r="M38" i="9" s="1"/>
  <c r="G37" i="9"/>
  <c r="I37" i="9" s="1"/>
  <c r="G36" i="9"/>
  <c r="M36" i="9" s="1"/>
  <c r="G35" i="9"/>
  <c r="I35" i="9" s="1"/>
  <c r="G34" i="9"/>
  <c r="M34" i="9" s="1"/>
  <c r="G33" i="9"/>
  <c r="G32" i="9"/>
  <c r="G31" i="9"/>
  <c r="G30" i="9"/>
  <c r="G29" i="9"/>
  <c r="I29" i="9" s="1"/>
  <c r="G28" i="9"/>
  <c r="M28" i="9" s="1"/>
  <c r="G27" i="9"/>
  <c r="I27" i="9" s="1"/>
  <c r="G26" i="9"/>
  <c r="G25" i="9"/>
  <c r="G24" i="9"/>
  <c r="G23" i="9"/>
  <c r="G22" i="9"/>
  <c r="G20" i="9"/>
  <c r="I20" i="9" s="1"/>
  <c r="G19" i="9"/>
  <c r="M19" i="9" s="1"/>
  <c r="G18" i="9"/>
  <c r="I18" i="9" s="1"/>
  <c r="G17" i="9"/>
  <c r="G16" i="9"/>
  <c r="G15" i="9"/>
  <c r="G14" i="9"/>
  <c r="G13" i="9"/>
  <c r="G12" i="9"/>
  <c r="I12" i="9" s="1"/>
  <c r="G11" i="9"/>
  <c r="M11" i="9" s="1"/>
  <c r="G10" i="9"/>
  <c r="I10" i="9" s="1"/>
  <c r="G9" i="9"/>
  <c r="G8" i="9"/>
  <c r="G7" i="9"/>
  <c r="G6" i="9"/>
  <c r="G5" i="9"/>
  <c r="G4" i="9"/>
  <c r="I4" i="9" s="1"/>
  <c r="G3" i="9"/>
  <c r="M3" i="9" s="1"/>
  <c r="I70" i="9" l="1"/>
  <c r="N70" i="9" s="1"/>
  <c r="I117" i="9"/>
  <c r="N117" i="9" s="1"/>
  <c r="I190" i="9"/>
  <c r="N190" i="9" s="1"/>
  <c r="M197" i="9"/>
  <c r="N197" i="9" s="1"/>
  <c r="M149" i="9"/>
  <c r="M173" i="9"/>
  <c r="N173" i="9" s="1"/>
  <c r="M10" i="9"/>
  <c r="N10" i="9" s="1"/>
  <c r="I90" i="9"/>
  <c r="N90" i="9" s="1"/>
  <c r="I97" i="9"/>
  <c r="N97" i="9" s="1"/>
  <c r="I174" i="9"/>
  <c r="N174" i="9" s="1"/>
  <c r="M153" i="9"/>
  <c r="N153" i="9" s="1"/>
  <c r="I170" i="9"/>
  <c r="N170" i="9" s="1"/>
  <c r="I181" i="9"/>
  <c r="N181" i="9" s="1"/>
  <c r="M182" i="9"/>
  <c r="N182" i="9" s="1"/>
  <c r="M189" i="9"/>
  <c r="N189" i="9" s="1"/>
  <c r="I198" i="9"/>
  <c r="N198" i="9" s="1"/>
  <c r="I81" i="9"/>
  <c r="N81" i="9" s="1"/>
  <c r="M99" i="9"/>
  <c r="N99" i="9" s="1"/>
  <c r="M150" i="9"/>
  <c r="N150" i="9" s="1"/>
  <c r="I166" i="9"/>
  <c r="N166" i="9" s="1"/>
  <c r="M35" i="9"/>
  <c r="N35" i="9" s="1"/>
  <c r="M65" i="9"/>
  <c r="N65" i="9" s="1"/>
  <c r="M75" i="9"/>
  <c r="N75" i="9" s="1"/>
  <c r="M53" i="9"/>
  <c r="N53" i="9" s="1"/>
  <c r="I82" i="9"/>
  <c r="N82" i="9" s="1"/>
  <c r="I89" i="9"/>
  <c r="N89" i="9" s="1"/>
  <c r="M98" i="9"/>
  <c r="N98" i="9" s="1"/>
  <c r="M135" i="9"/>
  <c r="N135" i="9" s="1"/>
  <c r="I138" i="9"/>
  <c r="N138" i="9" s="1"/>
  <c r="I161" i="9"/>
  <c r="N161" i="9" s="1"/>
  <c r="M18" i="9"/>
  <c r="N18" i="9" s="1"/>
  <c r="M27" i="9"/>
  <c r="N27" i="9" s="1"/>
  <c r="M63" i="9"/>
  <c r="N63" i="9" s="1"/>
  <c r="M71" i="9"/>
  <c r="N71" i="9" s="1"/>
  <c r="I105" i="9"/>
  <c r="N105" i="9" s="1"/>
  <c r="M107" i="9"/>
  <c r="N107" i="9" s="1"/>
  <c r="M131" i="9"/>
  <c r="I134" i="9"/>
  <c r="N134" i="9" s="1"/>
  <c r="I206" i="9"/>
  <c r="N206" i="9" s="1"/>
  <c r="M45" i="9"/>
  <c r="N45" i="9" s="1"/>
  <c r="M83" i="9"/>
  <c r="M91" i="9"/>
  <c r="N91" i="9" s="1"/>
  <c r="M106" i="9"/>
  <c r="N106" i="9" s="1"/>
  <c r="M126" i="9"/>
  <c r="N126" i="9" s="1"/>
  <c r="M146" i="9"/>
  <c r="N146" i="9" s="1"/>
  <c r="M162" i="9"/>
  <c r="N162" i="9" s="1"/>
  <c r="M205" i="9"/>
  <c r="N205" i="9" s="1"/>
  <c r="I25" i="9"/>
  <c r="M25" i="9"/>
  <c r="M50" i="9"/>
  <c r="I50" i="9"/>
  <c r="I61" i="9"/>
  <c r="N61" i="9" s="1"/>
  <c r="M61" i="9"/>
  <c r="M6" i="9"/>
  <c r="I6" i="9"/>
  <c r="M24" i="9"/>
  <c r="I24" i="9"/>
  <c r="I33" i="9"/>
  <c r="M33" i="9"/>
  <c r="M39" i="9"/>
  <c r="I39" i="9"/>
  <c r="M60" i="9"/>
  <c r="I60" i="9"/>
  <c r="I67" i="9"/>
  <c r="N67" i="9" s="1"/>
  <c r="M67" i="9"/>
  <c r="I8" i="9"/>
  <c r="M8" i="9"/>
  <c r="M14" i="9"/>
  <c r="I14" i="9"/>
  <c r="M32" i="9"/>
  <c r="I32" i="9"/>
  <c r="I41" i="9"/>
  <c r="M41" i="9"/>
  <c r="M49" i="9"/>
  <c r="I49" i="9"/>
  <c r="M15" i="9"/>
  <c r="I15" i="9"/>
  <c r="M31" i="9"/>
  <c r="I31" i="9"/>
  <c r="M7" i="9"/>
  <c r="I7" i="9"/>
  <c r="I16" i="9"/>
  <c r="M16" i="9"/>
  <c r="I23" i="9"/>
  <c r="M23" i="9"/>
  <c r="M40" i="9"/>
  <c r="I40" i="9"/>
  <c r="I51" i="9"/>
  <c r="M51" i="9"/>
  <c r="M59" i="9"/>
  <c r="I59" i="9"/>
  <c r="I68" i="9"/>
  <c r="N68" i="9" s="1"/>
  <c r="I102" i="9"/>
  <c r="N102" i="9" s="1"/>
  <c r="I128" i="9"/>
  <c r="N128" i="9" s="1"/>
  <c r="M139" i="9"/>
  <c r="N139" i="9" s="1"/>
  <c r="I141" i="9"/>
  <c r="N141" i="9" s="1"/>
  <c r="I177" i="9"/>
  <c r="N177" i="9" s="1"/>
  <c r="I185" i="9"/>
  <c r="N185" i="9" s="1"/>
  <c r="I193" i="9"/>
  <c r="N193" i="9" s="1"/>
  <c r="I73" i="9"/>
  <c r="N73" i="9" s="1"/>
  <c r="I74" i="9"/>
  <c r="N74" i="9" s="1"/>
  <c r="I77" i="9"/>
  <c r="N77" i="9" s="1"/>
  <c r="M78" i="9"/>
  <c r="N78" i="9" s="1"/>
  <c r="M79" i="9"/>
  <c r="N79" i="9" s="1"/>
  <c r="I85" i="9"/>
  <c r="N85" i="9" s="1"/>
  <c r="M86" i="9"/>
  <c r="N86" i="9" s="1"/>
  <c r="M87" i="9"/>
  <c r="N87" i="9" s="1"/>
  <c r="I93" i="9"/>
  <c r="N93" i="9" s="1"/>
  <c r="M94" i="9"/>
  <c r="N94" i="9" s="1"/>
  <c r="M95" i="9"/>
  <c r="N95" i="9" s="1"/>
  <c r="I101" i="9"/>
  <c r="N101" i="9" s="1"/>
  <c r="M103" i="9"/>
  <c r="N103" i="9" s="1"/>
  <c r="I109" i="9"/>
  <c r="N109" i="9" s="1"/>
  <c r="M110" i="9"/>
  <c r="N110" i="9" s="1"/>
  <c r="M111" i="9"/>
  <c r="N111" i="9" s="1"/>
  <c r="I114" i="9"/>
  <c r="N114" i="9" s="1"/>
  <c r="I120" i="9"/>
  <c r="N120" i="9" s="1"/>
  <c r="M121" i="9"/>
  <c r="N121" i="9" s="1"/>
  <c r="M122" i="9"/>
  <c r="N122" i="9" s="1"/>
  <c r="I125" i="9"/>
  <c r="N125" i="9" s="1"/>
  <c r="I130" i="9"/>
  <c r="N130" i="9" s="1"/>
  <c r="N131" i="9"/>
  <c r="M142" i="9"/>
  <c r="N142" i="9" s="1"/>
  <c r="I145" i="9"/>
  <c r="N145" i="9" s="1"/>
  <c r="M157" i="9"/>
  <c r="N157" i="9" s="1"/>
  <c r="M158" i="9"/>
  <c r="N158" i="9" s="1"/>
  <c r="I164" i="9"/>
  <c r="N164" i="9" s="1"/>
  <c r="I165" i="9"/>
  <c r="N165" i="9" s="1"/>
  <c r="I168" i="9"/>
  <c r="N168" i="9" s="1"/>
  <c r="I169" i="9"/>
  <c r="N169" i="9" s="1"/>
  <c r="I178" i="9"/>
  <c r="N178" i="9" s="1"/>
  <c r="I186" i="9"/>
  <c r="N186" i="9" s="1"/>
  <c r="I194" i="9"/>
  <c r="N194" i="9" s="1"/>
  <c r="M201" i="9"/>
  <c r="N201" i="9" s="1"/>
  <c r="I202" i="9"/>
  <c r="N202" i="9" s="1"/>
  <c r="M209" i="9"/>
  <c r="N209" i="9" s="1"/>
  <c r="I210" i="9"/>
  <c r="N210" i="9" s="1"/>
  <c r="M69" i="9"/>
  <c r="N69" i="9" s="1"/>
  <c r="M118" i="9"/>
  <c r="N118" i="9" s="1"/>
  <c r="M154" i="9"/>
  <c r="N154" i="9" s="1"/>
  <c r="I3" i="9"/>
  <c r="N3" i="9" s="1"/>
  <c r="M4" i="9"/>
  <c r="N4" i="9" s="1"/>
  <c r="I11" i="9"/>
  <c r="N11" i="9" s="1"/>
  <c r="M12" i="9"/>
  <c r="N12" i="9" s="1"/>
  <c r="I19" i="9"/>
  <c r="N19" i="9" s="1"/>
  <c r="M20" i="9"/>
  <c r="N20" i="9" s="1"/>
  <c r="I28" i="9"/>
  <c r="N28" i="9" s="1"/>
  <c r="M29" i="9"/>
  <c r="N29" i="9" s="1"/>
  <c r="I36" i="9"/>
  <c r="N36" i="9" s="1"/>
  <c r="M37" i="9"/>
  <c r="N37" i="9" s="1"/>
  <c r="I46" i="9"/>
  <c r="N46" i="9" s="1"/>
  <c r="M47" i="9"/>
  <c r="N47" i="9" s="1"/>
  <c r="I54" i="9"/>
  <c r="N54" i="9" s="1"/>
  <c r="M55" i="9"/>
  <c r="N55" i="9" s="1"/>
  <c r="I64" i="9"/>
  <c r="N64" i="9" s="1"/>
  <c r="I113" i="9"/>
  <c r="N113" i="9" s="1"/>
  <c r="M115" i="9"/>
  <c r="N115" i="9" s="1"/>
  <c r="I124" i="9"/>
  <c r="N124" i="9" s="1"/>
  <c r="N149" i="9"/>
  <c r="M5" i="9"/>
  <c r="I5" i="9"/>
  <c r="M22" i="9"/>
  <c r="I22" i="9"/>
  <c r="M30" i="9"/>
  <c r="I30" i="9"/>
  <c r="M9" i="9"/>
  <c r="I9" i="9"/>
  <c r="M17" i="9"/>
  <c r="I17" i="9"/>
  <c r="M26" i="9"/>
  <c r="I26" i="9"/>
  <c r="M13" i="9"/>
  <c r="I13" i="9"/>
  <c r="M72" i="9"/>
  <c r="I72" i="9"/>
  <c r="M76" i="9"/>
  <c r="I76" i="9"/>
  <c r="M80" i="9"/>
  <c r="I80" i="9"/>
  <c r="M88" i="9"/>
  <c r="I88" i="9"/>
  <c r="M96" i="9"/>
  <c r="I96" i="9"/>
  <c r="M104" i="9"/>
  <c r="I104" i="9"/>
  <c r="I38" i="9"/>
  <c r="N38" i="9" s="1"/>
  <c r="I48" i="9"/>
  <c r="N48" i="9" s="1"/>
  <c r="I52" i="9"/>
  <c r="N52" i="9" s="1"/>
  <c r="I56" i="9"/>
  <c r="N56" i="9" s="1"/>
  <c r="I62" i="9"/>
  <c r="N62" i="9" s="1"/>
  <c r="I66" i="9"/>
  <c r="N66" i="9" s="1"/>
  <c r="N83" i="9"/>
  <c r="I34" i="9"/>
  <c r="N34" i="9" s="1"/>
  <c r="I43" i="9"/>
  <c r="N43" i="9" s="1"/>
  <c r="M84" i="9"/>
  <c r="I84" i="9"/>
  <c r="M92" i="9"/>
  <c r="I92" i="9"/>
  <c r="M100" i="9"/>
  <c r="I100" i="9"/>
  <c r="M108" i="9"/>
  <c r="I108" i="9"/>
  <c r="M172" i="9"/>
  <c r="I172" i="9"/>
  <c r="M179" i="9"/>
  <c r="I179" i="9"/>
  <c r="M195" i="9"/>
  <c r="I195" i="9"/>
  <c r="M211" i="9"/>
  <c r="I211" i="9"/>
  <c r="M171" i="9"/>
  <c r="N171" i="9" s="1"/>
  <c r="M191" i="9"/>
  <c r="I191" i="9"/>
  <c r="M207" i="9"/>
  <c r="I207" i="9"/>
  <c r="I112" i="9"/>
  <c r="N112" i="9" s="1"/>
  <c r="I116" i="9"/>
  <c r="N116" i="9" s="1"/>
  <c r="I119" i="9"/>
  <c r="N119" i="9" s="1"/>
  <c r="I123" i="9"/>
  <c r="N123" i="9" s="1"/>
  <c r="I127" i="9"/>
  <c r="N127" i="9" s="1"/>
  <c r="M132" i="9"/>
  <c r="N132" i="9" s="1"/>
  <c r="M136" i="9"/>
  <c r="N136" i="9" s="1"/>
  <c r="M140" i="9"/>
  <c r="N140" i="9" s="1"/>
  <c r="M143" i="9"/>
  <c r="N143" i="9" s="1"/>
  <c r="M147" i="9"/>
  <c r="N147" i="9" s="1"/>
  <c r="M151" i="9"/>
  <c r="N151" i="9" s="1"/>
  <c r="M155" i="9"/>
  <c r="N155" i="9" s="1"/>
  <c r="M159" i="9"/>
  <c r="N159" i="9" s="1"/>
  <c r="M163" i="9"/>
  <c r="N163" i="9" s="1"/>
  <c r="M167" i="9"/>
  <c r="N167" i="9" s="1"/>
  <c r="M175" i="9"/>
  <c r="N175" i="9" s="1"/>
  <c r="M187" i="9"/>
  <c r="I187" i="9"/>
  <c r="M203" i="9"/>
  <c r="I203" i="9"/>
  <c r="I129" i="9"/>
  <c r="N129" i="9" s="1"/>
  <c r="I133" i="9"/>
  <c r="N133" i="9" s="1"/>
  <c r="I137" i="9"/>
  <c r="N137" i="9" s="1"/>
  <c r="I144" i="9"/>
  <c r="N144" i="9" s="1"/>
  <c r="I148" i="9"/>
  <c r="N148" i="9" s="1"/>
  <c r="I152" i="9"/>
  <c r="N152" i="9" s="1"/>
  <c r="I156" i="9"/>
  <c r="N156" i="9" s="1"/>
  <c r="I160" i="9"/>
  <c r="N160" i="9" s="1"/>
  <c r="M183" i="9"/>
  <c r="I183" i="9"/>
  <c r="M199" i="9"/>
  <c r="I199" i="9"/>
  <c r="I176" i="9"/>
  <c r="N176" i="9" s="1"/>
  <c r="I180" i="9"/>
  <c r="N180" i="9" s="1"/>
  <c r="I184" i="9"/>
  <c r="N184" i="9" s="1"/>
  <c r="I188" i="9"/>
  <c r="N188" i="9" s="1"/>
  <c r="I192" i="9"/>
  <c r="N192" i="9" s="1"/>
  <c r="I196" i="9"/>
  <c r="N196" i="9" s="1"/>
  <c r="I200" i="9"/>
  <c r="N200" i="9" s="1"/>
  <c r="I204" i="9"/>
  <c r="N204" i="9" s="1"/>
  <c r="I208" i="9"/>
  <c r="N208" i="9" s="1"/>
  <c r="S207" i="8"/>
  <c r="U207" i="8" s="1"/>
  <c r="H207" i="8"/>
  <c r="G207" i="8"/>
  <c r="M207" i="8" s="1"/>
  <c r="S206" i="8"/>
  <c r="U206" i="8" s="1"/>
  <c r="H206" i="8"/>
  <c r="G206" i="8"/>
  <c r="M206" i="8" s="1"/>
  <c r="S205" i="8"/>
  <c r="U205" i="8" s="1"/>
  <c r="H205" i="8"/>
  <c r="G205" i="8"/>
  <c r="S204" i="8"/>
  <c r="U204" i="8" s="1"/>
  <c r="H204" i="8"/>
  <c r="G204" i="8"/>
  <c r="M204" i="8" s="1"/>
  <c r="S203" i="8"/>
  <c r="U203" i="8" s="1"/>
  <c r="H203" i="8"/>
  <c r="G203" i="8"/>
  <c r="S202" i="8"/>
  <c r="U202" i="8" s="1"/>
  <c r="H202" i="8"/>
  <c r="G202" i="8"/>
  <c r="S201" i="8"/>
  <c r="U201" i="8" s="1"/>
  <c r="H201" i="8"/>
  <c r="G201" i="8"/>
  <c r="M201" i="8" s="1"/>
  <c r="S200" i="8"/>
  <c r="U200" i="8" s="1"/>
  <c r="H200" i="8"/>
  <c r="G200" i="8"/>
  <c r="M200" i="8" s="1"/>
  <c r="S199" i="8"/>
  <c r="U199" i="8" s="1"/>
  <c r="H199" i="8"/>
  <c r="G199" i="8"/>
  <c r="M199" i="8" s="1"/>
  <c r="S198" i="8"/>
  <c r="U198" i="8" s="1"/>
  <c r="H198" i="8"/>
  <c r="G198" i="8"/>
  <c r="S197" i="8"/>
  <c r="U197" i="8" s="1"/>
  <c r="H197" i="8"/>
  <c r="G197" i="8"/>
  <c r="M197" i="8" s="1"/>
  <c r="S196" i="8"/>
  <c r="U196" i="8" s="1"/>
  <c r="H196" i="8"/>
  <c r="G196" i="8"/>
  <c r="M196" i="8" s="1"/>
  <c r="S195" i="8"/>
  <c r="U195" i="8" s="1"/>
  <c r="H195" i="8"/>
  <c r="G195" i="8"/>
  <c r="M195" i="8" s="1"/>
  <c r="S194" i="8"/>
  <c r="U194" i="8" s="1"/>
  <c r="H194" i="8"/>
  <c r="G194" i="8"/>
  <c r="S193" i="8"/>
  <c r="U193" i="8" s="1"/>
  <c r="H193" i="8"/>
  <c r="G193" i="8"/>
  <c r="M193" i="8" s="1"/>
  <c r="S192" i="8"/>
  <c r="U192" i="8" s="1"/>
  <c r="H192" i="8"/>
  <c r="G192" i="8"/>
  <c r="M192" i="8" s="1"/>
  <c r="S191" i="8"/>
  <c r="U191" i="8" s="1"/>
  <c r="H191" i="8"/>
  <c r="G191" i="8"/>
  <c r="M191" i="8" s="1"/>
  <c r="S190" i="8"/>
  <c r="U190" i="8" s="1"/>
  <c r="H190" i="8"/>
  <c r="G190" i="8"/>
  <c r="S189" i="8"/>
  <c r="U189" i="8" s="1"/>
  <c r="H189" i="8"/>
  <c r="G189" i="8"/>
  <c r="S188" i="8"/>
  <c r="U188" i="8" s="1"/>
  <c r="H188" i="8"/>
  <c r="G188" i="8"/>
  <c r="M188" i="8" s="1"/>
  <c r="S187" i="8"/>
  <c r="U187" i="8" s="1"/>
  <c r="H187" i="8"/>
  <c r="G187" i="8"/>
  <c r="M187" i="8" s="1"/>
  <c r="S186" i="8"/>
  <c r="U186" i="8" s="1"/>
  <c r="H186" i="8"/>
  <c r="G186" i="8"/>
  <c r="S185" i="8"/>
  <c r="U185" i="8" s="1"/>
  <c r="H185" i="8"/>
  <c r="G185" i="8"/>
  <c r="S184" i="8"/>
  <c r="U184" i="8" s="1"/>
  <c r="H184" i="8"/>
  <c r="G184" i="8"/>
  <c r="M184" i="8" s="1"/>
  <c r="S183" i="8"/>
  <c r="U183" i="8" s="1"/>
  <c r="H183" i="8"/>
  <c r="G183" i="8"/>
  <c r="M183" i="8" s="1"/>
  <c r="S182" i="8"/>
  <c r="U182" i="8" s="1"/>
  <c r="H182" i="8"/>
  <c r="G182" i="8"/>
  <c r="S181" i="8"/>
  <c r="U181" i="8" s="1"/>
  <c r="H181" i="8"/>
  <c r="G181" i="8"/>
  <c r="M181" i="8" s="1"/>
  <c r="S180" i="8"/>
  <c r="U180" i="8" s="1"/>
  <c r="H180" i="8"/>
  <c r="G180" i="8"/>
  <c r="I180" i="8" s="1"/>
  <c r="S179" i="8"/>
  <c r="U179" i="8" s="1"/>
  <c r="H179" i="8"/>
  <c r="G179" i="8"/>
  <c r="M179" i="8" s="1"/>
  <c r="S178" i="8"/>
  <c r="U178" i="8" s="1"/>
  <c r="H178" i="8"/>
  <c r="G178" i="8"/>
  <c r="S177" i="8"/>
  <c r="U177" i="8" s="1"/>
  <c r="H177" i="8"/>
  <c r="G177" i="8"/>
  <c r="S176" i="8"/>
  <c r="U176" i="8" s="1"/>
  <c r="H176" i="8"/>
  <c r="G176" i="8"/>
  <c r="M176" i="8" s="1"/>
  <c r="S175" i="8"/>
  <c r="U175" i="8" s="1"/>
  <c r="H175" i="8"/>
  <c r="G175" i="8"/>
  <c r="M175" i="8" s="1"/>
  <c r="S174" i="8"/>
  <c r="U174" i="8" s="1"/>
  <c r="H174" i="8"/>
  <c r="G174" i="8"/>
  <c r="S173" i="8"/>
  <c r="U173" i="8" s="1"/>
  <c r="H173" i="8"/>
  <c r="G173" i="8"/>
  <c r="S172" i="8"/>
  <c r="U172" i="8" s="1"/>
  <c r="H172" i="8"/>
  <c r="I172" i="8" s="1"/>
  <c r="G172" i="8"/>
  <c r="M172" i="8" s="1"/>
  <c r="S171" i="8"/>
  <c r="U171" i="8" s="1"/>
  <c r="H171" i="8"/>
  <c r="I171" i="8" s="1"/>
  <c r="G171" i="8"/>
  <c r="M171" i="8" s="1"/>
  <c r="S170" i="8"/>
  <c r="U170" i="8" s="1"/>
  <c r="H170" i="8"/>
  <c r="G170" i="8"/>
  <c r="S169" i="8"/>
  <c r="U169" i="8" s="1"/>
  <c r="H169" i="8"/>
  <c r="G169" i="8"/>
  <c r="M169" i="8" s="1"/>
  <c r="S168" i="8"/>
  <c r="U168" i="8" s="1"/>
  <c r="H168" i="8"/>
  <c r="G168" i="8"/>
  <c r="M168" i="8" s="1"/>
  <c r="S167" i="8"/>
  <c r="U167" i="8" s="1"/>
  <c r="H167" i="8"/>
  <c r="G167" i="8"/>
  <c r="M167" i="8" s="1"/>
  <c r="S166" i="8"/>
  <c r="U166" i="8" s="1"/>
  <c r="H166" i="8"/>
  <c r="G166" i="8"/>
  <c r="S165" i="8"/>
  <c r="U165" i="8" s="1"/>
  <c r="H165" i="8"/>
  <c r="G165" i="8"/>
  <c r="S164" i="8"/>
  <c r="U164" i="8" s="1"/>
  <c r="H164" i="8"/>
  <c r="G164" i="8"/>
  <c r="M164" i="8" s="1"/>
  <c r="S163" i="8"/>
  <c r="U163" i="8" s="1"/>
  <c r="H163" i="8"/>
  <c r="G163" i="8"/>
  <c r="M163" i="8" s="1"/>
  <c r="S162" i="8"/>
  <c r="U162" i="8" s="1"/>
  <c r="H162" i="8"/>
  <c r="G162" i="8"/>
  <c r="S161" i="8"/>
  <c r="U161" i="8" s="1"/>
  <c r="H161" i="8"/>
  <c r="G161" i="8"/>
  <c r="S160" i="8"/>
  <c r="U160" i="8" s="1"/>
  <c r="H160" i="8"/>
  <c r="G160" i="8"/>
  <c r="M160" i="8" s="1"/>
  <c r="S159" i="8"/>
  <c r="U159" i="8" s="1"/>
  <c r="H159" i="8"/>
  <c r="G159" i="8"/>
  <c r="M159" i="8" s="1"/>
  <c r="S158" i="8"/>
  <c r="U158" i="8" s="1"/>
  <c r="H158" i="8"/>
  <c r="G158" i="8"/>
  <c r="S157" i="8"/>
  <c r="U157" i="8" s="1"/>
  <c r="H157" i="8"/>
  <c r="G157" i="8"/>
  <c r="S156" i="8"/>
  <c r="U156" i="8" s="1"/>
  <c r="H156" i="8"/>
  <c r="G156" i="8"/>
  <c r="M156" i="8" s="1"/>
  <c r="S155" i="8"/>
  <c r="U155" i="8" s="1"/>
  <c r="H155" i="8"/>
  <c r="I155" i="8" s="1"/>
  <c r="G155" i="8"/>
  <c r="M155" i="8" s="1"/>
  <c r="S154" i="8"/>
  <c r="U154" i="8" s="1"/>
  <c r="H154" i="8"/>
  <c r="G154" i="8"/>
  <c r="S153" i="8"/>
  <c r="U153" i="8" s="1"/>
  <c r="H153" i="8"/>
  <c r="G153" i="8"/>
  <c r="U152" i="8"/>
  <c r="S152" i="8"/>
  <c r="H152" i="8"/>
  <c r="G152" i="8"/>
  <c r="M152" i="8" s="1"/>
  <c r="S151" i="8"/>
  <c r="U151" i="8" s="1"/>
  <c r="H151" i="8"/>
  <c r="G151" i="8"/>
  <c r="M151" i="8" s="1"/>
  <c r="S150" i="8"/>
  <c r="U150" i="8" s="1"/>
  <c r="H150" i="8"/>
  <c r="G150" i="8"/>
  <c r="S149" i="8"/>
  <c r="U149" i="8" s="1"/>
  <c r="H149" i="8"/>
  <c r="G149" i="8"/>
  <c r="S148" i="8"/>
  <c r="U148" i="8" s="1"/>
  <c r="H148" i="8"/>
  <c r="I148" i="8" s="1"/>
  <c r="G148" i="8"/>
  <c r="M148" i="8" s="1"/>
  <c r="S147" i="8"/>
  <c r="U147" i="8" s="1"/>
  <c r="H147" i="8"/>
  <c r="G147" i="8"/>
  <c r="M147" i="8" s="1"/>
  <c r="S146" i="8"/>
  <c r="U146" i="8" s="1"/>
  <c r="H146" i="8"/>
  <c r="G146" i="8"/>
  <c r="S145" i="8"/>
  <c r="U145" i="8" s="1"/>
  <c r="H145" i="8"/>
  <c r="G145" i="8"/>
  <c r="I145" i="8" s="1"/>
  <c r="S144" i="8"/>
  <c r="U144" i="8" s="1"/>
  <c r="H144" i="8"/>
  <c r="G144" i="8"/>
  <c r="M144" i="8" s="1"/>
  <c r="S143" i="8"/>
  <c r="U143" i="8" s="1"/>
  <c r="H143" i="8"/>
  <c r="G143" i="8"/>
  <c r="M143" i="8" s="1"/>
  <c r="S142" i="8"/>
  <c r="U142" i="8" s="1"/>
  <c r="H142" i="8"/>
  <c r="G142" i="8"/>
  <c r="M142" i="8" s="1"/>
  <c r="S141" i="8"/>
  <c r="U141" i="8" s="1"/>
  <c r="H141" i="8"/>
  <c r="G141" i="8"/>
  <c r="M141" i="8" s="1"/>
  <c r="S140" i="8"/>
  <c r="U140" i="8" s="1"/>
  <c r="H140" i="8"/>
  <c r="I140" i="8" s="1"/>
  <c r="N140" i="8" s="1"/>
  <c r="G140" i="8"/>
  <c r="M140" i="8" s="1"/>
  <c r="S139" i="8"/>
  <c r="U139" i="8" s="1"/>
  <c r="H139" i="8"/>
  <c r="G139" i="8"/>
  <c r="M139" i="8" s="1"/>
  <c r="S138" i="8"/>
  <c r="U138" i="8" s="1"/>
  <c r="H138" i="8"/>
  <c r="G138" i="8"/>
  <c r="S137" i="8"/>
  <c r="U137" i="8" s="1"/>
  <c r="H137" i="8"/>
  <c r="G137" i="8"/>
  <c r="M137" i="8" s="1"/>
  <c r="S136" i="8"/>
  <c r="U136" i="8" s="1"/>
  <c r="H136" i="8"/>
  <c r="G136" i="8"/>
  <c r="M136" i="8" s="1"/>
  <c r="S135" i="8"/>
  <c r="U135" i="8" s="1"/>
  <c r="H135" i="8"/>
  <c r="G135" i="8"/>
  <c r="M135" i="8" s="1"/>
  <c r="S134" i="8"/>
  <c r="U134" i="8" s="1"/>
  <c r="H134" i="8"/>
  <c r="G134" i="8"/>
  <c r="S133" i="8"/>
  <c r="U133" i="8" s="1"/>
  <c r="H133" i="8"/>
  <c r="G133" i="8"/>
  <c r="M133" i="8" s="1"/>
  <c r="S132" i="8"/>
  <c r="U132" i="8" s="1"/>
  <c r="H132" i="8"/>
  <c r="G132" i="8"/>
  <c r="S131" i="8"/>
  <c r="U131" i="8" s="1"/>
  <c r="H131" i="8"/>
  <c r="G131" i="8"/>
  <c r="M131" i="8" s="1"/>
  <c r="S130" i="8"/>
  <c r="U130" i="8" s="1"/>
  <c r="H130" i="8"/>
  <c r="G130" i="8"/>
  <c r="M130" i="8" s="1"/>
  <c r="S129" i="8"/>
  <c r="U129" i="8" s="1"/>
  <c r="H129" i="8"/>
  <c r="G129" i="8"/>
  <c r="M129" i="8" s="1"/>
  <c r="S128" i="8"/>
  <c r="U128" i="8" s="1"/>
  <c r="H128" i="8"/>
  <c r="G128" i="8"/>
  <c r="S127" i="8"/>
  <c r="U127" i="8" s="1"/>
  <c r="H127" i="8"/>
  <c r="G127" i="8"/>
  <c r="M127" i="8" s="1"/>
  <c r="S126" i="8"/>
  <c r="U126" i="8" s="1"/>
  <c r="H126" i="8"/>
  <c r="G126" i="8"/>
  <c r="M126" i="8" s="1"/>
  <c r="S125" i="8"/>
  <c r="U125" i="8" s="1"/>
  <c r="H125" i="8"/>
  <c r="G125" i="8"/>
  <c r="M125" i="8" s="1"/>
  <c r="S124" i="8"/>
  <c r="U124" i="8" s="1"/>
  <c r="H124" i="8"/>
  <c r="G124" i="8"/>
  <c r="M124" i="8" s="1"/>
  <c r="S123" i="8"/>
  <c r="U123" i="8" s="1"/>
  <c r="H123" i="8"/>
  <c r="G123" i="8"/>
  <c r="S122" i="8"/>
  <c r="U122" i="8" s="1"/>
  <c r="H122" i="8"/>
  <c r="G122" i="8"/>
  <c r="S121" i="8"/>
  <c r="U121" i="8" s="1"/>
  <c r="H121" i="8"/>
  <c r="G121" i="8"/>
  <c r="M121" i="8" s="1"/>
  <c r="S120" i="8"/>
  <c r="U120" i="8" s="1"/>
  <c r="H120" i="8"/>
  <c r="G120" i="8"/>
  <c r="M120" i="8" s="1"/>
  <c r="S119" i="8"/>
  <c r="U119" i="8" s="1"/>
  <c r="H119" i="8"/>
  <c r="G119" i="8"/>
  <c r="S118" i="8"/>
  <c r="U118" i="8" s="1"/>
  <c r="H118" i="8"/>
  <c r="G118" i="8"/>
  <c r="M118" i="8" s="1"/>
  <c r="S117" i="8"/>
  <c r="U117" i="8" s="1"/>
  <c r="H117" i="8"/>
  <c r="G117" i="8"/>
  <c r="M117" i="8" s="1"/>
  <c r="S116" i="8"/>
  <c r="U116" i="8" s="1"/>
  <c r="H116" i="8"/>
  <c r="I116" i="8" s="1"/>
  <c r="N116" i="8" s="1"/>
  <c r="G116" i="8"/>
  <c r="M116" i="8" s="1"/>
  <c r="S115" i="8"/>
  <c r="U115" i="8" s="1"/>
  <c r="H115" i="8"/>
  <c r="G115" i="8"/>
  <c r="S114" i="8"/>
  <c r="U114" i="8" s="1"/>
  <c r="H114" i="8"/>
  <c r="I114" i="8" s="1"/>
  <c r="G114" i="8"/>
  <c r="M114" i="8" s="1"/>
  <c r="S113" i="8"/>
  <c r="U113" i="8" s="1"/>
  <c r="H113" i="8"/>
  <c r="G113" i="8"/>
  <c r="M113" i="8" s="1"/>
  <c r="S112" i="8"/>
  <c r="U112" i="8" s="1"/>
  <c r="H112" i="8"/>
  <c r="G112" i="8"/>
  <c r="M112" i="8" s="1"/>
  <c r="S111" i="8"/>
  <c r="U111" i="8" s="1"/>
  <c r="H111" i="8"/>
  <c r="G111" i="8"/>
  <c r="S110" i="8"/>
  <c r="U110" i="8" s="1"/>
  <c r="H110" i="8"/>
  <c r="G110" i="8"/>
  <c r="M110" i="8" s="1"/>
  <c r="S109" i="8"/>
  <c r="U109" i="8" s="1"/>
  <c r="H109" i="8"/>
  <c r="G109" i="8"/>
  <c r="S108" i="8"/>
  <c r="U108" i="8" s="1"/>
  <c r="H108" i="8"/>
  <c r="G108" i="8"/>
  <c r="S107" i="8"/>
  <c r="U107" i="8" s="1"/>
  <c r="H107" i="8"/>
  <c r="G107" i="8"/>
  <c r="M107" i="8" s="1"/>
  <c r="S106" i="8"/>
  <c r="U106" i="8" s="1"/>
  <c r="H106" i="8"/>
  <c r="G106" i="8"/>
  <c r="M106" i="8" s="1"/>
  <c r="S105" i="8"/>
  <c r="U105" i="8" s="1"/>
  <c r="H105" i="8"/>
  <c r="G105" i="8"/>
  <c r="S104" i="8"/>
  <c r="U104" i="8" s="1"/>
  <c r="H104" i="8"/>
  <c r="G104" i="8"/>
  <c r="S103" i="8"/>
  <c r="U103" i="8" s="1"/>
  <c r="H103" i="8"/>
  <c r="G103" i="8"/>
  <c r="M103" i="8" s="1"/>
  <c r="S102" i="8"/>
  <c r="U102" i="8" s="1"/>
  <c r="H102" i="8"/>
  <c r="G102" i="8"/>
  <c r="M102" i="8" s="1"/>
  <c r="S101" i="8"/>
  <c r="U101" i="8" s="1"/>
  <c r="H101" i="8"/>
  <c r="G101" i="8"/>
  <c r="S100" i="8"/>
  <c r="U100" i="8" s="1"/>
  <c r="H100" i="8"/>
  <c r="G100" i="8"/>
  <c r="S99" i="8"/>
  <c r="U99" i="8" s="1"/>
  <c r="H99" i="8"/>
  <c r="G99" i="8"/>
  <c r="S98" i="8"/>
  <c r="U98" i="8" s="1"/>
  <c r="H98" i="8"/>
  <c r="G98" i="8"/>
  <c r="M98" i="8" s="1"/>
  <c r="S97" i="8"/>
  <c r="U97" i="8" s="1"/>
  <c r="H97" i="8"/>
  <c r="G97" i="8"/>
  <c r="S96" i="8"/>
  <c r="U96" i="8" s="1"/>
  <c r="H96" i="8"/>
  <c r="G96" i="8"/>
  <c r="S95" i="8"/>
  <c r="U95" i="8" s="1"/>
  <c r="H95" i="8"/>
  <c r="G95" i="8"/>
  <c r="S94" i="8"/>
  <c r="U94" i="8" s="1"/>
  <c r="H94" i="8"/>
  <c r="G94" i="8"/>
  <c r="M94" i="8" s="1"/>
  <c r="S93" i="8"/>
  <c r="U93" i="8" s="1"/>
  <c r="H93" i="8"/>
  <c r="G93" i="8"/>
  <c r="S92" i="8"/>
  <c r="U92" i="8" s="1"/>
  <c r="H92" i="8"/>
  <c r="G92" i="8"/>
  <c r="S91" i="8"/>
  <c r="U91" i="8" s="1"/>
  <c r="H91" i="8"/>
  <c r="G91" i="8"/>
  <c r="M91" i="8" s="1"/>
  <c r="S90" i="8"/>
  <c r="U90" i="8" s="1"/>
  <c r="H90" i="8"/>
  <c r="G90" i="8"/>
  <c r="M90" i="8" s="1"/>
  <c r="S89" i="8"/>
  <c r="U89" i="8" s="1"/>
  <c r="H89" i="8"/>
  <c r="G89" i="8"/>
  <c r="S88" i="8"/>
  <c r="U88" i="8" s="1"/>
  <c r="H88" i="8"/>
  <c r="G88" i="8"/>
  <c r="S87" i="8"/>
  <c r="U87" i="8" s="1"/>
  <c r="M87" i="8"/>
  <c r="H87" i="8"/>
  <c r="G87" i="8"/>
  <c r="S86" i="8"/>
  <c r="U86" i="8" s="1"/>
  <c r="M86" i="8"/>
  <c r="H86" i="8"/>
  <c r="G86" i="8"/>
  <c r="S85" i="8"/>
  <c r="U85" i="8" s="1"/>
  <c r="H85" i="8"/>
  <c r="G85" i="8"/>
  <c r="S84" i="8"/>
  <c r="U84" i="8" s="1"/>
  <c r="H84" i="8"/>
  <c r="G84" i="8"/>
  <c r="S83" i="8"/>
  <c r="U83" i="8" s="1"/>
  <c r="H83" i="8"/>
  <c r="G83" i="8"/>
  <c r="S82" i="8"/>
  <c r="U82" i="8" s="1"/>
  <c r="H82" i="8"/>
  <c r="G82" i="8"/>
  <c r="M82" i="8" s="1"/>
  <c r="S81" i="8"/>
  <c r="U81" i="8" s="1"/>
  <c r="H81" i="8"/>
  <c r="G81" i="8"/>
  <c r="S80" i="8"/>
  <c r="U80" i="8" s="1"/>
  <c r="H80" i="8"/>
  <c r="G80" i="8"/>
  <c r="S79" i="8"/>
  <c r="U79" i="8" s="1"/>
  <c r="H79" i="8"/>
  <c r="G79" i="8"/>
  <c r="M79" i="8" s="1"/>
  <c r="S78" i="8"/>
  <c r="U78" i="8" s="1"/>
  <c r="H78" i="8"/>
  <c r="G78" i="8"/>
  <c r="S77" i="8"/>
  <c r="U77" i="8" s="1"/>
  <c r="H77" i="8"/>
  <c r="G77" i="8"/>
  <c r="S76" i="8"/>
  <c r="U76" i="8" s="1"/>
  <c r="H76" i="8"/>
  <c r="G76" i="8"/>
  <c r="M76" i="8" s="1"/>
  <c r="S75" i="8"/>
  <c r="U75" i="8" s="1"/>
  <c r="H75" i="8"/>
  <c r="G75" i="8"/>
  <c r="M75" i="8" s="1"/>
  <c r="S74" i="8"/>
  <c r="U74" i="8" s="1"/>
  <c r="H74" i="8"/>
  <c r="G74" i="8"/>
  <c r="S73" i="8"/>
  <c r="U73" i="8" s="1"/>
  <c r="H73" i="8"/>
  <c r="G73" i="8"/>
  <c r="S72" i="8"/>
  <c r="U72" i="8" s="1"/>
  <c r="H72" i="8"/>
  <c r="G72" i="8"/>
  <c r="M72" i="8" s="1"/>
  <c r="S71" i="8"/>
  <c r="U71" i="8" s="1"/>
  <c r="H71" i="8"/>
  <c r="G71" i="8"/>
  <c r="M71" i="8" s="1"/>
  <c r="S70" i="8"/>
  <c r="U70" i="8" s="1"/>
  <c r="H70" i="8"/>
  <c r="G70" i="8"/>
  <c r="S69" i="8"/>
  <c r="U69" i="8" s="1"/>
  <c r="H69" i="8"/>
  <c r="G69" i="8"/>
  <c r="S68" i="8"/>
  <c r="U68" i="8" s="1"/>
  <c r="H68" i="8"/>
  <c r="G68" i="8"/>
  <c r="M68" i="8" s="1"/>
  <c r="S67" i="8"/>
  <c r="U67" i="8" s="1"/>
  <c r="M67" i="8"/>
  <c r="H67" i="8"/>
  <c r="G67" i="8"/>
  <c r="S66" i="8"/>
  <c r="U66" i="8" s="1"/>
  <c r="H66" i="8"/>
  <c r="G66" i="8"/>
  <c r="S65" i="8"/>
  <c r="U65" i="8" s="1"/>
  <c r="H65" i="8"/>
  <c r="G65" i="8"/>
  <c r="M65" i="8" s="1"/>
  <c r="S64" i="8"/>
  <c r="U64" i="8" s="1"/>
  <c r="H64" i="8"/>
  <c r="G64" i="8"/>
  <c r="S63" i="8"/>
  <c r="U63" i="8" s="1"/>
  <c r="H63" i="8"/>
  <c r="G63" i="8"/>
  <c r="M63" i="8" s="1"/>
  <c r="S62" i="8"/>
  <c r="U62" i="8" s="1"/>
  <c r="H62" i="8"/>
  <c r="G62" i="8"/>
  <c r="S61" i="8"/>
  <c r="U61" i="8" s="1"/>
  <c r="H61" i="8"/>
  <c r="G61" i="8"/>
  <c r="S60" i="8"/>
  <c r="U60" i="8" s="1"/>
  <c r="H60" i="8"/>
  <c r="G60" i="8"/>
  <c r="M60" i="8" s="1"/>
  <c r="S59" i="8"/>
  <c r="U59" i="8" s="1"/>
  <c r="H59" i="8"/>
  <c r="G59" i="8"/>
  <c r="M59" i="8" s="1"/>
  <c r="S58" i="8"/>
  <c r="U58" i="8" s="1"/>
  <c r="H58" i="8"/>
  <c r="G58" i="8"/>
  <c r="S57" i="8"/>
  <c r="U57" i="8" s="1"/>
  <c r="H57" i="8"/>
  <c r="G57" i="8"/>
  <c r="S56" i="8"/>
  <c r="U56" i="8" s="1"/>
  <c r="H56" i="8"/>
  <c r="G56" i="8"/>
  <c r="S55" i="8"/>
  <c r="U55" i="8" s="1"/>
  <c r="H55" i="8"/>
  <c r="G55" i="8"/>
  <c r="M55" i="8" s="1"/>
  <c r="S54" i="8"/>
  <c r="U54" i="8" s="1"/>
  <c r="H54" i="8"/>
  <c r="G54" i="8"/>
  <c r="S53" i="8"/>
  <c r="U53" i="8" s="1"/>
  <c r="H53" i="8"/>
  <c r="G53" i="8"/>
  <c r="S52" i="8"/>
  <c r="U52" i="8" s="1"/>
  <c r="H52" i="8"/>
  <c r="I52" i="8" s="1"/>
  <c r="G52" i="8"/>
  <c r="M52" i="8" s="1"/>
  <c r="S51" i="8"/>
  <c r="U51" i="8" s="1"/>
  <c r="H51" i="8"/>
  <c r="I51" i="8" s="1"/>
  <c r="G51" i="8"/>
  <c r="M51" i="8" s="1"/>
  <c r="S50" i="8"/>
  <c r="U50" i="8" s="1"/>
  <c r="H50" i="8"/>
  <c r="G50" i="8"/>
  <c r="S49" i="8"/>
  <c r="U49" i="8" s="1"/>
  <c r="H49" i="8"/>
  <c r="G49" i="8"/>
  <c r="M49" i="8" s="1"/>
  <c r="S48" i="8"/>
  <c r="U48" i="8" s="1"/>
  <c r="H48" i="8"/>
  <c r="G48" i="8"/>
  <c r="I48" i="8" s="1"/>
  <c r="S47" i="8"/>
  <c r="U47" i="8" s="1"/>
  <c r="H47" i="8"/>
  <c r="G47" i="8"/>
  <c r="S46" i="8"/>
  <c r="U46" i="8" s="1"/>
  <c r="H46" i="8"/>
  <c r="G46" i="8"/>
  <c r="S45" i="8"/>
  <c r="U45" i="8" s="1"/>
  <c r="H45" i="8"/>
  <c r="G45" i="8"/>
  <c r="S44" i="8"/>
  <c r="U44" i="8" s="1"/>
  <c r="H44" i="8"/>
  <c r="G44" i="8"/>
  <c r="S43" i="8"/>
  <c r="U43" i="8" s="1"/>
  <c r="H43" i="8"/>
  <c r="G43" i="8"/>
  <c r="M43" i="8" s="1"/>
  <c r="S42" i="8"/>
  <c r="U42" i="8" s="1"/>
  <c r="H42" i="8"/>
  <c r="G42" i="8"/>
  <c r="S41" i="8"/>
  <c r="U41" i="8" s="1"/>
  <c r="H41" i="8"/>
  <c r="G41" i="8"/>
  <c r="S40" i="8"/>
  <c r="U40" i="8" s="1"/>
  <c r="H40" i="8"/>
  <c r="G40" i="8"/>
  <c r="S39" i="8"/>
  <c r="U39" i="8" s="1"/>
  <c r="H39" i="8"/>
  <c r="G39" i="8"/>
  <c r="M39" i="8" s="1"/>
  <c r="S38" i="8"/>
  <c r="U38" i="8" s="1"/>
  <c r="H38" i="8"/>
  <c r="G38" i="8"/>
  <c r="S37" i="8"/>
  <c r="U37" i="8" s="1"/>
  <c r="H37" i="8"/>
  <c r="G37" i="8"/>
  <c r="S36" i="8"/>
  <c r="U36" i="8" s="1"/>
  <c r="H36" i="8"/>
  <c r="G36" i="8"/>
  <c r="M36" i="8" s="1"/>
  <c r="S35" i="8"/>
  <c r="U35" i="8" s="1"/>
  <c r="H35" i="8"/>
  <c r="G35" i="8"/>
  <c r="M35" i="8" s="1"/>
  <c r="S34" i="8"/>
  <c r="U34" i="8" s="1"/>
  <c r="H34" i="8"/>
  <c r="G34" i="8"/>
  <c r="S33" i="8"/>
  <c r="U33" i="8" s="1"/>
  <c r="H33" i="8"/>
  <c r="G33" i="8"/>
  <c r="S32" i="8"/>
  <c r="U32" i="8" s="1"/>
  <c r="H32" i="8"/>
  <c r="G32" i="8"/>
  <c r="M32" i="8" s="1"/>
  <c r="S31" i="8"/>
  <c r="U31" i="8" s="1"/>
  <c r="H31" i="8"/>
  <c r="G31" i="8"/>
  <c r="M31" i="8" s="1"/>
  <c r="S30" i="8"/>
  <c r="U30" i="8" s="1"/>
  <c r="H30" i="8"/>
  <c r="G30" i="8"/>
  <c r="S29" i="8"/>
  <c r="U29" i="8" s="1"/>
  <c r="H29" i="8"/>
  <c r="G29" i="8"/>
  <c r="S28" i="8"/>
  <c r="U28" i="8" s="1"/>
  <c r="H28" i="8"/>
  <c r="G28" i="8"/>
  <c r="M28" i="8" s="1"/>
  <c r="S27" i="8"/>
  <c r="U27" i="8" s="1"/>
  <c r="H27" i="8"/>
  <c r="G27" i="8"/>
  <c r="M27" i="8" s="1"/>
  <c r="S26" i="8"/>
  <c r="U26" i="8" s="1"/>
  <c r="H26" i="8"/>
  <c r="G26" i="8"/>
  <c r="S25" i="8"/>
  <c r="U25" i="8" s="1"/>
  <c r="H25" i="8"/>
  <c r="G25" i="8"/>
  <c r="S24" i="8"/>
  <c r="U24" i="8" s="1"/>
  <c r="H24" i="8"/>
  <c r="G24" i="8"/>
  <c r="M24" i="8" s="1"/>
  <c r="S23" i="8"/>
  <c r="U23" i="8" s="1"/>
  <c r="H23" i="8"/>
  <c r="G23" i="8"/>
  <c r="M23" i="8" s="1"/>
  <c r="S22" i="8"/>
  <c r="U22" i="8" s="1"/>
  <c r="H22" i="8"/>
  <c r="G22" i="8"/>
  <c r="S21" i="8"/>
  <c r="U21" i="8" s="1"/>
  <c r="H21" i="8"/>
  <c r="G21" i="8"/>
  <c r="M21" i="8" s="1"/>
  <c r="S20" i="8"/>
  <c r="U20" i="8" s="1"/>
  <c r="H20" i="8"/>
  <c r="G20" i="8"/>
  <c r="S19" i="8"/>
  <c r="U19" i="8" s="1"/>
  <c r="H19" i="8"/>
  <c r="G19" i="8"/>
  <c r="S18" i="8"/>
  <c r="U18" i="8" s="1"/>
  <c r="H18" i="8"/>
  <c r="G18" i="8"/>
  <c r="M18" i="8" s="1"/>
  <c r="S17" i="8"/>
  <c r="U17" i="8" s="1"/>
  <c r="M17" i="8"/>
  <c r="H17" i="8"/>
  <c r="G17" i="8"/>
  <c r="I17" i="8" s="1"/>
  <c r="S16" i="8"/>
  <c r="U16" i="8" s="1"/>
  <c r="H16" i="8"/>
  <c r="G16" i="8"/>
  <c r="S15" i="8"/>
  <c r="U15" i="8" s="1"/>
  <c r="H15" i="8"/>
  <c r="G15" i="8"/>
  <c r="M15" i="8" s="1"/>
  <c r="S14" i="8"/>
  <c r="U14" i="8" s="1"/>
  <c r="H14" i="8"/>
  <c r="G14" i="8"/>
  <c r="S13" i="8"/>
  <c r="U13" i="8" s="1"/>
  <c r="H13" i="8"/>
  <c r="G13" i="8"/>
  <c r="M13" i="8" s="1"/>
  <c r="S12" i="8"/>
  <c r="U12" i="8" s="1"/>
  <c r="H12" i="8"/>
  <c r="G12" i="8"/>
  <c r="S11" i="8"/>
  <c r="U11" i="8" s="1"/>
  <c r="H11" i="8"/>
  <c r="G11" i="8"/>
  <c r="S10" i="8"/>
  <c r="U10" i="8" s="1"/>
  <c r="H10" i="8"/>
  <c r="G10" i="8"/>
  <c r="M10" i="8" s="1"/>
  <c r="S9" i="8"/>
  <c r="U9" i="8" s="1"/>
  <c r="H9" i="8"/>
  <c r="G9" i="8"/>
  <c r="M9" i="8" s="1"/>
  <c r="S8" i="8"/>
  <c r="U8" i="8" s="1"/>
  <c r="H8" i="8"/>
  <c r="G8" i="8"/>
  <c r="S7" i="8"/>
  <c r="U7" i="8" s="1"/>
  <c r="H7" i="8"/>
  <c r="G7" i="8"/>
  <c r="S6" i="8"/>
  <c r="U6" i="8" s="1"/>
  <c r="H6" i="8"/>
  <c r="G6" i="8"/>
  <c r="M6" i="8" s="1"/>
  <c r="S5" i="8"/>
  <c r="U5" i="8" s="1"/>
  <c r="H5" i="8"/>
  <c r="G5" i="8"/>
  <c r="M5" i="8" s="1"/>
  <c r="S4" i="8"/>
  <c r="U4" i="8" s="1"/>
  <c r="H4" i="8"/>
  <c r="G4" i="8"/>
  <c r="S3" i="8"/>
  <c r="U3" i="8" s="1"/>
  <c r="H3" i="8"/>
  <c r="G3" i="8"/>
  <c r="I64" i="8" l="1"/>
  <c r="I111" i="8"/>
  <c r="I203" i="8"/>
  <c r="N203" i="8" s="1"/>
  <c r="N199" i="9"/>
  <c r="N203" i="9"/>
  <c r="N207" i="9"/>
  <c r="N17" i="8"/>
  <c r="N155" i="8"/>
  <c r="I11" i="8"/>
  <c r="I18" i="8"/>
  <c r="N18" i="8" s="1"/>
  <c r="I67" i="8"/>
  <c r="N67" i="8" s="1"/>
  <c r="I68" i="8"/>
  <c r="I86" i="8"/>
  <c r="I123" i="8"/>
  <c r="N114" i="8"/>
  <c r="I143" i="8"/>
  <c r="N143" i="8" s="1"/>
  <c r="I188" i="8"/>
  <c r="I9" i="8"/>
  <c r="I82" i="8"/>
  <c r="N82" i="8" s="1"/>
  <c r="I142" i="8"/>
  <c r="N142" i="8" s="1"/>
  <c r="I183" i="8"/>
  <c r="N183" i="8" s="1"/>
  <c r="M203" i="8"/>
  <c r="I80" i="8"/>
  <c r="N80" i="8" s="1"/>
  <c r="I98" i="8"/>
  <c r="I103" i="8"/>
  <c r="N103" i="8" s="1"/>
  <c r="I165" i="8"/>
  <c r="I185" i="8"/>
  <c r="I189" i="8"/>
  <c r="I205" i="8"/>
  <c r="I127" i="8"/>
  <c r="N127" i="8" s="1"/>
  <c r="I175" i="8"/>
  <c r="N175" i="8" s="1"/>
  <c r="I13" i="8"/>
  <c r="N13" i="8" s="1"/>
  <c r="I6" i="8"/>
  <c r="I10" i="8"/>
  <c r="N10" i="8" s="1"/>
  <c r="I32" i="8"/>
  <c r="N32" i="8" s="1"/>
  <c r="M48" i="8"/>
  <c r="N48" i="8" s="1"/>
  <c r="M64" i="8"/>
  <c r="N64" i="8" s="1"/>
  <c r="M80" i="8"/>
  <c r="I94" i="8"/>
  <c r="N98" i="8"/>
  <c r="I126" i="8"/>
  <c r="N126" i="8" s="1"/>
  <c r="I131" i="8"/>
  <c r="M145" i="8"/>
  <c r="N145" i="8" s="1"/>
  <c r="I151" i="8"/>
  <c r="N151" i="8" s="1"/>
  <c r="I152" i="8"/>
  <c r="I164" i="8"/>
  <c r="I173" i="8"/>
  <c r="M180" i="8"/>
  <c r="N180" i="8" s="1"/>
  <c r="N33" i="9"/>
  <c r="I3" i="8"/>
  <c r="N3" i="8" s="1"/>
  <c r="I15" i="8"/>
  <c r="N15" i="8" s="1"/>
  <c r="I53" i="8"/>
  <c r="I69" i="8"/>
  <c r="I90" i="8"/>
  <c r="N90" i="8" s="1"/>
  <c r="I107" i="8"/>
  <c r="N107" i="8" s="1"/>
  <c r="I113" i="8"/>
  <c r="M123" i="8"/>
  <c r="N123" i="8" s="1"/>
  <c r="I124" i="8"/>
  <c r="N124" i="8" s="1"/>
  <c r="I139" i="8"/>
  <c r="N139" i="8" s="1"/>
  <c r="I149" i="8"/>
  <c r="I160" i="8"/>
  <c r="N160" i="8" s="1"/>
  <c r="I168" i="8"/>
  <c r="N168" i="8" s="1"/>
  <c r="M185" i="8"/>
  <c r="I192" i="8"/>
  <c r="N192" i="8" s="1"/>
  <c r="M205" i="8"/>
  <c r="N205" i="8" s="1"/>
  <c r="I19" i="8"/>
  <c r="M19" i="8"/>
  <c r="M3" i="8"/>
  <c r="M22" i="8"/>
  <c r="I22" i="8"/>
  <c r="I29" i="8"/>
  <c r="M29" i="8"/>
  <c r="I37" i="8"/>
  <c r="M37" i="8"/>
  <c r="N37" i="8" s="1"/>
  <c r="M47" i="8"/>
  <c r="I47" i="8"/>
  <c r="M44" i="8"/>
  <c r="I44" i="8"/>
  <c r="M56" i="8"/>
  <c r="I56" i="8"/>
  <c r="M14" i="8"/>
  <c r="I14" i="8"/>
  <c r="N14" i="8" s="1"/>
  <c r="I28" i="8"/>
  <c r="N28" i="8" s="1"/>
  <c r="I36" i="8"/>
  <c r="N36" i="8" s="1"/>
  <c r="N131" i="8"/>
  <c r="N152" i="8"/>
  <c r="I7" i="8"/>
  <c r="N9" i="8"/>
  <c r="I21" i="8"/>
  <c r="N21" i="8" s="1"/>
  <c r="I25" i="8"/>
  <c r="N25" i="8" s="1"/>
  <c r="M25" i="8"/>
  <c r="I33" i="8"/>
  <c r="M33" i="8"/>
  <c r="M40" i="8"/>
  <c r="I40" i="8"/>
  <c r="I43" i="8"/>
  <c r="N43" i="8" s="1"/>
  <c r="I55" i="8"/>
  <c r="N55" i="8" s="1"/>
  <c r="I59" i="8"/>
  <c r="N59" i="8" s="1"/>
  <c r="I71" i="8"/>
  <c r="N71" i="8" s="1"/>
  <c r="I75" i="8"/>
  <c r="N75" i="8" s="1"/>
  <c r="I117" i="8"/>
  <c r="N117" i="8" s="1"/>
  <c r="I130" i="8"/>
  <c r="N130" i="8" s="1"/>
  <c r="I179" i="8"/>
  <c r="N179" i="8" s="1"/>
  <c r="I193" i="8"/>
  <c r="I5" i="8"/>
  <c r="N5" i="8" s="1"/>
  <c r="I24" i="8"/>
  <c r="N24" i="8" s="1"/>
  <c r="I39" i="8"/>
  <c r="N39" i="8" s="1"/>
  <c r="I45" i="8"/>
  <c r="I60" i="8"/>
  <c r="N60" i="8" s="1"/>
  <c r="I61" i="8"/>
  <c r="I63" i="8"/>
  <c r="N63" i="8" s="1"/>
  <c r="I72" i="8"/>
  <c r="N72" i="8" s="1"/>
  <c r="I76" i="8"/>
  <c r="N76" i="8" s="1"/>
  <c r="I77" i="8"/>
  <c r="I79" i="8"/>
  <c r="N79" i="8" s="1"/>
  <c r="I102" i="8"/>
  <c r="N102" i="8" s="1"/>
  <c r="I106" i="8"/>
  <c r="N106" i="8" s="1"/>
  <c r="I110" i="8"/>
  <c r="N110" i="8" s="1"/>
  <c r="I118" i="8"/>
  <c r="N118" i="8" s="1"/>
  <c r="I135" i="8"/>
  <c r="I144" i="8"/>
  <c r="N144" i="8" s="1"/>
  <c r="I147" i="8"/>
  <c r="N147" i="8" s="1"/>
  <c r="M149" i="8"/>
  <c r="N149" i="8" s="1"/>
  <c r="I156" i="8"/>
  <c r="I157" i="8"/>
  <c r="I159" i="8"/>
  <c r="N159" i="8" s="1"/>
  <c r="I163" i="8"/>
  <c r="N163" i="8" s="1"/>
  <c r="M165" i="8"/>
  <c r="N165" i="8" s="1"/>
  <c r="I167" i="8"/>
  <c r="N167" i="8" s="1"/>
  <c r="I176" i="8"/>
  <c r="N176" i="8" s="1"/>
  <c r="I184" i="8"/>
  <c r="N184" i="8" s="1"/>
  <c r="I187" i="8"/>
  <c r="N187" i="8" s="1"/>
  <c r="I196" i="8"/>
  <c r="I197" i="8"/>
  <c r="N197" i="8" s="1"/>
  <c r="I49" i="8"/>
  <c r="N49" i="8" s="1"/>
  <c r="N51" i="8"/>
  <c r="M53" i="8"/>
  <c r="N53" i="8" s="1"/>
  <c r="I65" i="8"/>
  <c r="N65" i="8" s="1"/>
  <c r="M69" i="8"/>
  <c r="N69" i="8" s="1"/>
  <c r="N86" i="8"/>
  <c r="I87" i="8"/>
  <c r="N87" i="8" s="1"/>
  <c r="I91" i="8"/>
  <c r="N91" i="8" s="1"/>
  <c r="N94" i="8"/>
  <c r="I95" i="8"/>
  <c r="I112" i="8"/>
  <c r="N112" i="8" s="1"/>
  <c r="N113" i="8"/>
  <c r="I120" i="8"/>
  <c r="N120" i="8" s="1"/>
  <c r="I136" i="8"/>
  <c r="N136" i="8" s="1"/>
  <c r="I169" i="8"/>
  <c r="N171" i="8"/>
  <c r="I181" i="8"/>
  <c r="N181" i="8" s="1"/>
  <c r="I200" i="8"/>
  <c r="N200" i="8" s="1"/>
  <c r="I201" i="8"/>
  <c r="I206" i="8"/>
  <c r="N206" i="8" s="1"/>
  <c r="N195" i="9"/>
  <c r="N172" i="9"/>
  <c r="N104" i="9"/>
  <c r="N13" i="9"/>
  <c r="N17" i="9"/>
  <c r="N30" i="9"/>
  <c r="N15" i="9"/>
  <c r="N14" i="9"/>
  <c r="N39" i="9"/>
  <c r="N179" i="9"/>
  <c r="N92" i="9"/>
  <c r="N72" i="9"/>
  <c r="N26" i="9"/>
  <c r="N59" i="9"/>
  <c r="N40" i="9"/>
  <c r="N31" i="9"/>
  <c r="N32" i="9"/>
  <c r="N60" i="9"/>
  <c r="N50" i="9"/>
  <c r="N191" i="9"/>
  <c r="N187" i="9"/>
  <c r="N183" i="9"/>
  <c r="N211" i="9"/>
  <c r="N41" i="9"/>
  <c r="N16" i="9"/>
  <c r="N6" i="9"/>
  <c r="N7" i="9"/>
  <c r="N24" i="9"/>
  <c r="N25" i="9"/>
  <c r="N5" i="9"/>
  <c r="N8" i="9"/>
  <c r="N100" i="9"/>
  <c r="N84" i="9"/>
  <c r="N51" i="9"/>
  <c r="N23" i="9"/>
  <c r="N49" i="9"/>
  <c r="N108" i="9"/>
  <c r="N9" i="9"/>
  <c r="N22" i="9"/>
  <c r="N88" i="9"/>
  <c r="N76" i="9"/>
  <c r="N96" i="9"/>
  <c r="N80" i="9"/>
  <c r="M8" i="8"/>
  <c r="I8" i="8"/>
  <c r="I30" i="8"/>
  <c r="M30" i="8"/>
  <c r="I57" i="8"/>
  <c r="M57" i="8"/>
  <c r="I99" i="8"/>
  <c r="M99" i="8"/>
  <c r="I108" i="8"/>
  <c r="M108" i="8"/>
  <c r="M7" i="8"/>
  <c r="M12" i="8"/>
  <c r="I12" i="8"/>
  <c r="N12" i="8" s="1"/>
  <c r="I34" i="8"/>
  <c r="M34" i="8"/>
  <c r="M70" i="8"/>
  <c r="I70" i="8"/>
  <c r="M132" i="8"/>
  <c r="I132" i="8"/>
  <c r="I177" i="8"/>
  <c r="M177" i="8"/>
  <c r="M11" i="8"/>
  <c r="N11" i="8" s="1"/>
  <c r="M16" i="8"/>
  <c r="I16" i="8"/>
  <c r="I38" i="8"/>
  <c r="M38" i="8"/>
  <c r="I41" i="8"/>
  <c r="M41" i="8"/>
  <c r="I73" i="8"/>
  <c r="M73" i="8"/>
  <c r="M89" i="8"/>
  <c r="I89" i="8"/>
  <c r="U208" i="8"/>
  <c r="M4" i="8"/>
  <c r="I4" i="8"/>
  <c r="N6" i="8"/>
  <c r="M20" i="8"/>
  <c r="I20" i="8"/>
  <c r="I26" i="8"/>
  <c r="M26" i="8"/>
  <c r="M54" i="8"/>
  <c r="I54" i="8"/>
  <c r="I83" i="8"/>
  <c r="M83" i="8"/>
  <c r="I92" i="8"/>
  <c r="M92" i="8"/>
  <c r="M105" i="8"/>
  <c r="I105" i="8"/>
  <c r="M138" i="8"/>
  <c r="I138" i="8"/>
  <c r="M58" i="8"/>
  <c r="I58" i="8"/>
  <c r="M74" i="8"/>
  <c r="I74" i="8"/>
  <c r="M85" i="8"/>
  <c r="I85" i="8"/>
  <c r="I88" i="8"/>
  <c r="M88" i="8"/>
  <c r="M101" i="8"/>
  <c r="I101" i="8"/>
  <c r="I104" i="8"/>
  <c r="M104" i="8"/>
  <c r="I115" i="8"/>
  <c r="M115" i="8"/>
  <c r="I119" i="8"/>
  <c r="M119" i="8"/>
  <c r="M134" i="8"/>
  <c r="I134" i="8"/>
  <c r="I153" i="8"/>
  <c r="M153" i="8"/>
  <c r="I161" i="8"/>
  <c r="M161" i="8"/>
  <c r="I198" i="8"/>
  <c r="M198" i="8"/>
  <c r="M42" i="8"/>
  <c r="I42" i="8"/>
  <c r="M46" i="8"/>
  <c r="I46" i="8"/>
  <c r="M62" i="8"/>
  <c r="I62" i="8"/>
  <c r="M78" i="8"/>
  <c r="I78" i="8"/>
  <c r="M81" i="8"/>
  <c r="I81" i="8"/>
  <c r="I84" i="8"/>
  <c r="M84" i="8"/>
  <c r="M97" i="8"/>
  <c r="I97" i="8"/>
  <c r="I100" i="8"/>
  <c r="M100" i="8"/>
  <c r="M122" i="8"/>
  <c r="I122" i="8"/>
  <c r="M128" i="8"/>
  <c r="I128" i="8"/>
  <c r="I174" i="8"/>
  <c r="M174" i="8"/>
  <c r="I190" i="8"/>
  <c r="M190" i="8"/>
  <c r="I23" i="8"/>
  <c r="N23" i="8" s="1"/>
  <c r="I27" i="8"/>
  <c r="N27" i="8" s="1"/>
  <c r="I31" i="8"/>
  <c r="N31" i="8" s="1"/>
  <c r="I35" i="8"/>
  <c r="N35" i="8" s="1"/>
  <c r="M45" i="8"/>
  <c r="N45" i="8" s="1"/>
  <c r="M50" i="8"/>
  <c r="I50" i="8"/>
  <c r="N52" i="8"/>
  <c r="M61" i="8"/>
  <c r="M66" i="8"/>
  <c r="I66" i="8"/>
  <c r="N68" i="8"/>
  <c r="M77" i="8"/>
  <c r="M93" i="8"/>
  <c r="I93" i="8"/>
  <c r="M95" i="8"/>
  <c r="N95" i="8" s="1"/>
  <c r="I96" i="8"/>
  <c r="M96" i="8"/>
  <c r="M109" i="8"/>
  <c r="I109" i="8"/>
  <c r="M111" i="8"/>
  <c r="I150" i="8"/>
  <c r="M150" i="8"/>
  <c r="I166" i="8"/>
  <c r="M166" i="8"/>
  <c r="I158" i="8"/>
  <c r="M158" i="8"/>
  <c r="N185" i="8"/>
  <c r="I194" i="8"/>
  <c r="M194" i="8"/>
  <c r="I202" i="8"/>
  <c r="M202" i="8"/>
  <c r="N135" i="8"/>
  <c r="N169" i="8"/>
  <c r="I182" i="8"/>
  <c r="M182" i="8"/>
  <c r="I121" i="8"/>
  <c r="N121" i="8" s="1"/>
  <c r="I125" i="8"/>
  <c r="N125" i="8" s="1"/>
  <c r="I129" i="8"/>
  <c r="N129" i="8" s="1"/>
  <c r="I133" i="8"/>
  <c r="N133" i="8" s="1"/>
  <c r="I137" i="8"/>
  <c r="N137" i="8" s="1"/>
  <c r="I141" i="8"/>
  <c r="N141" i="8" s="1"/>
  <c r="I146" i="8"/>
  <c r="M146" i="8"/>
  <c r="N148" i="8"/>
  <c r="M157" i="8"/>
  <c r="I162" i="8"/>
  <c r="M162" i="8"/>
  <c r="N164" i="8"/>
  <c r="M173" i="8"/>
  <c r="I178" i="8"/>
  <c r="M178" i="8"/>
  <c r="M189" i="8"/>
  <c r="I191" i="8"/>
  <c r="N191" i="8" s="1"/>
  <c r="N196" i="8"/>
  <c r="I199" i="8"/>
  <c r="N199" i="8" s="1"/>
  <c r="I154" i="8"/>
  <c r="M154" i="8"/>
  <c r="N156" i="8"/>
  <c r="I170" i="8"/>
  <c r="M170" i="8"/>
  <c r="N172" i="8"/>
  <c r="I186" i="8"/>
  <c r="M186" i="8"/>
  <c r="N188" i="8"/>
  <c r="N193" i="8"/>
  <c r="I195" i="8"/>
  <c r="N195" i="8" s="1"/>
  <c r="N201" i="8"/>
  <c r="I204" i="8"/>
  <c r="N204" i="8" s="1"/>
  <c r="I207" i="8"/>
  <c r="N207" i="8" s="1"/>
  <c r="F106" i="7"/>
  <c r="N189" i="8" l="1"/>
  <c r="N173" i="8"/>
  <c r="N77" i="8"/>
  <c r="N61" i="8"/>
  <c r="N44" i="8"/>
  <c r="N132" i="8"/>
  <c r="N47" i="8"/>
  <c r="N33" i="8"/>
  <c r="N157" i="8"/>
  <c r="N122" i="8"/>
  <c r="N97" i="8"/>
  <c r="N81" i="8"/>
  <c r="N62" i="8"/>
  <c r="N42" i="8"/>
  <c r="N134" i="8"/>
  <c r="N101" i="8"/>
  <c r="N85" i="8"/>
  <c r="N58" i="8"/>
  <c r="N105" i="8"/>
  <c r="N89" i="8"/>
  <c r="N70" i="8"/>
  <c r="N7" i="8"/>
  <c r="N40" i="8"/>
  <c r="N93" i="8"/>
  <c r="N66" i="8"/>
  <c r="N50" i="8"/>
  <c r="N29" i="8"/>
  <c r="N166" i="8"/>
  <c r="N109" i="8"/>
  <c r="N128" i="8"/>
  <c r="N78" i="8"/>
  <c r="N46" i="8"/>
  <c r="N74" i="8"/>
  <c r="N138" i="8"/>
  <c r="N54" i="8"/>
  <c r="N20" i="8"/>
  <c r="N108" i="8"/>
  <c r="N57" i="8"/>
  <c r="N56" i="8"/>
  <c r="N22" i="8"/>
  <c r="N19" i="8"/>
  <c r="N154" i="8"/>
  <c r="N178" i="8"/>
  <c r="N162" i="8"/>
  <c r="N182" i="8"/>
  <c r="N190" i="8"/>
  <c r="N100" i="8"/>
  <c r="N170" i="8"/>
  <c r="N158" i="8"/>
  <c r="N150" i="8"/>
  <c r="N34" i="8"/>
  <c r="N99" i="8"/>
  <c r="N30" i="8"/>
  <c r="N186" i="8"/>
  <c r="N194" i="8"/>
  <c r="N96" i="8"/>
  <c r="N174" i="8"/>
  <c r="N161" i="8"/>
  <c r="N115" i="8"/>
  <c r="N83" i="8"/>
  <c r="N26" i="8"/>
  <c r="N4" i="8"/>
  <c r="N41" i="8"/>
  <c r="N16" i="8"/>
  <c r="N177" i="8"/>
  <c r="N8" i="8"/>
  <c r="N146" i="8"/>
  <c r="N202" i="8"/>
  <c r="N84" i="8"/>
  <c r="N198" i="8"/>
  <c r="N153" i="8"/>
  <c r="N119" i="8"/>
  <c r="N104" i="8"/>
  <c r="N88" i="8"/>
  <c r="N92" i="8"/>
  <c r="N73" i="8"/>
  <c r="N38" i="8"/>
  <c r="F112" i="7"/>
  <c r="F70" i="7"/>
  <c r="F69" i="7"/>
  <c r="F68" i="7"/>
  <c r="F208" i="7"/>
  <c r="F207" i="7"/>
  <c r="F206" i="7"/>
  <c r="F205" i="7"/>
  <c r="F204" i="7"/>
  <c r="F203" i="7"/>
  <c r="F202" i="7"/>
  <c r="F201" i="7"/>
  <c r="F200" i="7"/>
  <c r="F199" i="7"/>
  <c r="F198" i="7"/>
  <c r="F197" i="7"/>
  <c r="F196" i="7"/>
  <c r="F195" i="7"/>
  <c r="F194" i="7"/>
  <c r="F193" i="7"/>
  <c r="F192" i="7"/>
  <c r="F191" i="7"/>
  <c r="F190" i="7"/>
  <c r="F189" i="7"/>
  <c r="F188" i="7"/>
  <c r="F187" i="7"/>
  <c r="F186" i="7"/>
  <c r="F185" i="7"/>
  <c r="F184" i="7"/>
  <c r="F183" i="7"/>
  <c r="F182" i="7"/>
  <c r="F181" i="7"/>
  <c r="F180" i="7"/>
  <c r="F179" i="7"/>
  <c r="F178" i="7"/>
  <c r="F177" i="7"/>
  <c r="F176" i="7"/>
  <c r="F175" i="7"/>
  <c r="F174" i="7"/>
  <c r="F173" i="7"/>
  <c r="F172" i="7"/>
  <c r="F171" i="7"/>
  <c r="F170" i="7"/>
  <c r="F169" i="7"/>
  <c r="F168" i="7"/>
  <c r="F167" i="7"/>
  <c r="F166" i="7"/>
  <c r="F165" i="7"/>
  <c r="F164" i="7"/>
  <c r="F163" i="7"/>
  <c r="F162" i="7"/>
  <c r="F161" i="7"/>
  <c r="F160" i="7"/>
  <c r="F159" i="7"/>
  <c r="F158" i="7"/>
  <c r="F157" i="7"/>
  <c r="F156" i="7"/>
  <c r="F155" i="7"/>
  <c r="F154" i="7"/>
  <c r="F153" i="7"/>
  <c r="F152" i="7"/>
  <c r="F151" i="7"/>
  <c r="F150" i="7"/>
  <c r="F149" i="7"/>
  <c r="F148" i="7"/>
  <c r="F147" i="7"/>
  <c r="F146" i="7"/>
  <c r="F145" i="7"/>
  <c r="F144" i="7"/>
  <c r="F143" i="7"/>
  <c r="F142" i="7"/>
  <c r="F141" i="7"/>
  <c r="F140" i="7"/>
  <c r="F139" i="7"/>
  <c r="F138" i="7"/>
  <c r="F137" i="7"/>
  <c r="F136" i="7"/>
  <c r="F135" i="7"/>
  <c r="F134" i="7"/>
  <c r="F133" i="7"/>
  <c r="F132" i="7"/>
  <c r="F131" i="7"/>
  <c r="F130" i="7"/>
  <c r="F129" i="7"/>
  <c r="F128" i="7"/>
  <c r="F127" i="7"/>
  <c r="F126" i="7"/>
  <c r="F125" i="7"/>
  <c r="F124" i="7"/>
  <c r="F123" i="7"/>
  <c r="F122" i="7"/>
  <c r="F121" i="7"/>
  <c r="F120" i="7"/>
  <c r="F119" i="7"/>
  <c r="F118" i="7"/>
  <c r="F117" i="7"/>
  <c r="F116" i="7"/>
  <c r="F115" i="7"/>
  <c r="F114" i="7"/>
  <c r="F113" i="7"/>
  <c r="F111" i="7"/>
  <c r="F110" i="7"/>
  <c r="F109" i="7"/>
  <c r="F108" i="7"/>
  <c r="F107" i="7"/>
  <c r="F105" i="7"/>
  <c r="F104" i="7"/>
  <c r="F103" i="7"/>
  <c r="F102" i="7"/>
  <c r="F101" i="7"/>
  <c r="F100" i="7"/>
  <c r="F99" i="7"/>
  <c r="F98" i="7"/>
  <c r="F97" i="7"/>
  <c r="F96" i="7"/>
  <c r="F95" i="7"/>
  <c r="F94" i="7"/>
  <c r="F93" i="7"/>
  <c r="F92" i="7"/>
  <c r="F91" i="7"/>
  <c r="F90" i="7"/>
  <c r="F89" i="7"/>
  <c r="F88" i="7"/>
  <c r="F87" i="7"/>
  <c r="F86" i="7"/>
  <c r="F85" i="7"/>
  <c r="F84" i="7"/>
  <c r="F83" i="7"/>
  <c r="F82" i="7"/>
  <c r="F81" i="7"/>
  <c r="F80" i="7"/>
  <c r="F79" i="7"/>
  <c r="F78" i="7"/>
  <c r="F77" i="7"/>
  <c r="F76" i="7"/>
  <c r="F75" i="7"/>
  <c r="F74" i="7"/>
  <c r="F73" i="7"/>
  <c r="F72" i="7"/>
  <c r="F71" i="7"/>
  <c r="F67" i="7"/>
  <c r="F66" i="7"/>
  <c r="F65" i="7"/>
  <c r="F64" i="7"/>
  <c r="F63" i="7"/>
  <c r="F62" i="7"/>
  <c r="F61" i="7"/>
  <c r="F60" i="7"/>
  <c r="F59" i="7"/>
  <c r="F58" i="7"/>
  <c r="F57" i="7"/>
  <c r="F56" i="7"/>
  <c r="F55" i="7"/>
  <c r="F54" i="7"/>
  <c r="F53" i="7"/>
  <c r="F52" i="7"/>
  <c r="F51" i="7"/>
  <c r="F50" i="7"/>
  <c r="F49" i="7"/>
  <c r="F48" i="7"/>
  <c r="F47" i="7"/>
  <c r="F46" i="7"/>
  <c r="F45" i="7"/>
  <c r="F44" i="7"/>
  <c r="F43" i="7"/>
  <c r="F42" i="7"/>
  <c r="F41" i="7"/>
  <c r="F40" i="7"/>
  <c r="F39" i="7"/>
  <c r="F38" i="7"/>
  <c r="F37" i="7"/>
  <c r="F36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F3" i="7"/>
  <c r="K208" i="7" l="1"/>
  <c r="G208" i="7"/>
  <c r="K207" i="7"/>
  <c r="G207" i="7"/>
  <c r="L207" i="7" s="1"/>
  <c r="K206" i="7"/>
  <c r="G206" i="7"/>
  <c r="K205" i="7"/>
  <c r="G205" i="7"/>
  <c r="L205" i="7" s="1"/>
  <c r="K204" i="7"/>
  <c r="G204" i="7"/>
  <c r="K203" i="7"/>
  <c r="G203" i="7"/>
  <c r="L203" i="7" s="1"/>
  <c r="K202" i="7"/>
  <c r="G202" i="7"/>
  <c r="K201" i="7"/>
  <c r="G201" i="7"/>
  <c r="K200" i="7"/>
  <c r="G200" i="7"/>
  <c r="K199" i="7"/>
  <c r="G199" i="7"/>
  <c r="K198" i="7"/>
  <c r="G198" i="7"/>
  <c r="K197" i="7"/>
  <c r="G197" i="7"/>
  <c r="K196" i="7"/>
  <c r="G196" i="7"/>
  <c r="K195" i="7"/>
  <c r="G195" i="7"/>
  <c r="K194" i="7"/>
  <c r="G194" i="7"/>
  <c r="K193" i="7"/>
  <c r="G193" i="7"/>
  <c r="K192" i="7"/>
  <c r="G192" i="7"/>
  <c r="K191" i="7"/>
  <c r="G191" i="7"/>
  <c r="K190" i="7"/>
  <c r="G190" i="7"/>
  <c r="K189" i="7"/>
  <c r="G189" i="7"/>
  <c r="K188" i="7"/>
  <c r="G188" i="7"/>
  <c r="K187" i="7"/>
  <c r="G187" i="7"/>
  <c r="K186" i="7"/>
  <c r="G186" i="7"/>
  <c r="K185" i="7"/>
  <c r="G185" i="7"/>
  <c r="K184" i="7"/>
  <c r="G184" i="7"/>
  <c r="K183" i="7"/>
  <c r="G183" i="7"/>
  <c r="K182" i="7"/>
  <c r="G182" i="7"/>
  <c r="K181" i="7"/>
  <c r="G181" i="7"/>
  <c r="K180" i="7"/>
  <c r="G180" i="7"/>
  <c r="K179" i="7"/>
  <c r="G179" i="7"/>
  <c r="K178" i="7"/>
  <c r="G178" i="7"/>
  <c r="K177" i="7"/>
  <c r="G177" i="7"/>
  <c r="K176" i="7"/>
  <c r="G176" i="7"/>
  <c r="K175" i="7"/>
  <c r="G175" i="7"/>
  <c r="K174" i="7"/>
  <c r="G174" i="7"/>
  <c r="K173" i="7"/>
  <c r="G173" i="7"/>
  <c r="K172" i="7"/>
  <c r="G172" i="7"/>
  <c r="L172" i="7" s="1"/>
  <c r="K171" i="7"/>
  <c r="G171" i="7"/>
  <c r="L171" i="7" s="1"/>
  <c r="K170" i="7"/>
  <c r="G170" i="7"/>
  <c r="K169" i="7"/>
  <c r="G169" i="7"/>
  <c r="K168" i="7"/>
  <c r="G168" i="7"/>
  <c r="L168" i="7" s="1"/>
  <c r="K167" i="7"/>
  <c r="G167" i="7"/>
  <c r="K166" i="7"/>
  <c r="G166" i="7"/>
  <c r="K165" i="7"/>
  <c r="G165" i="7"/>
  <c r="K164" i="7"/>
  <c r="G164" i="7"/>
  <c r="L164" i="7" s="1"/>
  <c r="K163" i="7"/>
  <c r="G163" i="7"/>
  <c r="K162" i="7"/>
  <c r="G162" i="7"/>
  <c r="K161" i="7"/>
  <c r="G161" i="7"/>
  <c r="K160" i="7"/>
  <c r="G160" i="7"/>
  <c r="L160" i="7" s="1"/>
  <c r="K159" i="7"/>
  <c r="G159" i="7"/>
  <c r="K158" i="7"/>
  <c r="G158" i="7"/>
  <c r="K157" i="7"/>
  <c r="G157" i="7"/>
  <c r="K156" i="7"/>
  <c r="G156" i="7"/>
  <c r="L156" i="7" s="1"/>
  <c r="K155" i="7"/>
  <c r="G155" i="7"/>
  <c r="L155" i="7" s="1"/>
  <c r="K154" i="7"/>
  <c r="G154" i="7"/>
  <c r="K153" i="7"/>
  <c r="G153" i="7"/>
  <c r="L153" i="7" s="1"/>
  <c r="K152" i="7"/>
  <c r="G152" i="7"/>
  <c r="L152" i="7" s="1"/>
  <c r="K151" i="7"/>
  <c r="G151" i="7"/>
  <c r="L151" i="7" s="1"/>
  <c r="K150" i="7"/>
  <c r="G150" i="7"/>
  <c r="K149" i="7"/>
  <c r="G149" i="7"/>
  <c r="L149" i="7" s="1"/>
  <c r="K148" i="7"/>
  <c r="G148" i="7"/>
  <c r="L148" i="7" s="1"/>
  <c r="K147" i="7"/>
  <c r="G147" i="7"/>
  <c r="L147" i="7" s="1"/>
  <c r="K146" i="7"/>
  <c r="G146" i="7"/>
  <c r="K145" i="7"/>
  <c r="G145" i="7"/>
  <c r="L145" i="7" s="1"/>
  <c r="K144" i="7"/>
  <c r="G144" i="7"/>
  <c r="L144" i="7" s="1"/>
  <c r="K143" i="7"/>
  <c r="G143" i="7"/>
  <c r="L143" i="7" s="1"/>
  <c r="K142" i="7"/>
  <c r="G142" i="7"/>
  <c r="K141" i="7"/>
  <c r="G141" i="7"/>
  <c r="L141" i="7" s="1"/>
  <c r="K140" i="7"/>
  <c r="G140" i="7"/>
  <c r="L140" i="7" s="1"/>
  <c r="K139" i="7"/>
  <c r="G139" i="7"/>
  <c r="L139" i="7" s="1"/>
  <c r="K138" i="7"/>
  <c r="G138" i="7"/>
  <c r="K137" i="7"/>
  <c r="G137" i="7"/>
  <c r="K136" i="7"/>
  <c r="G136" i="7"/>
  <c r="K135" i="7"/>
  <c r="G135" i="7"/>
  <c r="K134" i="7"/>
  <c r="G134" i="7"/>
  <c r="K133" i="7"/>
  <c r="G133" i="7"/>
  <c r="K132" i="7"/>
  <c r="G132" i="7"/>
  <c r="K131" i="7"/>
  <c r="G131" i="7"/>
  <c r="K130" i="7"/>
  <c r="G130" i="7"/>
  <c r="K129" i="7"/>
  <c r="G129" i="7"/>
  <c r="K128" i="7"/>
  <c r="G128" i="7"/>
  <c r="K127" i="7"/>
  <c r="G127" i="7"/>
  <c r="K126" i="7"/>
  <c r="G126" i="7"/>
  <c r="K125" i="7"/>
  <c r="G125" i="7"/>
  <c r="K124" i="7"/>
  <c r="G124" i="7"/>
  <c r="K123" i="7"/>
  <c r="G123" i="7"/>
  <c r="K122" i="7"/>
  <c r="G122" i="7"/>
  <c r="K121" i="7"/>
  <c r="G121" i="7"/>
  <c r="K120" i="7"/>
  <c r="G120" i="7"/>
  <c r="K119" i="7"/>
  <c r="G119" i="7"/>
  <c r="K118" i="7"/>
  <c r="G118" i="7"/>
  <c r="K117" i="7"/>
  <c r="G117" i="7"/>
  <c r="L117" i="7" s="1"/>
  <c r="K116" i="7"/>
  <c r="G116" i="7"/>
  <c r="K115" i="7"/>
  <c r="G115" i="7"/>
  <c r="K114" i="7"/>
  <c r="G114" i="7"/>
  <c r="K113" i="7"/>
  <c r="G113" i="7"/>
  <c r="L113" i="7" s="1"/>
  <c r="K111" i="7"/>
  <c r="G111" i="7"/>
  <c r="K110" i="7"/>
  <c r="G110" i="7"/>
  <c r="K109" i="7"/>
  <c r="G109" i="7"/>
  <c r="K108" i="7"/>
  <c r="G108" i="7"/>
  <c r="L108" i="7" s="1"/>
  <c r="K107" i="7"/>
  <c r="G107" i="7"/>
  <c r="L107" i="7" s="1"/>
  <c r="K105" i="7"/>
  <c r="G105" i="7"/>
  <c r="K104" i="7"/>
  <c r="G104" i="7"/>
  <c r="K103" i="7"/>
  <c r="G103" i="7"/>
  <c r="K102" i="7"/>
  <c r="G102" i="7"/>
  <c r="K101" i="7"/>
  <c r="G101" i="7"/>
  <c r="K100" i="7"/>
  <c r="G100" i="7"/>
  <c r="K99" i="7"/>
  <c r="G99" i="7"/>
  <c r="K98" i="7"/>
  <c r="G98" i="7"/>
  <c r="K97" i="7"/>
  <c r="G97" i="7"/>
  <c r="K96" i="7"/>
  <c r="G96" i="7"/>
  <c r="K95" i="7"/>
  <c r="G95" i="7"/>
  <c r="K94" i="7"/>
  <c r="G94" i="7"/>
  <c r="K93" i="7"/>
  <c r="G93" i="7"/>
  <c r="K92" i="7"/>
  <c r="G92" i="7"/>
  <c r="K91" i="7"/>
  <c r="G91" i="7"/>
  <c r="K90" i="7"/>
  <c r="G90" i="7"/>
  <c r="K89" i="7"/>
  <c r="G89" i="7"/>
  <c r="K88" i="7"/>
  <c r="G88" i="7"/>
  <c r="K87" i="7"/>
  <c r="G87" i="7"/>
  <c r="K86" i="7"/>
  <c r="G86" i="7"/>
  <c r="K85" i="7"/>
  <c r="G85" i="7"/>
  <c r="K84" i="7"/>
  <c r="G84" i="7"/>
  <c r="K83" i="7"/>
  <c r="G83" i="7"/>
  <c r="K82" i="7"/>
  <c r="G82" i="7"/>
  <c r="K81" i="7"/>
  <c r="G81" i="7"/>
  <c r="K80" i="7"/>
  <c r="G80" i="7"/>
  <c r="K79" i="7"/>
  <c r="G79" i="7"/>
  <c r="K78" i="7"/>
  <c r="G78" i="7"/>
  <c r="K77" i="7"/>
  <c r="G77" i="7"/>
  <c r="K76" i="7"/>
  <c r="G76" i="7"/>
  <c r="K75" i="7"/>
  <c r="G75" i="7"/>
  <c r="K74" i="7"/>
  <c r="G74" i="7"/>
  <c r="K73" i="7"/>
  <c r="G73" i="7"/>
  <c r="K72" i="7"/>
  <c r="G72" i="7"/>
  <c r="K71" i="7"/>
  <c r="G71" i="7"/>
  <c r="K67" i="7"/>
  <c r="G67" i="7"/>
  <c r="K66" i="7"/>
  <c r="G66" i="7"/>
  <c r="K65" i="7"/>
  <c r="G65" i="7"/>
  <c r="K64" i="7"/>
  <c r="G64" i="7"/>
  <c r="K63" i="7"/>
  <c r="G63" i="7"/>
  <c r="K62" i="7"/>
  <c r="G62" i="7"/>
  <c r="K61" i="7"/>
  <c r="G61" i="7"/>
  <c r="K60" i="7"/>
  <c r="G60" i="7"/>
  <c r="K59" i="7"/>
  <c r="G59" i="7"/>
  <c r="K58" i="7"/>
  <c r="G58" i="7"/>
  <c r="K57" i="7"/>
  <c r="G57" i="7"/>
  <c r="K56" i="7"/>
  <c r="G56" i="7"/>
  <c r="K55" i="7"/>
  <c r="G55" i="7"/>
  <c r="L55" i="7" s="1"/>
  <c r="K54" i="7"/>
  <c r="G54" i="7"/>
  <c r="K53" i="7"/>
  <c r="G53" i="7"/>
  <c r="L53" i="7" s="1"/>
  <c r="K52" i="7"/>
  <c r="G52" i="7"/>
  <c r="K51" i="7"/>
  <c r="G51" i="7"/>
  <c r="L51" i="7" s="1"/>
  <c r="K50" i="7"/>
  <c r="G50" i="7"/>
  <c r="K49" i="7"/>
  <c r="G49" i="7"/>
  <c r="L49" i="7" s="1"/>
  <c r="K48" i="7"/>
  <c r="G48" i="7"/>
  <c r="K47" i="7"/>
  <c r="G47" i="7"/>
  <c r="L47" i="7" s="1"/>
  <c r="K46" i="7"/>
  <c r="G46" i="7"/>
  <c r="K45" i="7"/>
  <c r="G45" i="7"/>
  <c r="K44" i="7"/>
  <c r="G44" i="7"/>
  <c r="K43" i="7"/>
  <c r="G43" i="7"/>
  <c r="K42" i="7"/>
  <c r="G42" i="7"/>
  <c r="K41" i="7"/>
  <c r="G41" i="7"/>
  <c r="K40" i="7"/>
  <c r="G40" i="7"/>
  <c r="K39" i="7"/>
  <c r="G39" i="7"/>
  <c r="K38" i="7"/>
  <c r="G38" i="7"/>
  <c r="K37" i="7"/>
  <c r="G37" i="7"/>
  <c r="K36" i="7"/>
  <c r="G36" i="7"/>
  <c r="K35" i="7"/>
  <c r="G35" i="7"/>
  <c r="K34" i="7"/>
  <c r="G34" i="7"/>
  <c r="K33" i="7"/>
  <c r="G33" i="7"/>
  <c r="K32" i="7"/>
  <c r="G32" i="7"/>
  <c r="K31" i="7"/>
  <c r="G31" i="7"/>
  <c r="K30" i="7"/>
  <c r="G30" i="7"/>
  <c r="K29" i="7"/>
  <c r="G29" i="7"/>
  <c r="K28" i="7"/>
  <c r="G28" i="7"/>
  <c r="K27" i="7"/>
  <c r="G27" i="7"/>
  <c r="K26" i="7"/>
  <c r="G26" i="7"/>
  <c r="K25" i="7"/>
  <c r="G25" i="7"/>
  <c r="K24" i="7"/>
  <c r="G24" i="7"/>
  <c r="K23" i="7"/>
  <c r="G23" i="7"/>
  <c r="K22" i="7"/>
  <c r="G22" i="7"/>
  <c r="K21" i="7"/>
  <c r="G21" i="7"/>
  <c r="K20" i="7"/>
  <c r="G20" i="7"/>
  <c r="K19" i="7"/>
  <c r="G19" i="7"/>
  <c r="K18" i="7"/>
  <c r="G18" i="7"/>
  <c r="K17" i="7"/>
  <c r="G17" i="7"/>
  <c r="K15" i="7"/>
  <c r="G15" i="7"/>
  <c r="K14" i="7"/>
  <c r="G14" i="7"/>
  <c r="K13" i="7"/>
  <c r="G13" i="7"/>
  <c r="K12" i="7"/>
  <c r="G12" i="7"/>
  <c r="K11" i="7"/>
  <c r="G11" i="7"/>
  <c r="K10" i="7"/>
  <c r="G10" i="7"/>
  <c r="K9" i="7"/>
  <c r="G9" i="7"/>
  <c r="K8" i="7"/>
  <c r="G8" i="7"/>
  <c r="K7" i="7"/>
  <c r="G7" i="7"/>
  <c r="K6" i="7"/>
  <c r="G6" i="7"/>
  <c r="K5" i="7"/>
  <c r="G5" i="7"/>
  <c r="K4" i="7"/>
  <c r="G4" i="7"/>
  <c r="K3" i="7"/>
  <c r="G3" i="7"/>
  <c r="L17" i="7" l="1"/>
  <c r="L19" i="7"/>
  <c r="L21" i="7"/>
  <c r="L23" i="7"/>
  <c r="L25" i="7"/>
  <c r="L27" i="7"/>
  <c r="L29" i="7"/>
  <c r="L31" i="7"/>
  <c r="L33" i="7"/>
  <c r="L35" i="7"/>
  <c r="L37" i="7"/>
  <c r="L39" i="7"/>
  <c r="L41" i="7"/>
  <c r="L43" i="7"/>
  <c r="L45" i="7"/>
  <c r="L4" i="7"/>
  <c r="L6" i="7"/>
  <c r="L8" i="7"/>
  <c r="L10" i="7"/>
  <c r="L12" i="7"/>
  <c r="L14" i="7"/>
  <c r="L176" i="7"/>
  <c r="L178" i="7"/>
  <c r="L180" i="7"/>
  <c r="L184" i="7"/>
  <c r="L186" i="7"/>
  <c r="L188" i="7"/>
  <c r="L192" i="7"/>
  <c r="L194" i="7"/>
  <c r="L196" i="7"/>
  <c r="L204" i="7"/>
  <c r="L206" i="7"/>
  <c r="L208" i="7"/>
  <c r="L57" i="7"/>
  <c r="L59" i="7"/>
  <c r="L61" i="7"/>
  <c r="L63" i="7"/>
  <c r="L65" i="7"/>
  <c r="L67" i="7"/>
  <c r="L72" i="7"/>
  <c r="L74" i="7"/>
  <c r="L76" i="7"/>
  <c r="L78" i="7"/>
  <c r="L80" i="7"/>
  <c r="L82" i="7"/>
  <c r="L84" i="7"/>
  <c r="L86" i="7"/>
  <c r="L88" i="7"/>
  <c r="L90" i="7"/>
  <c r="L92" i="7"/>
  <c r="L94" i="7"/>
  <c r="L96" i="7"/>
  <c r="L98" i="7"/>
  <c r="L100" i="7"/>
  <c r="L3" i="7"/>
  <c r="L7" i="7"/>
  <c r="L11" i="7"/>
  <c r="L15" i="7"/>
  <c r="L20" i="7"/>
  <c r="L24" i="7"/>
  <c r="L28" i="7"/>
  <c r="L32" i="7"/>
  <c r="L36" i="7"/>
  <c r="L40" i="7"/>
  <c r="L44" i="7"/>
  <c r="L48" i="7"/>
  <c r="L52" i="7"/>
  <c r="L56" i="7"/>
  <c r="L60" i="7"/>
  <c r="L64" i="7"/>
  <c r="L71" i="7"/>
  <c r="L75" i="7"/>
  <c r="L79" i="7"/>
  <c r="L83" i="7"/>
  <c r="L87" i="7"/>
  <c r="L91" i="7"/>
  <c r="L95" i="7"/>
  <c r="L99" i="7"/>
  <c r="L103" i="7"/>
  <c r="L119" i="7"/>
  <c r="L121" i="7"/>
  <c r="L123" i="7"/>
  <c r="L125" i="7"/>
  <c r="L127" i="7"/>
  <c r="L129" i="7"/>
  <c r="L131" i="7"/>
  <c r="L133" i="7"/>
  <c r="L135" i="7"/>
  <c r="L137" i="7"/>
  <c r="L198" i="7"/>
  <c r="L200" i="7"/>
  <c r="L202" i="7"/>
  <c r="L102" i="7"/>
  <c r="L104" i="7"/>
  <c r="L157" i="7"/>
  <c r="L159" i="7"/>
  <c r="L161" i="7"/>
  <c r="L163" i="7"/>
  <c r="L165" i="7"/>
  <c r="L167" i="7"/>
  <c r="L169" i="7"/>
  <c r="L109" i="7"/>
  <c r="L111" i="7"/>
  <c r="L114" i="7"/>
  <c r="L116" i="7"/>
  <c r="L118" i="7"/>
  <c r="L120" i="7"/>
  <c r="L124" i="7"/>
  <c r="L128" i="7"/>
  <c r="L132" i="7"/>
  <c r="L136" i="7"/>
  <c r="L173" i="7"/>
  <c r="L175" i="7"/>
  <c r="L177" i="7"/>
  <c r="L179" i="7"/>
  <c r="L181" i="7"/>
  <c r="L183" i="7"/>
  <c r="L185" i="7"/>
  <c r="L187" i="7"/>
  <c r="L189" i="7"/>
  <c r="L191" i="7"/>
  <c r="L193" i="7"/>
  <c r="L195" i="7"/>
  <c r="L197" i="7"/>
  <c r="L199" i="7"/>
  <c r="L201" i="7"/>
  <c r="L34" i="7"/>
  <c r="L66" i="7"/>
  <c r="L101" i="7"/>
  <c r="L134" i="7"/>
  <c r="L166" i="7"/>
  <c r="L18" i="7"/>
  <c r="L50" i="7"/>
  <c r="L85" i="7"/>
  <c r="L150" i="7"/>
  <c r="L182" i="7"/>
  <c r="L170" i="7"/>
  <c r="L9" i="7"/>
  <c r="L26" i="7"/>
  <c r="L42" i="7"/>
  <c r="L58" i="7"/>
  <c r="L77" i="7"/>
  <c r="L93" i="7"/>
  <c r="L110" i="7"/>
  <c r="L126" i="7"/>
  <c r="L142" i="7"/>
  <c r="L158" i="7"/>
  <c r="L174" i="7"/>
  <c r="L190" i="7"/>
  <c r="L5" i="7"/>
  <c r="L22" i="7"/>
  <c r="L38" i="7"/>
  <c r="L54" i="7"/>
  <c r="L73" i="7"/>
  <c r="L89" i="7"/>
  <c r="L105" i="7"/>
  <c r="L122" i="7"/>
  <c r="L138" i="7"/>
  <c r="L154" i="7"/>
  <c r="L13" i="7"/>
  <c r="L30" i="7"/>
  <c r="L46" i="7"/>
  <c r="L62" i="7"/>
  <c r="L81" i="7"/>
  <c r="L97" i="7"/>
  <c r="L115" i="7"/>
  <c r="L130" i="7"/>
  <c r="L146" i="7"/>
  <c r="L162" i="7"/>
  <c r="G161" i="6"/>
  <c r="K161" i="6"/>
  <c r="G136" i="6"/>
  <c r="K136" i="6"/>
  <c r="G90" i="6"/>
  <c r="K90" i="6"/>
  <c r="G88" i="6"/>
  <c r="K88" i="6"/>
  <c r="G37" i="6"/>
  <c r="K37" i="6"/>
  <c r="G22" i="6"/>
  <c r="L22" i="6" s="1"/>
  <c r="K22" i="6"/>
  <c r="G41" i="6"/>
  <c r="K41" i="6"/>
  <c r="G32" i="6"/>
  <c r="L32" i="6" s="1"/>
  <c r="K32" i="6"/>
  <c r="G203" i="6"/>
  <c r="G202" i="6"/>
  <c r="G201" i="6"/>
  <c r="G200" i="6"/>
  <c r="G199" i="6"/>
  <c r="G198" i="6"/>
  <c r="G197" i="6"/>
  <c r="G196" i="6"/>
  <c r="G195" i="6"/>
  <c r="G194" i="6"/>
  <c r="G193" i="6"/>
  <c r="G192" i="6"/>
  <c r="G191" i="6"/>
  <c r="G190" i="6"/>
  <c r="G189" i="6"/>
  <c r="G188" i="6"/>
  <c r="G187" i="6"/>
  <c r="G186" i="6"/>
  <c r="G185" i="6"/>
  <c r="G184" i="6"/>
  <c r="G183" i="6"/>
  <c r="G182" i="6"/>
  <c r="G181" i="6"/>
  <c r="G180" i="6"/>
  <c r="G179" i="6"/>
  <c r="G178" i="6"/>
  <c r="G177" i="6"/>
  <c r="G176" i="6"/>
  <c r="G175" i="6"/>
  <c r="G174" i="6"/>
  <c r="G173" i="6"/>
  <c r="G172" i="6"/>
  <c r="G171" i="6"/>
  <c r="G170" i="6"/>
  <c r="G169" i="6"/>
  <c r="G168" i="6"/>
  <c r="G167" i="6"/>
  <c r="G166" i="6"/>
  <c r="G165" i="6"/>
  <c r="G164" i="6"/>
  <c r="G163" i="6"/>
  <c r="G162" i="6"/>
  <c r="G160" i="6"/>
  <c r="G159" i="6"/>
  <c r="G158" i="6"/>
  <c r="G157" i="6"/>
  <c r="G156" i="6"/>
  <c r="G34" i="6"/>
  <c r="G155" i="6"/>
  <c r="G154" i="6"/>
  <c r="G153" i="6"/>
  <c r="G152" i="6"/>
  <c r="G151" i="6"/>
  <c r="G150" i="6"/>
  <c r="G149" i="6"/>
  <c r="G148" i="6"/>
  <c r="G147" i="6"/>
  <c r="G146" i="6"/>
  <c r="G145" i="6"/>
  <c r="G144" i="6"/>
  <c r="G143" i="6"/>
  <c r="G142" i="6"/>
  <c r="G141" i="6"/>
  <c r="G140" i="6"/>
  <c r="G139" i="6"/>
  <c r="G138" i="6"/>
  <c r="G137" i="6"/>
  <c r="G135" i="6"/>
  <c r="G134" i="6"/>
  <c r="G133" i="6"/>
  <c r="G132" i="6"/>
  <c r="G131" i="6"/>
  <c r="G130" i="6"/>
  <c r="G129" i="6"/>
  <c r="G127" i="6"/>
  <c r="G126" i="6"/>
  <c r="G125" i="6"/>
  <c r="G124" i="6"/>
  <c r="G123" i="6"/>
  <c r="G122" i="6"/>
  <c r="G121" i="6"/>
  <c r="G120" i="6"/>
  <c r="G119" i="6"/>
  <c r="G118" i="6"/>
  <c r="G117" i="6"/>
  <c r="G116" i="6"/>
  <c r="G115" i="6"/>
  <c r="G114" i="6"/>
  <c r="G113" i="6"/>
  <c r="G107" i="6"/>
  <c r="G112" i="6"/>
  <c r="G111" i="6"/>
  <c r="G110" i="6"/>
  <c r="G109" i="6"/>
  <c r="G108" i="6"/>
  <c r="G106" i="6"/>
  <c r="G105" i="6"/>
  <c r="G104" i="6"/>
  <c r="G103" i="6"/>
  <c r="G102" i="6"/>
  <c r="G62" i="6"/>
  <c r="G101" i="6"/>
  <c r="G100" i="6"/>
  <c r="G99" i="6"/>
  <c r="G98" i="6"/>
  <c r="G97" i="6"/>
  <c r="G96" i="6"/>
  <c r="G95" i="6"/>
  <c r="G44" i="6"/>
  <c r="G43" i="6"/>
  <c r="G94" i="6"/>
  <c r="G93" i="6"/>
  <c r="G92" i="6"/>
  <c r="G91" i="6"/>
  <c r="G89" i="6"/>
  <c r="G87" i="6"/>
  <c r="G86" i="6"/>
  <c r="G85" i="6"/>
  <c r="G84" i="6"/>
  <c r="G83" i="6"/>
  <c r="G82" i="6"/>
  <c r="G42" i="6"/>
  <c r="G45" i="6"/>
  <c r="G81" i="6"/>
  <c r="G80" i="6"/>
  <c r="G79" i="6"/>
  <c r="G78" i="6"/>
  <c r="G77" i="6"/>
  <c r="G76" i="6"/>
  <c r="G75" i="6"/>
  <c r="G74" i="6"/>
  <c r="G73" i="6"/>
  <c r="G71" i="6"/>
  <c r="G72" i="6"/>
  <c r="G70" i="6"/>
  <c r="G69" i="6"/>
  <c r="G68" i="6"/>
  <c r="G67" i="6"/>
  <c r="G66" i="6"/>
  <c r="G65" i="6"/>
  <c r="G64" i="6"/>
  <c r="G63" i="6"/>
  <c r="G61" i="6"/>
  <c r="G60" i="6"/>
  <c r="G59" i="6"/>
  <c r="G58" i="6"/>
  <c r="G57" i="6"/>
  <c r="G56" i="6"/>
  <c r="G55" i="6"/>
  <c r="G54" i="6"/>
  <c r="G53" i="6"/>
  <c r="G52" i="6"/>
  <c r="G51" i="6"/>
  <c r="G50" i="6"/>
  <c r="G49" i="6"/>
  <c r="G48" i="6"/>
  <c r="G47" i="6"/>
  <c r="G46" i="6"/>
  <c r="G128" i="6"/>
  <c r="G40" i="6"/>
  <c r="G39" i="6"/>
  <c r="G38" i="6"/>
  <c r="G36" i="6"/>
  <c r="G35" i="6"/>
  <c r="G33" i="6"/>
  <c r="G31" i="6"/>
  <c r="G30" i="6"/>
  <c r="G29" i="6"/>
  <c r="G28" i="6"/>
  <c r="G27" i="6"/>
  <c r="G26" i="6"/>
  <c r="G25" i="6"/>
  <c r="G24" i="6"/>
  <c r="G23" i="6"/>
  <c r="G21" i="6"/>
  <c r="G20" i="6"/>
  <c r="G15" i="6"/>
  <c r="G14" i="6"/>
  <c r="G12" i="6"/>
  <c r="G19" i="6"/>
  <c r="G18" i="6"/>
  <c r="G17" i="6"/>
  <c r="G16" i="6"/>
  <c r="G13" i="6"/>
  <c r="G11" i="6"/>
  <c r="G10" i="6"/>
  <c r="G9" i="6"/>
  <c r="G8" i="6"/>
  <c r="G7" i="6"/>
  <c r="G6" i="6"/>
  <c r="G5" i="6"/>
  <c r="G4" i="6"/>
  <c r="G3" i="6"/>
  <c r="K201" i="6"/>
  <c r="L41" i="6" l="1"/>
  <c r="L90" i="6"/>
  <c r="L161" i="6"/>
  <c r="L136" i="6"/>
  <c r="L201" i="6"/>
  <c r="L88" i="6"/>
  <c r="L37" i="6"/>
  <c r="K125" i="6"/>
  <c r="L125" i="6" s="1"/>
  <c r="K66" i="6"/>
  <c r="L66" i="6" s="1"/>
  <c r="K69" i="6"/>
  <c r="L69" i="6" s="1"/>
  <c r="K60" i="6" l="1"/>
  <c r="K59" i="6"/>
  <c r="K20" i="6" l="1"/>
  <c r="K15" i="6"/>
  <c r="K14" i="6"/>
  <c r="K12" i="6"/>
  <c r="L60" i="6" l="1"/>
  <c r="L59" i="6"/>
  <c r="L20" i="6"/>
  <c r="L15" i="6"/>
  <c r="L14" i="6"/>
  <c r="L12" i="6"/>
  <c r="K199" i="6" l="1"/>
  <c r="L199" i="6" s="1"/>
  <c r="K203" i="6"/>
  <c r="L203" i="6" s="1"/>
  <c r="K202" i="6"/>
  <c r="L202" i="6" s="1"/>
  <c r="K200" i="6"/>
  <c r="L200" i="6" s="1"/>
  <c r="K198" i="6"/>
  <c r="L198" i="6" s="1"/>
  <c r="K197" i="6"/>
  <c r="L197" i="6" s="1"/>
  <c r="K196" i="6"/>
  <c r="L196" i="6" s="1"/>
  <c r="K195" i="6"/>
  <c r="L195" i="6" s="1"/>
  <c r="K194" i="6"/>
  <c r="L194" i="6" s="1"/>
  <c r="K193" i="6"/>
  <c r="L193" i="6" s="1"/>
  <c r="K192" i="6"/>
  <c r="L192" i="6" s="1"/>
  <c r="K191" i="6"/>
  <c r="L191" i="6" s="1"/>
  <c r="K190" i="6"/>
  <c r="L190" i="6" s="1"/>
  <c r="K189" i="6"/>
  <c r="L189" i="6" s="1"/>
  <c r="K188" i="6"/>
  <c r="L188" i="6" s="1"/>
  <c r="K187" i="6"/>
  <c r="L187" i="6" s="1"/>
  <c r="K186" i="6"/>
  <c r="L186" i="6" s="1"/>
  <c r="K185" i="6"/>
  <c r="L185" i="6" s="1"/>
  <c r="K184" i="6"/>
  <c r="L184" i="6" s="1"/>
  <c r="K183" i="6"/>
  <c r="L183" i="6" s="1"/>
  <c r="K182" i="6"/>
  <c r="L182" i="6" s="1"/>
  <c r="K181" i="6"/>
  <c r="L181" i="6" s="1"/>
  <c r="K180" i="6"/>
  <c r="L180" i="6" s="1"/>
  <c r="K179" i="6"/>
  <c r="L179" i="6" s="1"/>
  <c r="K178" i="6"/>
  <c r="L178" i="6" s="1"/>
  <c r="K177" i="6"/>
  <c r="L177" i="6" s="1"/>
  <c r="K176" i="6"/>
  <c r="L176" i="6" s="1"/>
  <c r="K175" i="6"/>
  <c r="L175" i="6" s="1"/>
  <c r="K174" i="6"/>
  <c r="L174" i="6" s="1"/>
  <c r="K173" i="6"/>
  <c r="L173" i="6" s="1"/>
  <c r="K172" i="6"/>
  <c r="L172" i="6" s="1"/>
  <c r="K171" i="6"/>
  <c r="L171" i="6" s="1"/>
  <c r="K170" i="6"/>
  <c r="L170" i="6" s="1"/>
  <c r="K169" i="6"/>
  <c r="L169" i="6" s="1"/>
  <c r="K168" i="6"/>
  <c r="L168" i="6" s="1"/>
  <c r="K167" i="6"/>
  <c r="L167" i="6" s="1"/>
  <c r="K166" i="6"/>
  <c r="L166" i="6" s="1"/>
  <c r="K165" i="6"/>
  <c r="L165" i="6" s="1"/>
  <c r="K164" i="6"/>
  <c r="L164" i="6" s="1"/>
  <c r="K163" i="6"/>
  <c r="L163" i="6" s="1"/>
  <c r="K162" i="6"/>
  <c r="L162" i="6" s="1"/>
  <c r="K160" i="6"/>
  <c r="L160" i="6" s="1"/>
  <c r="K159" i="6"/>
  <c r="L159" i="6" s="1"/>
  <c r="K158" i="6"/>
  <c r="L158" i="6" s="1"/>
  <c r="K157" i="6"/>
  <c r="L157" i="6" s="1"/>
  <c r="K156" i="6"/>
  <c r="L156" i="6" s="1"/>
  <c r="K34" i="6"/>
  <c r="L34" i="6" s="1"/>
  <c r="K155" i="6"/>
  <c r="L155" i="6" s="1"/>
  <c r="K154" i="6"/>
  <c r="L154" i="6" s="1"/>
  <c r="K153" i="6"/>
  <c r="L153" i="6" s="1"/>
  <c r="K152" i="6"/>
  <c r="L152" i="6" s="1"/>
  <c r="K151" i="6"/>
  <c r="L151" i="6" s="1"/>
  <c r="K150" i="6"/>
  <c r="L150" i="6" s="1"/>
  <c r="K149" i="6"/>
  <c r="L149" i="6" s="1"/>
  <c r="K148" i="6"/>
  <c r="L148" i="6" s="1"/>
  <c r="K147" i="6"/>
  <c r="L147" i="6" s="1"/>
  <c r="K146" i="6"/>
  <c r="L146" i="6" s="1"/>
  <c r="K145" i="6"/>
  <c r="L145" i="6" s="1"/>
  <c r="K144" i="6"/>
  <c r="L144" i="6" s="1"/>
  <c r="K143" i="6"/>
  <c r="L143" i="6" s="1"/>
  <c r="K142" i="6"/>
  <c r="L142" i="6" s="1"/>
  <c r="K141" i="6"/>
  <c r="L141" i="6" s="1"/>
  <c r="K140" i="6"/>
  <c r="L140" i="6" s="1"/>
  <c r="K139" i="6"/>
  <c r="L139" i="6" s="1"/>
  <c r="K138" i="6"/>
  <c r="L138" i="6" s="1"/>
  <c r="K137" i="6"/>
  <c r="L137" i="6" s="1"/>
  <c r="K135" i="6"/>
  <c r="L135" i="6" s="1"/>
  <c r="K134" i="6"/>
  <c r="L134" i="6" s="1"/>
  <c r="K133" i="6"/>
  <c r="L133" i="6" s="1"/>
  <c r="K132" i="6"/>
  <c r="L132" i="6" s="1"/>
  <c r="K131" i="6"/>
  <c r="L131" i="6" s="1"/>
  <c r="K130" i="6"/>
  <c r="L130" i="6" s="1"/>
  <c r="K129" i="6"/>
  <c r="L129" i="6" s="1"/>
  <c r="K127" i="6"/>
  <c r="L127" i="6" s="1"/>
  <c r="K126" i="6"/>
  <c r="L126" i="6" s="1"/>
  <c r="K124" i="6"/>
  <c r="L124" i="6" s="1"/>
  <c r="K123" i="6"/>
  <c r="L123" i="6" s="1"/>
  <c r="K122" i="6"/>
  <c r="L122" i="6" s="1"/>
  <c r="K121" i="6"/>
  <c r="L121" i="6" s="1"/>
  <c r="K120" i="6"/>
  <c r="L120" i="6" s="1"/>
  <c r="K119" i="6"/>
  <c r="L119" i="6" s="1"/>
  <c r="K118" i="6"/>
  <c r="L118" i="6" s="1"/>
  <c r="K117" i="6"/>
  <c r="L117" i="6" s="1"/>
  <c r="K116" i="6"/>
  <c r="L116" i="6" s="1"/>
  <c r="K115" i="6"/>
  <c r="L115" i="6" s="1"/>
  <c r="K114" i="6"/>
  <c r="L114" i="6" s="1"/>
  <c r="K113" i="6"/>
  <c r="L113" i="6" s="1"/>
  <c r="K107" i="6"/>
  <c r="L107" i="6" s="1"/>
  <c r="K112" i="6"/>
  <c r="L112" i="6" s="1"/>
  <c r="K111" i="6"/>
  <c r="L111" i="6" s="1"/>
  <c r="K110" i="6"/>
  <c r="L110" i="6" s="1"/>
  <c r="K109" i="6"/>
  <c r="L109" i="6" s="1"/>
  <c r="K108" i="6"/>
  <c r="L108" i="6" s="1"/>
  <c r="K106" i="6"/>
  <c r="L106" i="6" s="1"/>
  <c r="K105" i="6"/>
  <c r="L105" i="6" s="1"/>
  <c r="K104" i="6"/>
  <c r="L104" i="6" s="1"/>
  <c r="K103" i="6"/>
  <c r="L103" i="6" s="1"/>
  <c r="K102" i="6"/>
  <c r="L102" i="6" s="1"/>
  <c r="K62" i="6"/>
  <c r="L62" i="6" s="1"/>
  <c r="K101" i="6"/>
  <c r="L101" i="6" s="1"/>
  <c r="K100" i="6"/>
  <c r="L100" i="6" s="1"/>
  <c r="K99" i="6"/>
  <c r="L99" i="6" s="1"/>
  <c r="K98" i="6"/>
  <c r="L98" i="6" s="1"/>
  <c r="K97" i="6"/>
  <c r="L97" i="6" s="1"/>
  <c r="K96" i="6"/>
  <c r="L96" i="6" s="1"/>
  <c r="K95" i="6"/>
  <c r="L95" i="6" s="1"/>
  <c r="K44" i="6"/>
  <c r="L44" i="6" s="1"/>
  <c r="K43" i="6"/>
  <c r="L43" i="6" s="1"/>
  <c r="K94" i="6"/>
  <c r="L94" i="6" s="1"/>
  <c r="K93" i="6"/>
  <c r="L93" i="6" s="1"/>
  <c r="K92" i="6"/>
  <c r="L92" i="6" s="1"/>
  <c r="K91" i="6"/>
  <c r="L91" i="6" s="1"/>
  <c r="K89" i="6"/>
  <c r="L89" i="6" s="1"/>
  <c r="K87" i="6"/>
  <c r="L87" i="6" s="1"/>
  <c r="K86" i="6"/>
  <c r="L86" i="6" s="1"/>
  <c r="K85" i="6"/>
  <c r="L85" i="6" s="1"/>
  <c r="K84" i="6"/>
  <c r="L84" i="6" s="1"/>
  <c r="K83" i="6"/>
  <c r="L83" i="6" s="1"/>
  <c r="K82" i="6"/>
  <c r="L82" i="6" s="1"/>
  <c r="K42" i="6"/>
  <c r="L42" i="6" s="1"/>
  <c r="K45" i="6"/>
  <c r="L45" i="6" s="1"/>
  <c r="K81" i="6"/>
  <c r="L81" i="6" s="1"/>
  <c r="K80" i="6"/>
  <c r="L80" i="6" s="1"/>
  <c r="K79" i="6"/>
  <c r="L79" i="6" s="1"/>
  <c r="K78" i="6"/>
  <c r="L78" i="6" s="1"/>
  <c r="K77" i="6"/>
  <c r="L77" i="6" s="1"/>
  <c r="K76" i="6"/>
  <c r="L76" i="6" s="1"/>
  <c r="K75" i="6"/>
  <c r="L75" i="6" s="1"/>
  <c r="K74" i="6"/>
  <c r="L74" i="6" s="1"/>
  <c r="K73" i="6"/>
  <c r="L73" i="6" s="1"/>
  <c r="K71" i="6"/>
  <c r="L71" i="6" s="1"/>
  <c r="K72" i="6"/>
  <c r="L72" i="6" s="1"/>
  <c r="K70" i="6"/>
  <c r="L70" i="6" s="1"/>
  <c r="K68" i="6"/>
  <c r="L68" i="6" s="1"/>
  <c r="K67" i="6"/>
  <c r="L67" i="6" s="1"/>
  <c r="K65" i="6"/>
  <c r="L65" i="6" s="1"/>
  <c r="K64" i="6"/>
  <c r="L64" i="6" s="1"/>
  <c r="K63" i="6"/>
  <c r="L63" i="6" s="1"/>
  <c r="K61" i="6"/>
  <c r="L61" i="6" s="1"/>
  <c r="K58" i="6"/>
  <c r="L58" i="6" s="1"/>
  <c r="K57" i="6"/>
  <c r="L57" i="6" s="1"/>
  <c r="K56" i="6"/>
  <c r="L56" i="6" s="1"/>
  <c r="K55" i="6"/>
  <c r="L55" i="6" s="1"/>
  <c r="K54" i="6"/>
  <c r="L54" i="6" s="1"/>
  <c r="K53" i="6"/>
  <c r="L53" i="6" s="1"/>
  <c r="K52" i="6"/>
  <c r="L52" i="6" s="1"/>
  <c r="K51" i="6"/>
  <c r="L51" i="6" s="1"/>
  <c r="K50" i="6"/>
  <c r="L50" i="6" s="1"/>
  <c r="K49" i="6"/>
  <c r="L49" i="6" s="1"/>
  <c r="K48" i="6"/>
  <c r="L48" i="6" s="1"/>
  <c r="K47" i="6"/>
  <c r="L47" i="6" s="1"/>
  <c r="K46" i="6"/>
  <c r="L46" i="6" s="1"/>
  <c r="K128" i="6"/>
  <c r="L128" i="6" s="1"/>
  <c r="K40" i="6"/>
  <c r="L40" i="6" s="1"/>
  <c r="K39" i="6"/>
  <c r="L39" i="6" s="1"/>
  <c r="K38" i="6"/>
  <c r="L38" i="6" s="1"/>
  <c r="K36" i="6"/>
  <c r="L36" i="6" s="1"/>
  <c r="K35" i="6"/>
  <c r="L35" i="6" s="1"/>
  <c r="K33" i="6"/>
  <c r="L33" i="6" s="1"/>
  <c r="K31" i="6"/>
  <c r="L31" i="6" s="1"/>
  <c r="K30" i="6"/>
  <c r="L30" i="6" s="1"/>
  <c r="K29" i="6"/>
  <c r="L29" i="6" s="1"/>
  <c r="K28" i="6"/>
  <c r="L28" i="6" s="1"/>
  <c r="K27" i="6"/>
  <c r="L27" i="6" s="1"/>
  <c r="K26" i="6"/>
  <c r="L26" i="6" s="1"/>
  <c r="K25" i="6"/>
  <c r="L25" i="6" s="1"/>
  <c r="K24" i="6"/>
  <c r="L24" i="6" s="1"/>
  <c r="K23" i="6"/>
  <c r="L23" i="6" s="1"/>
  <c r="K21" i="6"/>
  <c r="L21" i="6" s="1"/>
  <c r="K19" i="6"/>
  <c r="L19" i="6" s="1"/>
  <c r="K18" i="6"/>
  <c r="L18" i="6" s="1"/>
  <c r="K17" i="6"/>
  <c r="L17" i="6" s="1"/>
  <c r="K16" i="6"/>
  <c r="L16" i="6" s="1"/>
  <c r="K13" i="6"/>
  <c r="L13" i="6" s="1"/>
  <c r="K11" i="6"/>
  <c r="L11" i="6" s="1"/>
  <c r="K10" i="6"/>
  <c r="L10" i="6" s="1"/>
  <c r="K9" i="6"/>
  <c r="L9" i="6" s="1"/>
  <c r="K8" i="6"/>
  <c r="L8" i="6" s="1"/>
  <c r="K7" i="6"/>
  <c r="L7" i="6" s="1"/>
  <c r="K6" i="6"/>
  <c r="L6" i="6" s="1"/>
  <c r="K5" i="6"/>
  <c r="L5" i="6" s="1"/>
  <c r="K4" i="6"/>
  <c r="L4" i="6" s="1"/>
  <c r="K3" i="6"/>
  <c r="L3" i="6" s="1"/>
  <c r="Q83" i="5" l="1"/>
  <c r="Q192" i="5" l="1"/>
  <c r="Q191" i="5"/>
  <c r="Q190" i="5"/>
  <c r="Q189" i="5"/>
  <c r="Q188" i="5"/>
  <c r="Q187" i="5"/>
  <c r="Q186" i="5"/>
  <c r="Q185" i="5"/>
  <c r="Q184" i="5"/>
  <c r="Q183" i="5"/>
  <c r="Q182" i="5"/>
  <c r="Q181" i="5"/>
  <c r="Q180" i="5"/>
  <c r="Q179" i="5"/>
  <c r="Q178" i="5"/>
  <c r="Q177" i="5"/>
  <c r="Q176" i="5"/>
  <c r="Q175" i="5"/>
  <c r="Q174" i="5"/>
  <c r="Q173" i="5"/>
  <c r="Q172" i="5"/>
  <c r="Q171" i="5"/>
  <c r="Q170" i="5"/>
  <c r="Q169" i="5"/>
  <c r="Q168" i="5"/>
  <c r="Q167" i="5"/>
  <c r="Q166" i="5"/>
  <c r="Q165" i="5"/>
  <c r="Q164" i="5"/>
  <c r="Q163" i="5"/>
  <c r="Q162" i="5"/>
  <c r="Q161" i="5"/>
  <c r="Q160" i="5"/>
  <c r="Q159" i="5"/>
  <c r="Q158" i="5"/>
  <c r="Q157" i="5"/>
  <c r="Q156" i="5"/>
  <c r="Q155" i="5"/>
  <c r="Q154" i="5"/>
  <c r="Q153" i="5"/>
  <c r="Q152" i="5"/>
  <c r="Q151" i="5"/>
  <c r="Q150" i="5"/>
  <c r="Q149" i="5"/>
  <c r="Q148" i="5"/>
  <c r="Q147" i="5"/>
  <c r="Q146" i="5"/>
  <c r="Q145" i="5"/>
  <c r="Q144" i="5"/>
  <c r="Q143" i="5"/>
  <c r="Q142" i="5"/>
  <c r="Q141" i="5"/>
  <c r="Q140" i="5"/>
  <c r="Q139" i="5"/>
  <c r="Q138" i="5"/>
  <c r="Q137" i="5"/>
  <c r="Q136" i="5"/>
  <c r="Q135" i="5"/>
  <c r="Q134" i="5"/>
  <c r="Q133" i="5"/>
  <c r="Q132" i="5"/>
  <c r="Q131" i="5"/>
  <c r="Q130" i="5"/>
  <c r="Q129" i="5"/>
  <c r="Q128" i="5"/>
  <c r="Q127" i="5"/>
  <c r="Q126" i="5"/>
  <c r="Q125" i="5"/>
  <c r="Q124" i="5"/>
  <c r="Q123" i="5"/>
  <c r="Q122" i="5"/>
  <c r="Q121" i="5"/>
  <c r="Q120" i="5"/>
  <c r="Q119" i="5"/>
  <c r="Q118" i="5"/>
  <c r="Q117" i="5"/>
  <c r="Q116" i="5"/>
  <c r="Q115" i="5"/>
  <c r="Q114" i="5"/>
  <c r="Q113" i="5"/>
  <c r="Q112" i="5"/>
  <c r="Q111" i="5"/>
  <c r="Q110" i="5"/>
  <c r="Q109" i="5"/>
  <c r="Q108" i="5"/>
  <c r="Q107" i="5"/>
  <c r="Q106" i="5"/>
  <c r="Q105" i="5"/>
  <c r="Q104" i="5"/>
  <c r="Q103" i="5"/>
  <c r="Q102" i="5"/>
  <c r="Q101" i="5"/>
  <c r="Q100" i="5"/>
  <c r="Q99" i="5"/>
  <c r="Q98" i="5"/>
  <c r="Q97" i="5"/>
  <c r="Q96" i="5"/>
  <c r="Q95" i="5"/>
  <c r="Q94" i="5"/>
  <c r="Q93" i="5"/>
  <c r="Q92" i="5"/>
  <c r="Q91" i="5"/>
  <c r="Q90" i="5"/>
  <c r="Q89" i="5"/>
  <c r="Q88" i="5"/>
  <c r="Q87" i="5"/>
  <c r="Q86" i="5"/>
  <c r="Q85" i="5"/>
  <c r="Q84" i="5"/>
  <c r="Q82" i="5"/>
  <c r="Q81" i="5"/>
  <c r="Q80" i="5"/>
  <c r="Q79" i="5"/>
  <c r="Q78" i="5"/>
  <c r="Q77" i="5"/>
  <c r="Q76" i="5"/>
  <c r="Q75" i="5"/>
  <c r="Q74" i="5"/>
  <c r="Q73" i="5"/>
  <c r="Q72" i="5"/>
  <c r="Q71" i="5"/>
  <c r="Q70" i="5"/>
  <c r="Q69" i="5"/>
  <c r="Q68" i="5"/>
  <c r="Q67" i="5"/>
  <c r="Q66" i="5"/>
  <c r="Q65" i="5"/>
  <c r="Q64" i="5"/>
  <c r="Q63" i="5"/>
  <c r="Q62" i="5"/>
  <c r="Q61" i="5"/>
  <c r="Q60" i="5"/>
  <c r="Q59" i="5"/>
  <c r="Q58" i="5"/>
  <c r="Q57" i="5"/>
  <c r="Q56" i="5"/>
  <c r="Q55" i="5"/>
  <c r="Q54" i="5"/>
  <c r="Q53" i="5"/>
  <c r="Q52" i="5"/>
  <c r="Q51" i="5"/>
  <c r="Q50" i="5"/>
  <c r="Q49" i="5"/>
  <c r="Q48" i="5"/>
  <c r="Q47" i="5"/>
  <c r="Q46" i="5"/>
  <c r="Q45" i="5"/>
  <c r="Q44" i="5"/>
  <c r="Q43" i="5"/>
  <c r="Q42" i="5"/>
  <c r="Q41" i="5"/>
  <c r="Q40" i="5"/>
  <c r="Q39" i="5"/>
  <c r="Q38" i="5"/>
  <c r="Q37" i="5"/>
  <c r="Q36" i="5"/>
  <c r="Q35" i="5"/>
  <c r="Q34" i="5"/>
  <c r="Q33" i="5"/>
  <c r="Q32" i="5"/>
  <c r="Q31" i="5"/>
  <c r="Q30" i="5"/>
  <c r="Q29" i="5"/>
  <c r="Q28" i="5"/>
  <c r="Q27" i="5"/>
  <c r="Q26" i="5"/>
  <c r="Q25" i="5"/>
  <c r="Q24" i="5"/>
  <c r="Q23" i="5"/>
  <c r="Q22" i="5"/>
  <c r="Q21" i="5"/>
  <c r="Q20" i="5"/>
  <c r="Q19" i="5"/>
  <c r="Q18" i="5"/>
  <c r="Q17" i="5"/>
  <c r="Q16" i="5"/>
  <c r="Q15" i="5"/>
  <c r="Q14" i="5"/>
  <c r="Q13" i="5"/>
  <c r="Q12" i="5"/>
  <c r="Q11" i="5"/>
  <c r="Q10" i="5"/>
  <c r="Q9" i="5"/>
  <c r="Q8" i="5"/>
  <c r="Q7" i="5"/>
  <c r="Q6" i="5"/>
  <c r="Q5" i="5"/>
  <c r="Q4" i="5"/>
  <c r="Q3" i="5"/>
  <c r="N192" i="5"/>
  <c r="L192" i="5"/>
  <c r="N191" i="5"/>
  <c r="L191" i="5"/>
  <c r="N106" i="5"/>
  <c r="L106" i="5"/>
  <c r="N105" i="5"/>
  <c r="L105" i="5"/>
  <c r="N104" i="5"/>
  <c r="L104" i="5"/>
  <c r="N103" i="5"/>
  <c r="L103" i="5"/>
  <c r="N102" i="5"/>
  <c r="L102" i="5"/>
  <c r="N101" i="5"/>
  <c r="L101" i="5"/>
  <c r="N100" i="5"/>
  <c r="L100" i="5"/>
  <c r="N48" i="5"/>
  <c r="L48" i="5"/>
  <c r="N47" i="5"/>
  <c r="L47" i="5"/>
  <c r="O47" i="5" s="1"/>
  <c r="N46" i="5"/>
  <c r="L46" i="5"/>
  <c r="N38" i="5"/>
  <c r="L38" i="5"/>
  <c r="O38" i="5" s="1"/>
  <c r="O106" i="5" l="1"/>
  <c r="O192" i="5"/>
  <c r="O46" i="5"/>
  <c r="O48" i="5"/>
  <c r="O101" i="5"/>
  <c r="O103" i="5"/>
  <c r="O105" i="5"/>
  <c r="O191" i="5"/>
  <c r="O102" i="5"/>
  <c r="O100" i="5"/>
  <c r="O104" i="5"/>
  <c r="L10" i="5" l="1"/>
  <c r="N10" i="5"/>
  <c r="O10" i="5" l="1"/>
  <c r="L3" i="5" l="1"/>
  <c r="L190" i="5"/>
  <c r="L189" i="5"/>
  <c r="L188" i="5"/>
  <c r="L187" i="5"/>
  <c r="L186" i="5"/>
  <c r="L185" i="5"/>
  <c r="L184" i="5"/>
  <c r="L183" i="5"/>
  <c r="L182" i="5"/>
  <c r="L181" i="5"/>
  <c r="L180" i="5"/>
  <c r="L179" i="5"/>
  <c r="L178" i="5"/>
  <c r="L177" i="5"/>
  <c r="L176" i="5"/>
  <c r="L175" i="5"/>
  <c r="L174" i="5"/>
  <c r="L173" i="5"/>
  <c r="L172" i="5"/>
  <c r="L171" i="5"/>
  <c r="L170" i="5"/>
  <c r="L169" i="5"/>
  <c r="L168" i="5"/>
  <c r="L167" i="5"/>
  <c r="L166" i="5"/>
  <c r="L165" i="5"/>
  <c r="L164" i="5"/>
  <c r="L163" i="5"/>
  <c r="L162" i="5"/>
  <c r="L161" i="5"/>
  <c r="L160" i="5"/>
  <c r="L159" i="5"/>
  <c r="L158" i="5"/>
  <c r="L157" i="5"/>
  <c r="L156" i="5"/>
  <c r="L155" i="5"/>
  <c r="L154" i="5"/>
  <c r="L153" i="5"/>
  <c r="L152" i="5"/>
  <c r="L151" i="5"/>
  <c r="L150" i="5"/>
  <c r="L149" i="5"/>
  <c r="L148" i="5"/>
  <c r="L147" i="5"/>
  <c r="L146" i="5"/>
  <c r="L145" i="5"/>
  <c r="L144" i="5"/>
  <c r="L143" i="5"/>
  <c r="L142" i="5"/>
  <c r="L141" i="5"/>
  <c r="L140" i="5"/>
  <c r="L139" i="5"/>
  <c r="L138" i="5"/>
  <c r="L137" i="5"/>
  <c r="L136" i="5"/>
  <c r="L135" i="5"/>
  <c r="L134" i="5"/>
  <c r="L133" i="5"/>
  <c r="L132" i="5"/>
  <c r="L131" i="5"/>
  <c r="L130" i="5"/>
  <c r="L129" i="5"/>
  <c r="L128" i="5"/>
  <c r="L127" i="5"/>
  <c r="L126" i="5"/>
  <c r="L125" i="5"/>
  <c r="L124" i="5"/>
  <c r="L123" i="5"/>
  <c r="L122" i="5"/>
  <c r="L121" i="5"/>
  <c r="L120" i="5"/>
  <c r="L119" i="5"/>
  <c r="L118" i="5"/>
  <c r="L117" i="5"/>
  <c r="L116" i="5"/>
  <c r="L115" i="5"/>
  <c r="L114" i="5"/>
  <c r="L113" i="5"/>
  <c r="L112" i="5"/>
  <c r="L111" i="5"/>
  <c r="L110" i="5"/>
  <c r="L109" i="5"/>
  <c r="L108" i="5"/>
  <c r="L107" i="5"/>
  <c r="L99" i="5"/>
  <c r="L98" i="5"/>
  <c r="L97" i="5"/>
  <c r="L96" i="5"/>
  <c r="L95" i="5"/>
  <c r="L94" i="5"/>
  <c r="L93" i="5"/>
  <c r="L92" i="5"/>
  <c r="L91" i="5"/>
  <c r="L90" i="5"/>
  <c r="L89" i="5"/>
  <c r="L88" i="5"/>
  <c r="L87" i="5"/>
  <c r="L86" i="5"/>
  <c r="L85" i="5"/>
  <c r="L84" i="5"/>
  <c r="L83" i="5"/>
  <c r="L82" i="5"/>
  <c r="L81" i="5"/>
  <c r="L80" i="5"/>
  <c r="L79" i="5"/>
  <c r="L78" i="5"/>
  <c r="L77" i="5"/>
  <c r="L76" i="5"/>
  <c r="L74" i="5"/>
  <c r="L75" i="5"/>
  <c r="L73" i="5"/>
  <c r="L72" i="5"/>
  <c r="L71" i="5"/>
  <c r="L70" i="5"/>
  <c r="L69" i="5"/>
  <c r="L68" i="5"/>
  <c r="L67" i="5"/>
  <c r="L66" i="5"/>
  <c r="L65" i="5"/>
  <c r="L64" i="5"/>
  <c r="L63" i="5"/>
  <c r="L62" i="5"/>
  <c r="L61" i="5"/>
  <c r="L60" i="5"/>
  <c r="L59" i="5"/>
  <c r="L58" i="5"/>
  <c r="L57" i="5"/>
  <c r="L56" i="5"/>
  <c r="L55" i="5"/>
  <c r="L54" i="5"/>
  <c r="L51" i="5"/>
  <c r="L50" i="5"/>
  <c r="L49" i="5"/>
  <c r="L45" i="5"/>
  <c r="L44" i="5"/>
  <c r="L43" i="5"/>
  <c r="L42" i="5"/>
  <c r="L41" i="5"/>
  <c r="L40" i="5"/>
  <c r="L39" i="5"/>
  <c r="L37" i="5"/>
  <c r="L36" i="5"/>
  <c r="L35" i="5"/>
  <c r="L34" i="5"/>
  <c r="L33" i="5"/>
  <c r="L32" i="5"/>
  <c r="L31" i="5"/>
  <c r="L30" i="5"/>
  <c r="L29" i="5"/>
  <c r="L28" i="5"/>
  <c r="L27" i="5"/>
  <c r="L26" i="5"/>
  <c r="L25" i="5"/>
  <c r="L24" i="5"/>
  <c r="L23" i="5"/>
  <c r="L22" i="5"/>
  <c r="L21" i="5"/>
  <c r="L16" i="5"/>
  <c r="L15" i="5"/>
  <c r="L14" i="5"/>
  <c r="L13" i="5"/>
  <c r="L12" i="5"/>
  <c r="L11" i="5"/>
  <c r="L9" i="5"/>
  <c r="L8" i="5"/>
  <c r="L7" i="5"/>
  <c r="L6" i="5"/>
  <c r="L5" i="5"/>
  <c r="L4" i="5"/>
  <c r="N91" i="5" l="1"/>
  <c r="O91" i="5" s="1"/>
  <c r="N88" i="5"/>
  <c r="O88" i="5" l="1"/>
  <c r="N120" i="5" l="1"/>
  <c r="O120" i="5" s="1"/>
  <c r="N81" i="5"/>
  <c r="O81" i="5" s="1"/>
  <c r="N114" i="5"/>
  <c r="N14" i="5"/>
  <c r="N13" i="5"/>
  <c r="N15" i="5"/>
  <c r="N16" i="5"/>
  <c r="N140" i="5"/>
  <c r="N139" i="5"/>
  <c r="O139" i="5" s="1"/>
  <c r="N134" i="5"/>
  <c r="O134" i="5" s="1"/>
  <c r="N133" i="5"/>
  <c r="N116" i="5"/>
  <c r="O116" i="5" s="1"/>
  <c r="N58" i="5"/>
  <c r="O58" i="5"/>
  <c r="N12" i="5"/>
  <c r="N122" i="5"/>
  <c r="N121" i="5"/>
  <c r="N135" i="5"/>
  <c r="O135" i="5" s="1"/>
  <c r="N159" i="5"/>
  <c r="O159" i="5" s="1"/>
  <c r="N154" i="5"/>
  <c r="N161" i="5"/>
  <c r="N160" i="5"/>
  <c r="O160" i="5" s="1"/>
  <c r="N158" i="5"/>
  <c r="N157" i="5"/>
  <c r="N155" i="5"/>
  <c r="N156" i="5"/>
  <c r="O156" i="5" s="1"/>
  <c r="N96" i="5"/>
  <c r="N97" i="5"/>
  <c r="N95" i="5"/>
  <c r="N84" i="5"/>
  <c r="O84" i="5" s="1"/>
  <c r="N83" i="5"/>
  <c r="N80" i="5"/>
  <c r="O80" i="5" s="1"/>
  <c r="N79" i="5"/>
  <c r="N77" i="5"/>
  <c r="O77" i="5" s="1"/>
  <c r="N74" i="5"/>
  <c r="O74" i="5" s="1"/>
  <c r="N60" i="5"/>
  <c r="O60" i="5" s="1"/>
  <c r="N57" i="5"/>
  <c r="N44" i="5"/>
  <c r="N42" i="5"/>
  <c r="N43" i="5"/>
  <c r="N21" i="5"/>
  <c r="N187" i="5"/>
  <c r="N141" i="5"/>
  <c r="O141" i="5" s="1"/>
  <c r="N117" i="5"/>
  <c r="N67" i="5"/>
  <c r="N55" i="5"/>
  <c r="O55" i="5" s="1"/>
  <c r="N94" i="5"/>
  <c r="O94" i="5" s="1"/>
  <c r="N72" i="5"/>
  <c r="N73" i="5"/>
  <c r="O73" i="5" s="1"/>
  <c r="N22" i="5"/>
  <c r="N23" i="5"/>
  <c r="N132" i="5"/>
  <c r="O132" i="5" s="1"/>
  <c r="N3" i="5"/>
  <c r="N71" i="5"/>
  <c r="O71" i="5" s="1"/>
  <c r="N70" i="5"/>
  <c r="N9" i="5"/>
  <c r="N8" i="5"/>
  <c r="N7" i="5"/>
  <c r="O7" i="5" s="1"/>
  <c r="N6" i="5"/>
  <c r="N5" i="5"/>
  <c r="O5" i="5" s="1"/>
  <c r="N36" i="5"/>
  <c r="N59" i="5"/>
  <c r="O59" i="5" s="1"/>
  <c r="N164" i="5"/>
  <c r="O164" i="5" s="1"/>
  <c r="N165" i="5"/>
  <c r="N163" i="5"/>
  <c r="O163" i="5" s="1"/>
  <c r="N162" i="5"/>
  <c r="O162" i="5" s="1"/>
  <c r="N190" i="5"/>
  <c r="N189" i="5"/>
  <c r="N150" i="5"/>
  <c r="N151" i="5"/>
  <c r="N153" i="5"/>
  <c r="N152" i="5"/>
  <c r="N145" i="5"/>
  <c r="N144" i="5"/>
  <c r="O144" i="5" s="1"/>
  <c r="N108" i="5"/>
  <c r="N109" i="5"/>
  <c r="N127" i="5"/>
  <c r="O127" i="5" s="1"/>
  <c r="N113" i="5"/>
  <c r="O113" i="5" s="1"/>
  <c r="N28" i="5"/>
  <c r="O28" i="5" s="1"/>
  <c r="N24" i="5"/>
  <c r="O24" i="5" s="1"/>
  <c r="N26" i="5"/>
  <c r="O26" i="5" s="1"/>
  <c r="N27" i="5"/>
  <c r="O27" i="5" s="1"/>
  <c r="N146" i="5"/>
  <c r="O146" i="5" s="1"/>
  <c r="N142" i="5"/>
  <c r="O142" i="5" s="1"/>
  <c r="N115" i="5"/>
  <c r="O115" i="5" s="1"/>
  <c r="N186" i="5"/>
  <c r="O186" i="5" s="1"/>
  <c r="N185" i="5"/>
  <c r="O185" i="5" s="1"/>
  <c r="N149" i="5"/>
  <c r="O149" i="5" s="1"/>
  <c r="N148" i="5"/>
  <c r="N61" i="5"/>
  <c r="N62" i="5"/>
  <c r="N56" i="5"/>
  <c r="N45" i="5"/>
  <c r="N178" i="5"/>
  <c r="N177" i="5"/>
  <c r="O177" i="5" s="1"/>
  <c r="N111" i="5"/>
  <c r="O111" i="5" s="1"/>
  <c r="N98" i="5"/>
  <c r="O98" i="5" s="1"/>
  <c r="N123" i="5"/>
  <c r="O123" i="5" s="1"/>
  <c r="N124" i="5"/>
  <c r="O124" i="5" s="1"/>
  <c r="N118" i="5"/>
  <c r="O118" i="5" s="1"/>
  <c r="N119" i="5"/>
  <c r="O119" i="5" s="1"/>
  <c r="N87" i="5"/>
  <c r="N188" i="5"/>
  <c r="O188" i="5" s="1"/>
  <c r="N183" i="5"/>
  <c r="N179" i="5"/>
  <c r="N184" i="5"/>
  <c r="N182" i="5"/>
  <c r="N181" i="5"/>
  <c r="N180" i="5"/>
  <c r="N136" i="5"/>
  <c r="N99" i="5"/>
  <c r="O99" i="5" s="1"/>
  <c r="N66" i="5"/>
  <c r="O66" i="5" s="1"/>
  <c r="N65" i="5"/>
  <c r="N63" i="5"/>
  <c r="N64" i="5"/>
  <c r="O64" i="5" s="1"/>
  <c r="N93" i="5"/>
  <c r="O93" i="5" s="1"/>
  <c r="N54" i="5"/>
  <c r="O54" i="5" s="1"/>
  <c r="N49" i="5"/>
  <c r="O49" i="5" s="1"/>
  <c r="N35" i="5"/>
  <c r="O35" i="5" s="1"/>
  <c r="N34" i="5"/>
  <c r="N33" i="5"/>
  <c r="N32" i="5"/>
  <c r="N25" i="5"/>
  <c r="O25" i="5" s="1"/>
  <c r="N29" i="5"/>
  <c r="N30" i="5"/>
  <c r="N110" i="5"/>
  <c r="N11" i="5"/>
  <c r="N4" i="5"/>
  <c r="O4" i="5" s="1"/>
  <c r="N78" i="5"/>
  <c r="O78" i="5" s="1"/>
  <c r="N147" i="5"/>
  <c r="O147" i="5" s="1"/>
  <c r="N166" i="5"/>
  <c r="N82" i="5"/>
  <c r="N37" i="5"/>
  <c r="N92" i="5"/>
  <c r="O92" i="5" s="1"/>
  <c r="N89" i="5"/>
  <c r="N90" i="5"/>
  <c r="O90" i="5" s="1"/>
  <c r="N143" i="5"/>
  <c r="N85" i="5"/>
  <c r="O85" i="5" s="1"/>
  <c r="N86" i="5"/>
  <c r="N112" i="5"/>
  <c r="N69" i="5"/>
  <c r="N68" i="5"/>
  <c r="O68" i="5" s="1"/>
  <c r="N173" i="5"/>
  <c r="N170" i="5"/>
  <c r="N172" i="5"/>
  <c r="N174" i="5"/>
  <c r="N171" i="5"/>
  <c r="O171" i="5" s="1"/>
  <c r="N169" i="5"/>
  <c r="N168" i="5"/>
  <c r="N167" i="5"/>
  <c r="N51" i="5"/>
  <c r="N50" i="5"/>
  <c r="N41" i="5"/>
  <c r="N39" i="5"/>
  <c r="N40" i="5"/>
  <c r="O40" i="5" s="1"/>
  <c r="N31" i="5"/>
  <c r="N131" i="5"/>
  <c r="N130" i="5"/>
  <c r="O130" i="5" s="1"/>
  <c r="N129" i="5"/>
  <c r="N128" i="5"/>
  <c r="O128" i="5" s="1"/>
  <c r="N125" i="5"/>
  <c r="O125" i="5" s="1"/>
  <c r="N126" i="5"/>
  <c r="O126" i="5" s="1"/>
  <c r="N76" i="5"/>
  <c r="N75" i="5"/>
  <c r="N137" i="5"/>
  <c r="N138" i="5"/>
  <c r="O138" i="5" s="1"/>
  <c r="N176" i="5"/>
  <c r="N175" i="5"/>
  <c r="O175" i="5" s="1"/>
  <c r="N107" i="5"/>
  <c r="O107" i="5" s="1"/>
  <c r="O150" i="5" l="1"/>
  <c r="O23" i="5"/>
  <c r="O63" i="5"/>
  <c r="O87" i="5"/>
  <c r="O109" i="5"/>
  <c r="O189" i="5"/>
  <c r="O3" i="5"/>
  <c r="O67" i="5"/>
  <c r="O57" i="5"/>
  <c r="O161" i="5"/>
  <c r="O14" i="5"/>
  <c r="O143" i="5"/>
  <c r="O65" i="5"/>
  <c r="O190" i="5"/>
  <c r="O165" i="5"/>
  <c r="O72" i="5"/>
  <c r="O97" i="5"/>
  <c r="O154" i="5"/>
  <c r="O110" i="5"/>
  <c r="O79" i="5"/>
  <c r="O83" i="5"/>
  <c r="O22" i="5"/>
  <c r="O44" i="5"/>
  <c r="O39" i="5"/>
  <c r="O50" i="5"/>
  <c r="O167" i="5"/>
  <c r="O174" i="5"/>
  <c r="O170" i="5"/>
  <c r="O86" i="5"/>
  <c r="O166" i="5"/>
  <c r="O33" i="5"/>
  <c r="O136" i="5"/>
  <c r="O181" i="5"/>
  <c r="O184" i="5"/>
  <c r="O183" i="5"/>
  <c r="O45" i="5"/>
  <c r="O56" i="5"/>
  <c r="O61" i="5"/>
  <c r="O152" i="5"/>
  <c r="O151" i="5"/>
  <c r="O9" i="5"/>
  <c r="O21" i="5"/>
  <c r="O42" i="5"/>
  <c r="O157" i="5"/>
  <c r="O133" i="5"/>
  <c r="O76" i="5"/>
  <c r="O41" i="5"/>
  <c r="O172" i="5"/>
  <c r="O32" i="5"/>
  <c r="O34" i="5"/>
  <c r="O180" i="5"/>
  <c r="O182" i="5"/>
  <c r="O179" i="5"/>
  <c r="O178" i="5"/>
  <c r="O62" i="5"/>
  <c r="O148" i="5"/>
  <c r="O108" i="5"/>
  <c r="O145" i="5"/>
  <c r="O153" i="5"/>
  <c r="O36" i="5"/>
  <c r="O6" i="5"/>
  <c r="O8" i="5"/>
  <c r="O70" i="5"/>
  <c r="O117" i="5"/>
  <c r="O187" i="5"/>
  <c r="O43" i="5"/>
  <c r="O95" i="5"/>
  <c r="O96" i="5"/>
  <c r="O155" i="5"/>
  <c r="O158" i="5"/>
  <c r="O13" i="5"/>
  <c r="O114" i="5"/>
  <c r="O75" i="5"/>
  <c r="O129" i="5"/>
  <c r="O131" i="5"/>
  <c r="O169" i="5"/>
  <c r="O173" i="5"/>
  <c r="O69" i="5"/>
  <c r="O82" i="5"/>
  <c r="O11" i="5"/>
  <c r="O30" i="5"/>
  <c r="O122" i="5"/>
  <c r="O140" i="5"/>
  <c r="O15" i="5"/>
  <c r="O176" i="5"/>
  <c r="O137" i="5"/>
  <c r="O31" i="5"/>
  <c r="O51" i="5"/>
  <c r="O168" i="5"/>
  <c r="O112" i="5"/>
  <c r="O89" i="5"/>
  <c r="O37" i="5"/>
  <c r="O29" i="5"/>
  <c r="O121" i="5"/>
  <c r="O12" i="5"/>
  <c r="O16" i="5"/>
  <c r="J124" i="2"/>
  <c r="L106" i="2" l="1"/>
  <c r="M106" i="2" s="1"/>
  <c r="L71" i="2"/>
  <c r="J71" i="2"/>
  <c r="L100" i="2"/>
  <c r="J100" i="2"/>
  <c r="L13" i="2"/>
  <c r="J13" i="2"/>
  <c r="M13" i="2" s="1"/>
  <c r="L12" i="2"/>
  <c r="J12" i="2"/>
  <c r="L14" i="2"/>
  <c r="J14" i="2"/>
  <c r="L15" i="2"/>
  <c r="J15" i="2"/>
  <c r="L126" i="2"/>
  <c r="J126" i="2"/>
  <c r="L125" i="2"/>
  <c r="J125" i="2"/>
  <c r="L120" i="2"/>
  <c r="J120" i="2"/>
  <c r="L119" i="2"/>
  <c r="J119" i="2"/>
  <c r="L102" i="2"/>
  <c r="J102" i="2"/>
  <c r="L48" i="2"/>
  <c r="J48" i="2"/>
  <c r="L11" i="2"/>
  <c r="J11" i="2"/>
  <c r="M11" i="2" s="1"/>
  <c r="L108" i="2"/>
  <c r="J108" i="2"/>
  <c r="L107" i="2"/>
  <c r="J107" i="2"/>
  <c r="L121" i="2"/>
  <c r="J121" i="2"/>
  <c r="L145" i="2"/>
  <c r="J145" i="2"/>
  <c r="L140" i="2"/>
  <c r="J140" i="2"/>
  <c r="L147" i="2"/>
  <c r="J147" i="2"/>
  <c r="L146" i="2"/>
  <c r="J146" i="2"/>
  <c r="L144" i="2"/>
  <c r="J144" i="2"/>
  <c r="L143" i="2"/>
  <c r="J143" i="2"/>
  <c r="L141" i="2"/>
  <c r="J141" i="2"/>
  <c r="L142" i="2"/>
  <c r="J142" i="2"/>
  <c r="L84" i="2"/>
  <c r="J84" i="2"/>
  <c r="L85" i="2"/>
  <c r="J85" i="2"/>
  <c r="L83" i="2"/>
  <c r="J83" i="2"/>
  <c r="L74" i="2"/>
  <c r="J74" i="2"/>
  <c r="L73" i="2"/>
  <c r="J73" i="2"/>
  <c r="L70" i="2"/>
  <c r="J70" i="2"/>
  <c r="L69" i="2"/>
  <c r="J69" i="2"/>
  <c r="L67" i="2"/>
  <c r="J67" i="2"/>
  <c r="L65" i="2"/>
  <c r="J65" i="2"/>
  <c r="L50" i="2"/>
  <c r="J50" i="2"/>
  <c r="L47" i="2"/>
  <c r="J47" i="2"/>
  <c r="L38" i="2"/>
  <c r="J38" i="2"/>
  <c r="L36" i="2"/>
  <c r="J36" i="2"/>
  <c r="M36" i="2" s="1"/>
  <c r="L37" i="2"/>
  <c r="J37" i="2"/>
  <c r="L16" i="2"/>
  <c r="J16" i="2"/>
  <c r="L173" i="2"/>
  <c r="J173" i="2"/>
  <c r="L127" i="2"/>
  <c r="J127" i="2"/>
  <c r="L103" i="2"/>
  <c r="J103" i="2"/>
  <c r="L57" i="2"/>
  <c r="J57" i="2"/>
  <c r="L45" i="2"/>
  <c r="J45" i="2"/>
  <c r="L82" i="2"/>
  <c r="J82" i="2"/>
  <c r="M82" i="2" s="1"/>
  <c r="L62" i="2"/>
  <c r="J62" i="2"/>
  <c r="L63" i="2"/>
  <c r="J63" i="2"/>
  <c r="L17" i="2"/>
  <c r="J17" i="2"/>
  <c r="L18" i="2"/>
  <c r="J18" i="2"/>
  <c r="L118" i="2"/>
  <c r="J118" i="2"/>
  <c r="L3" i="2"/>
  <c r="J3" i="2"/>
  <c r="L61" i="2"/>
  <c r="J61" i="2"/>
  <c r="L60" i="2"/>
  <c r="J60" i="2"/>
  <c r="M60" i="2" s="1"/>
  <c r="L9" i="2"/>
  <c r="J9" i="2"/>
  <c r="L8" i="2"/>
  <c r="J8" i="2"/>
  <c r="L7" i="2"/>
  <c r="J7" i="2"/>
  <c r="L6" i="2"/>
  <c r="J6" i="2"/>
  <c r="L5" i="2"/>
  <c r="J5" i="2"/>
  <c r="L31" i="2"/>
  <c r="J31" i="2"/>
  <c r="L49" i="2"/>
  <c r="J49" i="2"/>
  <c r="L150" i="2"/>
  <c r="J150" i="2"/>
  <c r="M150" i="2" s="1"/>
  <c r="L151" i="2"/>
  <c r="J151" i="2"/>
  <c r="L149" i="2"/>
  <c r="J149" i="2"/>
  <c r="L148" i="2"/>
  <c r="J148" i="2"/>
  <c r="L177" i="2"/>
  <c r="J177" i="2"/>
  <c r="L176" i="2"/>
  <c r="J176" i="2"/>
  <c r="L175" i="2"/>
  <c r="J175" i="2"/>
  <c r="L136" i="2"/>
  <c r="J136" i="2"/>
  <c r="L137" i="2"/>
  <c r="J137" i="2"/>
  <c r="M137" i="2" s="1"/>
  <c r="L139" i="2"/>
  <c r="J139" i="2"/>
  <c r="L138" i="2"/>
  <c r="J138" i="2"/>
  <c r="L131" i="2"/>
  <c r="J131" i="2"/>
  <c r="L130" i="2"/>
  <c r="J130" i="2"/>
  <c r="L94" i="2"/>
  <c r="J94" i="2"/>
  <c r="L95" i="2"/>
  <c r="J95" i="2"/>
  <c r="L113" i="2"/>
  <c r="J113" i="2"/>
  <c r="L99" i="2"/>
  <c r="J99" i="2"/>
  <c r="M99" i="2" s="1"/>
  <c r="L23" i="2"/>
  <c r="J23" i="2"/>
  <c r="L19" i="2"/>
  <c r="J19" i="2"/>
  <c r="L21" i="2"/>
  <c r="J21" i="2"/>
  <c r="L92" i="2"/>
  <c r="J92" i="2"/>
  <c r="L90" i="2"/>
  <c r="J90" i="2"/>
  <c r="L88" i="2"/>
  <c r="J88" i="2"/>
  <c r="L91" i="2"/>
  <c r="J91" i="2"/>
  <c r="L89" i="2"/>
  <c r="J89" i="2"/>
  <c r="L22" i="2"/>
  <c r="J22" i="2"/>
  <c r="L132" i="2"/>
  <c r="J132" i="2"/>
  <c r="L128" i="2"/>
  <c r="J128" i="2"/>
  <c r="L101" i="2"/>
  <c r="J101" i="2"/>
  <c r="L172" i="2"/>
  <c r="J172" i="2"/>
  <c r="L171" i="2"/>
  <c r="J171" i="2"/>
  <c r="L135" i="2"/>
  <c r="J135" i="2"/>
  <c r="L134" i="2"/>
  <c r="J134" i="2"/>
  <c r="L51" i="2"/>
  <c r="J51" i="2"/>
  <c r="L52" i="2"/>
  <c r="J52" i="2"/>
  <c r="L46" i="2"/>
  <c r="J46" i="2"/>
  <c r="L40" i="2"/>
  <c r="J40" i="2"/>
  <c r="L39" i="2"/>
  <c r="J39" i="2"/>
  <c r="L164" i="2"/>
  <c r="J164" i="2"/>
  <c r="L163" i="2"/>
  <c r="J163" i="2"/>
  <c r="L97" i="2"/>
  <c r="J97" i="2"/>
  <c r="L86" i="2"/>
  <c r="J86" i="2"/>
  <c r="L109" i="2"/>
  <c r="J109" i="2"/>
  <c r="L110" i="2"/>
  <c r="J110" i="2"/>
  <c r="L104" i="2"/>
  <c r="J104" i="2"/>
  <c r="L105" i="2"/>
  <c r="J105" i="2"/>
  <c r="L77" i="2"/>
  <c r="J77" i="2"/>
  <c r="L174" i="2"/>
  <c r="J174" i="2"/>
  <c r="L169" i="2"/>
  <c r="J169" i="2"/>
  <c r="M169" i="2" s="1"/>
  <c r="L165" i="2"/>
  <c r="J165" i="2"/>
  <c r="L170" i="2"/>
  <c r="J170" i="2"/>
  <c r="L168" i="2"/>
  <c r="J168" i="2"/>
  <c r="L167" i="2"/>
  <c r="J167" i="2"/>
  <c r="L166" i="2"/>
  <c r="J166" i="2"/>
  <c r="L122" i="2"/>
  <c r="J122" i="2"/>
  <c r="L87" i="2"/>
  <c r="J87" i="2"/>
  <c r="L56" i="2"/>
  <c r="J56" i="2"/>
  <c r="M56" i="2" s="1"/>
  <c r="L55" i="2"/>
  <c r="J55" i="2"/>
  <c r="L53" i="2"/>
  <c r="J53" i="2"/>
  <c r="L54" i="2"/>
  <c r="J54" i="2"/>
  <c r="L81" i="2"/>
  <c r="J81" i="2"/>
  <c r="L44" i="2"/>
  <c r="J44" i="2"/>
  <c r="L41" i="2"/>
  <c r="J41" i="2"/>
  <c r="L30" i="2"/>
  <c r="J30" i="2"/>
  <c r="L29" i="2"/>
  <c r="J29" i="2"/>
  <c r="M29" i="2" s="1"/>
  <c r="L28" i="2"/>
  <c r="J28" i="2"/>
  <c r="L27" i="2"/>
  <c r="J27" i="2"/>
  <c r="L20" i="2"/>
  <c r="J20" i="2"/>
  <c r="L24" i="2"/>
  <c r="J24" i="2"/>
  <c r="L25" i="2"/>
  <c r="J25" i="2"/>
  <c r="L96" i="2"/>
  <c r="J96" i="2"/>
  <c r="L10" i="2"/>
  <c r="J10" i="2"/>
  <c r="L4" i="2"/>
  <c r="J4" i="2"/>
  <c r="M4" i="2" s="1"/>
  <c r="L68" i="2"/>
  <c r="J68" i="2"/>
  <c r="L133" i="2"/>
  <c r="J133" i="2"/>
  <c r="L152" i="2"/>
  <c r="J152" i="2"/>
  <c r="L72" i="2"/>
  <c r="J72" i="2"/>
  <c r="L32" i="2"/>
  <c r="J32" i="2"/>
  <c r="L80" i="2"/>
  <c r="J80" i="2"/>
  <c r="L78" i="2"/>
  <c r="J78" i="2"/>
  <c r="L79" i="2"/>
  <c r="J79" i="2"/>
  <c r="L129" i="2"/>
  <c r="J129" i="2"/>
  <c r="L75" i="2"/>
  <c r="J75" i="2"/>
  <c r="L76" i="2"/>
  <c r="J76" i="2"/>
  <c r="L98" i="2"/>
  <c r="J98" i="2"/>
  <c r="L59" i="2"/>
  <c r="J59" i="2"/>
  <c r="L58" i="2"/>
  <c r="J58" i="2"/>
  <c r="L159" i="2"/>
  <c r="J159" i="2"/>
  <c r="L156" i="2"/>
  <c r="J156" i="2"/>
  <c r="L158" i="2"/>
  <c r="J158" i="2"/>
  <c r="L160" i="2"/>
  <c r="J160" i="2"/>
  <c r="L157" i="2"/>
  <c r="J157" i="2"/>
  <c r="L155" i="2"/>
  <c r="J155" i="2"/>
  <c r="L154" i="2"/>
  <c r="J154" i="2"/>
  <c r="L153" i="2"/>
  <c r="J153" i="2"/>
  <c r="L43" i="2"/>
  <c r="J43" i="2"/>
  <c r="L42" i="2"/>
  <c r="J42" i="2"/>
  <c r="L35" i="2"/>
  <c r="J35" i="2"/>
  <c r="L33" i="2"/>
  <c r="J33" i="2"/>
  <c r="L34" i="2"/>
  <c r="J34" i="2"/>
  <c r="L26" i="2"/>
  <c r="J26" i="2"/>
  <c r="L117" i="2"/>
  <c r="J117" i="2"/>
  <c r="L116" i="2"/>
  <c r="J116" i="2"/>
  <c r="L115" i="2"/>
  <c r="J115" i="2"/>
  <c r="L114" i="2"/>
  <c r="J114" i="2"/>
  <c r="L111" i="2"/>
  <c r="J111" i="2"/>
  <c r="L112" i="2"/>
  <c r="J112" i="2"/>
  <c r="L66" i="2"/>
  <c r="J66" i="2"/>
  <c r="L64" i="2"/>
  <c r="J64" i="2"/>
  <c r="L123" i="2"/>
  <c r="J123" i="2"/>
  <c r="L124" i="2"/>
  <c r="L162" i="2"/>
  <c r="J162" i="2"/>
  <c r="L161" i="2"/>
  <c r="J161" i="2"/>
  <c r="L93" i="2"/>
  <c r="J93" i="2"/>
  <c r="J176" i="1"/>
  <c r="M176" i="1" s="1"/>
  <c r="L177" i="1"/>
  <c r="M177" i="1" s="1"/>
  <c r="L176" i="1"/>
  <c r="L90" i="1"/>
  <c r="M32" i="2" l="1"/>
  <c r="M62" i="2"/>
  <c r="M45" i="2"/>
  <c r="M103" i="2"/>
  <c r="M37" i="2"/>
  <c r="M38" i="2"/>
  <c r="M50" i="2"/>
  <c r="M70" i="2"/>
  <c r="M74" i="2"/>
  <c r="M140" i="2"/>
  <c r="M108" i="2"/>
  <c r="M48" i="2"/>
  <c r="M119" i="2"/>
  <c r="M125" i="2"/>
  <c r="M156" i="2"/>
  <c r="M79" i="2"/>
  <c r="M44" i="2"/>
  <c r="M176" i="2"/>
  <c r="M123" i="2"/>
  <c r="M111" i="2"/>
  <c r="M115" i="2"/>
  <c r="M117" i="2"/>
  <c r="M154" i="2"/>
  <c r="M158" i="2"/>
  <c r="M159" i="2"/>
  <c r="M59" i="2"/>
  <c r="M78" i="2"/>
  <c r="M15" i="2"/>
  <c r="M12" i="2"/>
  <c r="M100" i="2"/>
  <c r="M112" i="2"/>
  <c r="M118" i="2"/>
  <c r="M109" i="2"/>
  <c r="M52" i="2"/>
  <c r="M93" i="2"/>
  <c r="M162" i="2"/>
  <c r="M55" i="2"/>
  <c r="M87" i="2"/>
  <c r="M166" i="2"/>
  <c r="M165" i="2"/>
  <c r="M174" i="2"/>
  <c r="M105" i="2"/>
  <c r="M86" i="2"/>
  <c r="M163" i="2"/>
  <c r="M39" i="2"/>
  <c r="M172" i="2"/>
  <c r="M22" i="2"/>
  <c r="M113" i="2"/>
  <c r="M94" i="2"/>
  <c r="M139" i="2"/>
  <c r="M69" i="2"/>
  <c r="M141" i="2"/>
  <c r="M71" i="2"/>
  <c r="M33" i="2"/>
  <c r="M43" i="2"/>
  <c r="M160" i="2"/>
  <c r="M75" i="2"/>
  <c r="M51" i="2"/>
  <c r="M135" i="2"/>
  <c r="M132" i="2"/>
  <c r="M138" i="2"/>
  <c r="M85" i="2"/>
  <c r="M143" i="2"/>
  <c r="M146" i="2"/>
  <c r="M107" i="2"/>
  <c r="M102" i="2"/>
  <c r="M126" i="2"/>
  <c r="M35" i="2"/>
  <c r="M133" i="2"/>
  <c r="M27" i="2"/>
  <c r="M136" i="2"/>
  <c r="M149" i="2"/>
  <c r="M8" i="2"/>
  <c r="M161" i="2"/>
  <c r="M114" i="2"/>
  <c r="M42" i="2"/>
  <c r="M129" i="2"/>
  <c r="M68" i="2"/>
  <c r="M10" i="2"/>
  <c r="M25" i="2"/>
  <c r="M28" i="2"/>
  <c r="M30" i="2"/>
  <c r="M53" i="2"/>
  <c r="M170" i="2"/>
  <c r="M97" i="2"/>
  <c r="M134" i="2"/>
  <c r="M151" i="2"/>
  <c r="M49" i="2"/>
  <c r="M5" i="2"/>
  <c r="M9" i="2"/>
  <c r="M61" i="2"/>
  <c r="M63" i="2"/>
  <c r="M16" i="2"/>
  <c r="M144" i="2"/>
  <c r="M73" i="2"/>
  <c r="M124" i="2"/>
  <c r="M64" i="2"/>
  <c r="M34" i="2"/>
  <c r="M153" i="2"/>
  <c r="M155" i="2"/>
  <c r="M76" i="2"/>
  <c r="M80" i="2"/>
  <c r="M72" i="2"/>
  <c r="M20" i="2"/>
  <c r="M41" i="2"/>
  <c r="M81" i="2"/>
  <c r="M168" i="2"/>
  <c r="M77" i="2"/>
  <c r="M104" i="2"/>
  <c r="M46" i="2"/>
  <c r="M171" i="2"/>
  <c r="M101" i="2"/>
  <c r="M131" i="2"/>
  <c r="M175" i="2"/>
  <c r="M177" i="2"/>
  <c r="M7" i="2"/>
  <c r="M3" i="2"/>
  <c r="M18" i="2"/>
  <c r="M173" i="2"/>
  <c r="M47" i="2"/>
  <c r="M65" i="2"/>
  <c r="M142" i="2"/>
  <c r="M147" i="2"/>
  <c r="M145" i="2"/>
  <c r="M66" i="2"/>
  <c r="M116" i="2"/>
  <c r="M26" i="2"/>
  <c r="M157" i="2"/>
  <c r="M58" i="2"/>
  <c r="M98" i="2"/>
  <c r="M152" i="2"/>
  <c r="M96" i="2"/>
  <c r="M24" i="2"/>
  <c r="M54" i="2"/>
  <c r="M122" i="2"/>
  <c r="M167" i="2"/>
  <c r="M110" i="2"/>
  <c r="M164" i="2"/>
  <c r="M40" i="2"/>
  <c r="M128" i="2"/>
  <c r="M95" i="2"/>
  <c r="M130" i="2"/>
  <c r="M148" i="2"/>
  <c r="M31" i="2"/>
  <c r="M6" i="2"/>
  <c r="M17" i="2"/>
  <c r="M57" i="2"/>
  <c r="M127" i="2"/>
  <c r="M67" i="2"/>
  <c r="M83" i="2"/>
  <c r="M84" i="2"/>
  <c r="M121" i="2"/>
  <c r="M120" i="2"/>
  <c r="M14" i="2"/>
  <c r="J122" i="1"/>
  <c r="J121" i="1"/>
  <c r="L121" i="1"/>
  <c r="L122" i="1"/>
  <c r="M121" i="1" l="1"/>
  <c r="M122" i="1"/>
  <c r="L11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19" i="1"/>
  <c r="L123" i="1"/>
  <c r="L120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0" i="1"/>
  <c r="L9" i="1"/>
  <c r="L8" i="1"/>
  <c r="L7" i="1"/>
  <c r="L6" i="1"/>
  <c r="L5" i="1"/>
  <c r="L3" i="1"/>
  <c r="J175" i="1"/>
  <c r="J174" i="1"/>
  <c r="J173" i="1"/>
  <c r="J172" i="1"/>
  <c r="M172" i="1" s="1"/>
  <c r="J171" i="1"/>
  <c r="J170" i="1"/>
  <c r="J169" i="1"/>
  <c r="J168" i="1"/>
  <c r="M168" i="1" s="1"/>
  <c r="J167" i="1"/>
  <c r="J166" i="1"/>
  <c r="J165" i="1"/>
  <c r="M165" i="1" s="1"/>
  <c r="J164" i="1"/>
  <c r="M164" i="1" s="1"/>
  <c r="J163" i="1"/>
  <c r="J162" i="1"/>
  <c r="J161" i="1"/>
  <c r="J160" i="1"/>
  <c r="M160" i="1" s="1"/>
  <c r="J159" i="1"/>
  <c r="J158" i="1"/>
  <c r="J157" i="1"/>
  <c r="J156" i="1"/>
  <c r="M156" i="1" s="1"/>
  <c r="J155" i="1"/>
  <c r="J154" i="1"/>
  <c r="J153" i="1"/>
  <c r="M153" i="1" s="1"/>
  <c r="J152" i="1"/>
  <c r="J151" i="1"/>
  <c r="J150" i="1"/>
  <c r="J149" i="1"/>
  <c r="J148" i="1"/>
  <c r="J147" i="1"/>
  <c r="J146" i="1"/>
  <c r="J145" i="1"/>
  <c r="J144" i="1"/>
  <c r="M144" i="1" s="1"/>
  <c r="J143" i="1"/>
  <c r="J142" i="1"/>
  <c r="J141" i="1"/>
  <c r="J140" i="1"/>
  <c r="M140" i="1" s="1"/>
  <c r="J139" i="1"/>
  <c r="J138" i="1"/>
  <c r="J137" i="1"/>
  <c r="J136" i="1"/>
  <c r="M136" i="1" s="1"/>
  <c r="J135" i="1"/>
  <c r="J134" i="1"/>
  <c r="J133" i="1"/>
  <c r="J132" i="1"/>
  <c r="M132" i="1" s="1"/>
  <c r="J131" i="1"/>
  <c r="J130" i="1"/>
  <c r="J129" i="1"/>
  <c r="J128" i="1"/>
  <c r="M128" i="1" s="1"/>
  <c r="J127" i="1"/>
  <c r="J126" i="1"/>
  <c r="J125" i="1"/>
  <c r="J124" i="1"/>
  <c r="M124" i="1" s="1"/>
  <c r="J119" i="1"/>
  <c r="J123" i="1"/>
  <c r="J120" i="1"/>
  <c r="M120" i="1" s="1"/>
  <c r="J118" i="1"/>
  <c r="M118" i="1" s="1"/>
  <c r="J117" i="1"/>
  <c r="J116" i="1"/>
  <c r="J115" i="1"/>
  <c r="J114" i="1"/>
  <c r="M114" i="1" s="1"/>
  <c r="J113" i="1"/>
  <c r="J112" i="1"/>
  <c r="J111" i="1"/>
  <c r="J110" i="1"/>
  <c r="M110" i="1" s="1"/>
  <c r="J109" i="1"/>
  <c r="J108" i="1"/>
  <c r="J107" i="1"/>
  <c r="J106" i="1"/>
  <c r="M106" i="1" s="1"/>
  <c r="J105" i="1"/>
  <c r="J104" i="1"/>
  <c r="J103" i="1"/>
  <c r="J102" i="1"/>
  <c r="M102" i="1" s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M58" i="1" s="1"/>
  <c r="J57" i="1"/>
  <c r="J56" i="1"/>
  <c r="J55" i="1"/>
  <c r="J54" i="1"/>
  <c r="M54" i="1" s="1"/>
  <c r="J53" i="1"/>
  <c r="J52" i="1"/>
  <c r="J51" i="1"/>
  <c r="J50" i="1"/>
  <c r="M50" i="1" s="1"/>
  <c r="J49" i="1"/>
  <c r="J48" i="1"/>
  <c r="J47" i="1"/>
  <c r="J46" i="1"/>
  <c r="J45" i="1"/>
  <c r="J44" i="1"/>
  <c r="J43" i="1"/>
  <c r="J42" i="1"/>
  <c r="J41" i="1"/>
  <c r="J40" i="1"/>
  <c r="J39" i="1"/>
  <c r="J38" i="1"/>
  <c r="M38" i="1" s="1"/>
  <c r="J37" i="1"/>
  <c r="J36" i="1"/>
  <c r="J35" i="1"/>
  <c r="J34" i="1"/>
  <c r="M34" i="1" s="1"/>
  <c r="J33" i="1"/>
  <c r="J32" i="1"/>
  <c r="J31" i="1"/>
  <c r="J30" i="1"/>
  <c r="M30" i="1" s="1"/>
  <c r="J29" i="1"/>
  <c r="J28" i="1"/>
  <c r="J27" i="1"/>
  <c r="J26" i="1"/>
  <c r="M26" i="1" s="1"/>
  <c r="J25" i="1"/>
  <c r="J24" i="1"/>
  <c r="J23" i="1"/>
  <c r="J22" i="1"/>
  <c r="M22" i="1" s="1"/>
  <c r="J21" i="1"/>
  <c r="J20" i="1"/>
  <c r="J19" i="1"/>
  <c r="J18" i="1"/>
  <c r="M18" i="1" s="1"/>
  <c r="J17" i="1"/>
  <c r="J16" i="1"/>
  <c r="J15" i="1"/>
  <c r="J14" i="1"/>
  <c r="M14" i="1" s="1"/>
  <c r="J13" i="1"/>
  <c r="J12" i="1"/>
  <c r="J11" i="1"/>
  <c r="M11" i="1" s="1"/>
  <c r="J10" i="1"/>
  <c r="M10" i="1" s="1"/>
  <c r="J9" i="1"/>
  <c r="M9" i="1" s="1"/>
  <c r="J8" i="1"/>
  <c r="J7" i="1"/>
  <c r="J6" i="1"/>
  <c r="M6" i="1" s="1"/>
  <c r="J4" i="1"/>
  <c r="J3" i="1"/>
  <c r="J5" i="1"/>
  <c r="M5" i="1" s="1"/>
  <c r="L4" i="1"/>
  <c r="M8" i="1" l="1"/>
  <c r="M4" i="1"/>
  <c r="M7" i="1"/>
  <c r="M15" i="1"/>
  <c r="M19" i="1"/>
  <c r="M23" i="1"/>
  <c r="M27" i="1"/>
  <c r="M31" i="1"/>
  <c r="M35" i="1"/>
  <c r="M39" i="1"/>
  <c r="M43" i="1"/>
  <c r="M47" i="1"/>
  <c r="M51" i="1"/>
  <c r="M55" i="1"/>
  <c r="M59" i="1"/>
  <c r="M63" i="1"/>
  <c r="M67" i="1"/>
  <c r="M3" i="1"/>
  <c r="M13" i="1"/>
  <c r="M17" i="1"/>
  <c r="M21" i="1"/>
  <c r="M25" i="1"/>
  <c r="M29" i="1"/>
  <c r="M61" i="1"/>
  <c r="M65" i="1"/>
  <c r="M69" i="1"/>
  <c r="M73" i="1"/>
  <c r="M77" i="1"/>
  <c r="M81" i="1"/>
  <c r="M89" i="1"/>
  <c r="M101" i="1"/>
  <c r="M105" i="1"/>
  <c r="M109" i="1"/>
  <c r="M113" i="1"/>
  <c r="M117" i="1"/>
  <c r="M127" i="1"/>
  <c r="M131" i="1"/>
  <c r="M139" i="1"/>
  <c r="M143" i="1"/>
  <c r="M147" i="1"/>
  <c r="M151" i="1"/>
  <c r="M155" i="1"/>
  <c r="M159" i="1"/>
  <c r="M163" i="1"/>
  <c r="M167" i="1"/>
  <c r="M171" i="1"/>
  <c r="M175" i="1"/>
  <c r="M12" i="1"/>
  <c r="M16" i="1"/>
  <c r="M20" i="1"/>
  <c r="M24" i="1"/>
  <c r="M28" i="1"/>
  <c r="M173" i="1"/>
  <c r="M169" i="1"/>
  <c r="M161" i="1"/>
  <c r="M157" i="1"/>
  <c r="M32" i="1"/>
  <c r="M36" i="1"/>
  <c r="M40" i="1"/>
  <c r="M44" i="1"/>
  <c r="M52" i="1"/>
  <c r="M56" i="1"/>
  <c r="M60" i="1"/>
  <c r="M68" i="1"/>
  <c r="M72" i="1"/>
  <c r="M76" i="1"/>
  <c r="M80" i="1"/>
  <c r="M84" i="1"/>
  <c r="M88" i="1"/>
  <c r="M100" i="1"/>
  <c r="M104" i="1"/>
  <c r="M108" i="1"/>
  <c r="M112" i="1"/>
  <c r="M116" i="1"/>
  <c r="M154" i="1"/>
  <c r="M158" i="1"/>
  <c r="M162" i="1"/>
  <c r="M166" i="1"/>
  <c r="M170" i="1"/>
  <c r="M174" i="1"/>
  <c r="M71" i="1"/>
  <c r="M75" i="1"/>
  <c r="M79" i="1"/>
  <c r="M83" i="1"/>
  <c r="M87" i="1"/>
  <c r="M91" i="1"/>
  <c r="M103" i="1"/>
  <c r="M107" i="1"/>
  <c r="M111" i="1"/>
  <c r="M115" i="1"/>
  <c r="M90" i="1"/>
  <c r="M133" i="1"/>
  <c r="M141" i="1"/>
  <c r="M149" i="1"/>
  <c r="M126" i="1"/>
  <c r="M130" i="1"/>
  <c r="M134" i="1"/>
  <c r="M138" i="1"/>
  <c r="M142" i="1"/>
  <c r="M146" i="1"/>
  <c r="M150" i="1"/>
  <c r="M135" i="1"/>
  <c r="M129" i="1"/>
  <c r="M137" i="1"/>
  <c r="M145" i="1"/>
  <c r="M125" i="1"/>
  <c r="M152" i="1"/>
  <c r="M148" i="1"/>
  <c r="M119" i="1"/>
  <c r="M123" i="1"/>
  <c r="M86" i="1"/>
  <c r="M85" i="1"/>
  <c r="M82" i="1"/>
  <c r="M78" i="1"/>
  <c r="M74" i="1"/>
  <c r="M70" i="1"/>
  <c r="M66" i="1"/>
  <c r="M62" i="1"/>
  <c r="M64" i="1"/>
  <c r="M57" i="1"/>
  <c r="M53" i="1"/>
  <c r="M49" i="1"/>
  <c r="M48" i="1"/>
  <c r="M46" i="1"/>
  <c r="M45" i="1"/>
  <c r="M42" i="1"/>
  <c r="M41" i="1"/>
  <c r="M37" i="1"/>
  <c r="M33" i="1"/>
  <c r="H17" i="12" l="1"/>
  <c r="O17" i="12" s="1"/>
  <c r="H177" i="12"/>
  <c r="O177" i="12" s="1"/>
  <c r="H101" i="12"/>
  <c r="O101" i="12" s="1"/>
  <c r="H57" i="12"/>
  <c r="O57" i="12" s="1"/>
  <c r="H218" i="12"/>
  <c r="O218" i="12" s="1"/>
  <c r="H222" i="12"/>
  <c r="O222" i="12" s="1"/>
  <c r="H96" i="12"/>
  <c r="O96" i="12" s="1"/>
  <c r="H130" i="12"/>
  <c r="K130" i="12" s="1"/>
  <c r="H33" i="12"/>
  <c r="O33" i="12" s="1"/>
  <c r="H24" i="12"/>
  <c r="O24" i="12" s="1"/>
  <c r="H143" i="12"/>
  <c r="O143" i="12" s="1"/>
  <c r="H173" i="12"/>
  <c r="O173" i="12" s="1"/>
  <c r="H106" i="12"/>
  <c r="O106" i="12" s="1"/>
  <c r="H117" i="12"/>
  <c r="O117" i="12" s="1"/>
  <c r="H92" i="12"/>
  <c r="O92" i="12" s="1"/>
  <c r="H146" i="12"/>
  <c r="O146" i="12" s="1"/>
  <c r="H85" i="12"/>
  <c r="O85" i="12" s="1"/>
  <c r="H23" i="12"/>
  <c r="O23" i="12" s="1"/>
  <c r="H32" i="12"/>
  <c r="O32" i="12" s="1"/>
  <c r="H217" i="12"/>
  <c r="O217" i="12" s="1"/>
  <c r="H221" i="12"/>
  <c r="O221" i="12" s="1"/>
  <c r="H141" i="12"/>
  <c r="K141" i="12" s="1"/>
  <c r="H89" i="12"/>
  <c r="O89" i="12" s="1"/>
  <c r="H78" i="12"/>
  <c r="O78" i="12" s="1"/>
  <c r="H11" i="12"/>
  <c r="O11" i="12" s="1"/>
  <c r="H112" i="12"/>
  <c r="O112" i="12" s="1"/>
  <c r="H196" i="12"/>
  <c r="O196" i="12" s="1"/>
  <c r="H82" i="12"/>
  <c r="O82" i="12" s="1"/>
  <c r="H104" i="12"/>
  <c r="O104" i="12" s="1"/>
  <c r="H7" i="12"/>
  <c r="O7" i="12" s="1"/>
  <c r="H205" i="12"/>
  <c r="K205" i="12" s="1"/>
  <c r="H158" i="12"/>
  <c r="K158" i="12" s="1"/>
  <c r="H81" i="12"/>
  <c r="K81" i="12" s="1"/>
  <c r="H48" i="12"/>
  <c r="K48" i="12" s="1"/>
  <c r="H55" i="12"/>
  <c r="K55" i="12" s="1"/>
  <c r="H43" i="12"/>
  <c r="K43" i="12" s="1"/>
  <c r="H44" i="12"/>
  <c r="K44" i="12" s="1"/>
  <c r="H16" i="12"/>
  <c r="K16" i="12" s="1"/>
  <c r="H213" i="12"/>
  <c r="K213" i="12" s="1"/>
  <c r="H200" i="12"/>
  <c r="K200" i="12" s="1"/>
  <c r="H188" i="12"/>
  <c r="K188" i="12" s="1"/>
  <c r="H169" i="12"/>
  <c r="K169" i="12" s="1"/>
  <c r="H36" i="12"/>
  <c r="O36" i="12" s="1"/>
  <c r="H54" i="12"/>
  <c r="O54" i="12" s="1"/>
  <c r="H120" i="12"/>
  <c r="K120" i="12" s="1"/>
  <c r="H12" i="12"/>
  <c r="K12" i="12" s="1"/>
  <c r="H29" i="12"/>
  <c r="K29" i="12" s="1"/>
  <c r="H73" i="12"/>
  <c r="K73" i="12" s="1"/>
  <c r="H184" i="12"/>
  <c r="K184" i="12" s="1"/>
  <c r="H97" i="12"/>
  <c r="K97" i="12" s="1"/>
  <c r="H45" i="12"/>
  <c r="K45" i="12" s="1"/>
  <c r="H185" i="12"/>
  <c r="K185" i="12" s="1"/>
  <c r="H166" i="12"/>
  <c r="K166" i="12" s="1"/>
  <c r="H35" i="12"/>
  <c r="K35" i="12" s="1"/>
  <c r="H118" i="12"/>
  <c r="K118" i="12" s="1"/>
  <c r="H67" i="12"/>
  <c r="K67" i="12" s="1"/>
  <c r="H70" i="12"/>
  <c r="K70" i="12" s="1"/>
  <c r="H197" i="12"/>
  <c r="K197" i="12" s="1"/>
  <c r="H150" i="12"/>
  <c r="K150" i="12" s="1"/>
  <c r="H51" i="12"/>
  <c r="K51" i="12" s="1"/>
  <c r="H192" i="12"/>
  <c r="K192" i="12" s="1"/>
  <c r="H13" i="12"/>
  <c r="K13" i="12" s="1"/>
  <c r="H162" i="12"/>
  <c r="K162" i="12" s="1"/>
  <c r="H27" i="12"/>
  <c r="K27" i="12" s="1"/>
  <c r="H3" i="12"/>
  <c r="K3" i="12" s="1"/>
  <c r="H201" i="12"/>
  <c r="K201" i="12" s="1"/>
  <c r="H189" i="12"/>
  <c r="K189" i="12" s="1"/>
  <c r="H170" i="12"/>
  <c r="K170" i="12" s="1"/>
  <c r="H129" i="12"/>
  <c r="K129" i="12" s="1"/>
  <c r="H19" i="12"/>
  <c r="K19" i="12" s="1"/>
  <c r="H14" i="12"/>
  <c r="K14" i="12" s="1"/>
  <c r="H50" i="12"/>
  <c r="K50" i="12" s="1"/>
  <c r="H4" i="12"/>
  <c r="K4" i="12" s="1"/>
  <c r="H28" i="12"/>
  <c r="K28" i="12" s="1"/>
  <c r="H63" i="12"/>
  <c r="K63" i="12" s="1"/>
  <c r="H5" i="12"/>
  <c r="K5" i="12" s="1"/>
  <c r="H145" i="12"/>
  <c r="K145" i="12" s="1"/>
  <c r="H153" i="12"/>
  <c r="K153" i="12" s="1"/>
  <c r="H72" i="12"/>
  <c r="K72" i="12" s="1"/>
  <c r="H161" i="12"/>
  <c r="K161" i="12" s="1"/>
  <c r="H122" i="12"/>
  <c r="K122" i="12" s="1"/>
  <c r="H25" i="12"/>
  <c r="K25" i="12" s="1"/>
  <c r="H77" i="12"/>
  <c r="K77" i="12" s="1"/>
  <c r="H8" i="12"/>
  <c r="K8" i="12" s="1"/>
  <c r="H179" i="12"/>
  <c r="K179" i="12" s="1"/>
  <c r="H209" i="12"/>
  <c r="O209" i="12" s="1"/>
  <c r="H193" i="12"/>
  <c r="O193" i="12" s="1"/>
  <c r="H142" i="12"/>
  <c r="O142" i="12" s="1"/>
  <c r="H131" i="12"/>
  <c r="H204" i="12"/>
  <c r="O204" i="12" s="1"/>
  <c r="H154" i="12"/>
  <c r="O154" i="12" s="1"/>
  <c r="H15" i="12"/>
  <c r="O15" i="12" s="1"/>
  <c r="H26" i="12"/>
  <c r="O26" i="12" s="1"/>
  <c r="H159" i="12"/>
  <c r="O159" i="12" s="1"/>
  <c r="H210" i="12"/>
  <c r="O210" i="12" s="1"/>
  <c r="H155" i="12"/>
  <c r="O155" i="12" s="1"/>
  <c r="H113" i="12"/>
  <c r="O113" i="12" s="1"/>
  <c r="H20" i="12"/>
  <c r="O20" i="12" s="1"/>
  <c r="H52" i="12"/>
  <c r="O52" i="12" s="1"/>
  <c r="H64" i="12"/>
  <c r="O64" i="12" s="1"/>
  <c r="H56" i="12"/>
  <c r="K56" i="12" s="1"/>
  <c r="H171" i="12"/>
  <c r="O171" i="12" s="1"/>
  <c r="H53" i="12"/>
  <c r="K53" i="12" s="1"/>
  <c r="H224" i="12"/>
  <c r="K224" i="12" s="1"/>
  <c r="H147" i="12"/>
  <c r="K147" i="12" s="1"/>
  <c r="H47" i="12"/>
  <c r="K47" i="12" s="1"/>
  <c r="H60" i="12"/>
  <c r="O60" i="12" s="1"/>
  <c r="H220" i="12"/>
  <c r="O220" i="12" s="1"/>
  <c r="H203" i="12"/>
  <c r="O203" i="12" s="1"/>
  <c r="H187" i="12"/>
  <c r="O187" i="12" s="1"/>
  <c r="H172" i="12"/>
  <c r="O172" i="12" s="1"/>
  <c r="H164" i="12"/>
  <c r="O164" i="12" s="1"/>
  <c r="H156" i="12"/>
  <c r="O156" i="12" s="1"/>
  <c r="H223" i="12"/>
  <c r="O223" i="12" s="1"/>
  <c r="H181" i="12"/>
  <c r="K181" i="12" s="1"/>
  <c r="H178" i="12"/>
  <c r="K178" i="12" s="1"/>
  <c r="H116" i="12"/>
  <c r="O116" i="12" s="1"/>
  <c r="H167" i="12"/>
  <c r="K167" i="12" s="1"/>
  <c r="H41" i="12"/>
  <c r="K41" i="12" s="1"/>
  <c r="H212" i="12"/>
  <c r="K212" i="12" s="1"/>
  <c r="H195" i="12"/>
  <c r="K195" i="12" s="1"/>
  <c r="H151" i="12"/>
  <c r="O151" i="12" s="1"/>
  <c r="H219" i="12"/>
  <c r="O219" i="12" s="1"/>
  <c r="H211" i="12"/>
  <c r="O211" i="12" s="1"/>
  <c r="H202" i="12"/>
  <c r="O202" i="12" s="1"/>
  <c r="H194" i="12"/>
  <c r="O194" i="12" s="1"/>
  <c r="H186" i="12"/>
  <c r="O186" i="12" s="1"/>
  <c r="H168" i="12"/>
  <c r="O168" i="12" s="1"/>
  <c r="H160" i="12"/>
  <c r="O160" i="12" s="1"/>
  <c r="H152" i="12"/>
  <c r="O152" i="12" s="1"/>
  <c r="H144" i="12"/>
  <c r="O144" i="12" s="1"/>
  <c r="H206" i="12"/>
  <c r="O206" i="12" s="1"/>
  <c r="H190" i="12"/>
  <c r="K190" i="12" s="1"/>
  <c r="H208" i="12"/>
  <c r="O208" i="12" s="1"/>
  <c r="H191" i="12"/>
  <c r="K191" i="12" s="1"/>
  <c r="H126" i="12"/>
  <c r="O126" i="12" s="1"/>
  <c r="H107" i="12"/>
  <c r="K107" i="12" s="1"/>
  <c r="H18" i="12"/>
  <c r="O18" i="12" s="1"/>
  <c r="H125" i="12"/>
  <c r="K125" i="12" s="1"/>
  <c r="H31" i="12"/>
  <c r="O31" i="12" s="1"/>
  <c r="H114" i="12"/>
  <c r="K114" i="12" s="1"/>
  <c r="H214" i="12"/>
  <c r="O214" i="12" s="1"/>
  <c r="H102" i="12"/>
  <c r="O102" i="12" s="1"/>
  <c r="H98" i="12"/>
  <c r="O98" i="12" s="1"/>
  <c r="H94" i="12"/>
  <c r="O94" i="12" s="1"/>
  <c r="H87" i="12"/>
  <c r="O87" i="12" s="1"/>
  <c r="H79" i="12"/>
  <c r="O79" i="12" s="1"/>
  <c r="H66" i="12"/>
  <c r="O66" i="12" s="1"/>
  <c r="H46" i="12"/>
  <c r="O46" i="12" s="1"/>
  <c r="H38" i="12"/>
  <c r="O38" i="12" s="1"/>
  <c r="H30" i="12"/>
  <c r="O30" i="12" s="1"/>
  <c r="H124" i="12"/>
  <c r="O124" i="12" s="1"/>
  <c r="H127" i="12"/>
  <c r="O127" i="12" s="1"/>
  <c r="H91" i="12"/>
  <c r="O91" i="12" s="1"/>
  <c r="H84" i="12"/>
  <c r="O84" i="12" s="1"/>
  <c r="H74" i="12"/>
  <c r="O74" i="12" s="1"/>
  <c r="H62" i="12"/>
  <c r="O62" i="12" s="1"/>
  <c r="H34" i="12"/>
  <c r="O34" i="12" s="1"/>
  <c r="H123" i="12"/>
  <c r="O123" i="12" s="1"/>
  <c r="H115" i="12"/>
  <c r="O115" i="12" s="1"/>
  <c r="H93" i="12"/>
  <c r="O93" i="12" s="1"/>
  <c r="H6" i="12"/>
  <c r="O6" i="12" s="1"/>
  <c r="H40" i="12"/>
  <c r="K40" i="12" s="1"/>
  <c r="H157" i="12"/>
  <c r="O157" i="12" s="1"/>
  <c r="H88" i="12"/>
  <c r="O88" i="12" s="1"/>
  <c r="H9" i="12"/>
  <c r="K9" i="12" s="1"/>
  <c r="H109" i="12"/>
  <c r="O109" i="12" s="1"/>
  <c r="H180" i="12"/>
  <c r="O180" i="12" s="1"/>
  <c r="H132" i="12"/>
  <c r="O132" i="12" s="1"/>
  <c r="H176" i="12"/>
  <c r="O176" i="12" s="1"/>
  <c r="H61" i="12"/>
  <c r="O61" i="12" s="1"/>
  <c r="H215" i="12"/>
  <c r="O215" i="12" s="1"/>
  <c r="H198" i="12"/>
  <c r="O198" i="12" s="1"/>
  <c r="H182" i="12"/>
  <c r="O182" i="12" s="1"/>
  <c r="H165" i="12"/>
  <c r="O165" i="12" s="1"/>
  <c r="H216" i="12"/>
  <c r="O216" i="12" s="1"/>
  <c r="H199" i="12"/>
  <c r="O199" i="12" s="1"/>
  <c r="H183" i="12"/>
  <c r="O183" i="12" s="1"/>
  <c r="H148" i="12"/>
  <c r="O148" i="12" s="1"/>
  <c r="H163" i="12"/>
  <c r="O163" i="12" s="1"/>
  <c r="H108" i="12"/>
  <c r="O108" i="12" s="1"/>
  <c r="H103" i="12"/>
  <c r="O103" i="12" s="1"/>
  <c r="H99" i="12"/>
  <c r="O99" i="12" s="1"/>
  <c r="H95" i="12"/>
  <c r="O95" i="12" s="1"/>
  <c r="H90" i="12"/>
  <c r="O90" i="12" s="1"/>
  <c r="H83" i="12"/>
  <c r="O83" i="12" s="1"/>
  <c r="H71" i="12"/>
  <c r="O71" i="12" s="1"/>
  <c r="H65" i="12"/>
  <c r="O65" i="12" s="1"/>
  <c r="H42" i="12"/>
  <c r="O42" i="12" s="1"/>
  <c r="H37" i="12"/>
  <c r="O37" i="12" s="1"/>
  <c r="H22" i="12"/>
  <c r="O22" i="12" s="1"/>
  <c r="H149" i="12"/>
  <c r="O149" i="12" s="1"/>
  <c r="H110" i="12"/>
  <c r="O110" i="12" s="1"/>
  <c r="H68" i="12"/>
  <c r="O68" i="12" s="1"/>
  <c r="H80" i="12"/>
  <c r="O80" i="12" s="1"/>
  <c r="H69" i="12"/>
  <c r="O69" i="12" s="1"/>
  <c r="H39" i="12"/>
  <c r="O39" i="12" s="1"/>
  <c r="H128" i="12"/>
  <c r="O128" i="12" s="1"/>
  <c r="H119" i="12"/>
  <c r="O119" i="12" s="1"/>
  <c r="H111" i="12"/>
  <c r="O111" i="12" s="1"/>
  <c r="H75" i="12"/>
  <c r="O75" i="12" s="1"/>
  <c r="H10" i="12"/>
  <c r="O10" i="12" s="1"/>
  <c r="H100" i="12"/>
  <c r="O100" i="12" s="1"/>
  <c r="H86" i="12"/>
  <c r="O86" i="12" s="1"/>
  <c r="H121" i="12"/>
  <c r="O121" i="12" s="1"/>
  <c r="O131" i="12" l="1"/>
  <c r="K131" i="12"/>
  <c r="P131" i="12" s="1"/>
  <c r="K83" i="12"/>
  <c r="P83" i="12" s="1"/>
  <c r="K198" i="12"/>
  <c r="P198" i="12" s="1"/>
  <c r="K176" i="12"/>
  <c r="P176" i="12" s="1"/>
  <c r="O197" i="12"/>
  <c r="P197" i="12" s="1"/>
  <c r="O205" i="12"/>
  <c r="P205" i="12" s="1"/>
  <c r="O185" i="12"/>
  <c r="P185" i="12" s="1"/>
  <c r="O16" i="12"/>
  <c r="P16" i="12" s="1"/>
  <c r="O189" i="12"/>
  <c r="P189" i="12" s="1"/>
  <c r="O27" i="12"/>
  <c r="P27" i="12" s="1"/>
  <c r="O45" i="12"/>
  <c r="P45" i="12" s="1"/>
  <c r="O81" i="12"/>
  <c r="P81" i="12" s="1"/>
  <c r="K88" i="12"/>
  <c r="P88" i="12" s="1"/>
  <c r="O28" i="12"/>
  <c r="P28" i="12" s="1"/>
  <c r="O150" i="12"/>
  <c r="P150" i="12" s="1"/>
  <c r="K54" i="12"/>
  <c r="P54" i="12" s="1"/>
  <c r="K128" i="12"/>
  <c r="P128" i="12" s="1"/>
  <c r="O72" i="12"/>
  <c r="O129" i="12"/>
  <c r="P129" i="12" s="1"/>
  <c r="O51" i="12"/>
  <c r="P51" i="12" s="1"/>
  <c r="K36" i="12"/>
  <c r="P36" i="12" s="1"/>
  <c r="K121" i="12"/>
  <c r="P121" i="12" s="1"/>
  <c r="K39" i="12"/>
  <c r="P39" i="12" s="1"/>
  <c r="O9" i="12"/>
  <c r="P9" i="12" s="1"/>
  <c r="K91" i="12"/>
  <c r="P91" i="12" s="1"/>
  <c r="P72" i="12"/>
  <c r="O5" i="12"/>
  <c r="P5" i="12" s="1"/>
  <c r="O14" i="12"/>
  <c r="P14" i="12" s="1"/>
  <c r="O55" i="12"/>
  <c r="K10" i="12"/>
  <c r="P10" i="12" s="1"/>
  <c r="K42" i="12"/>
  <c r="P42" i="12" s="1"/>
  <c r="K108" i="12"/>
  <c r="P108" i="12" s="1"/>
  <c r="K38" i="12"/>
  <c r="P38" i="12" s="1"/>
  <c r="O77" i="12"/>
  <c r="O161" i="12"/>
  <c r="P161" i="12" s="1"/>
  <c r="O153" i="12"/>
  <c r="P153" i="12" s="1"/>
  <c r="O4" i="12"/>
  <c r="P4" i="12" s="1"/>
  <c r="O13" i="12"/>
  <c r="P13" i="12" s="1"/>
  <c r="O43" i="12"/>
  <c r="P43" i="12" s="1"/>
  <c r="K103" i="12"/>
  <c r="P103" i="12" s="1"/>
  <c r="K62" i="12"/>
  <c r="P62" i="12" s="1"/>
  <c r="K46" i="12"/>
  <c r="P46" i="12" s="1"/>
  <c r="O70" i="12"/>
  <c r="P70" i="12" s="1"/>
  <c r="O35" i="12"/>
  <c r="P35" i="12" s="1"/>
  <c r="O184" i="12"/>
  <c r="O12" i="12"/>
  <c r="P12" i="12" s="1"/>
  <c r="O188" i="12"/>
  <c r="P188" i="12" s="1"/>
  <c r="K110" i="12"/>
  <c r="P110" i="12" s="1"/>
  <c r="K199" i="12"/>
  <c r="P199" i="12" s="1"/>
  <c r="K93" i="12"/>
  <c r="P93" i="12" s="1"/>
  <c r="K94" i="12"/>
  <c r="P94" i="12" s="1"/>
  <c r="K211" i="12"/>
  <c r="P211" i="12" s="1"/>
  <c r="K151" i="12"/>
  <c r="P151" i="12" s="1"/>
  <c r="O212" i="12"/>
  <c r="P212" i="12" s="1"/>
  <c r="O167" i="12"/>
  <c r="P167" i="12" s="1"/>
  <c r="O178" i="12"/>
  <c r="P178" i="12" s="1"/>
  <c r="K223" i="12"/>
  <c r="P223" i="12" s="1"/>
  <c r="K164" i="12"/>
  <c r="P164" i="12" s="1"/>
  <c r="K187" i="12"/>
  <c r="P187" i="12" s="1"/>
  <c r="K220" i="12"/>
  <c r="P220" i="12" s="1"/>
  <c r="O47" i="12"/>
  <c r="O224" i="12"/>
  <c r="P224" i="12" s="1"/>
  <c r="K171" i="12"/>
  <c r="P171" i="12" s="1"/>
  <c r="K64" i="12"/>
  <c r="P64" i="12" s="1"/>
  <c r="K20" i="12"/>
  <c r="P20" i="12" s="1"/>
  <c r="K155" i="12"/>
  <c r="P155" i="12" s="1"/>
  <c r="K159" i="12"/>
  <c r="P159" i="12" s="1"/>
  <c r="K15" i="12"/>
  <c r="P15" i="12" s="1"/>
  <c r="K204" i="12"/>
  <c r="P204" i="12" s="1"/>
  <c r="K142" i="12"/>
  <c r="P142" i="12" s="1"/>
  <c r="K209" i="12"/>
  <c r="P209" i="12" s="1"/>
  <c r="P55" i="12"/>
  <c r="K37" i="12"/>
  <c r="P37" i="12" s="1"/>
  <c r="K182" i="12"/>
  <c r="P182" i="12" s="1"/>
  <c r="K34" i="12"/>
  <c r="P34" i="12" s="1"/>
  <c r="K214" i="12"/>
  <c r="P214" i="12" s="1"/>
  <c r="P77" i="12"/>
  <c r="O122" i="12"/>
  <c r="P122" i="12" s="1"/>
  <c r="O50" i="12"/>
  <c r="P50" i="12" s="1"/>
  <c r="O19" i="12"/>
  <c r="P19" i="12" s="1"/>
  <c r="O3" i="12"/>
  <c r="P3" i="12" s="1"/>
  <c r="O162" i="12"/>
  <c r="P162" i="12" s="1"/>
  <c r="O118" i="12"/>
  <c r="P118" i="12" s="1"/>
  <c r="O97" i="12"/>
  <c r="P97" i="12" s="1"/>
  <c r="P184" i="12"/>
  <c r="O29" i="12"/>
  <c r="P29" i="12" s="1"/>
  <c r="O169" i="12"/>
  <c r="P169" i="12" s="1"/>
  <c r="O213" i="12"/>
  <c r="P213" i="12" s="1"/>
  <c r="O48" i="12"/>
  <c r="P48" i="12" s="1"/>
  <c r="P47" i="12"/>
  <c r="K75" i="12"/>
  <c r="P75" i="12" s="1"/>
  <c r="K68" i="12"/>
  <c r="P68" i="12" s="1"/>
  <c r="K90" i="12"/>
  <c r="P90" i="12" s="1"/>
  <c r="K183" i="12"/>
  <c r="P183" i="12" s="1"/>
  <c r="K132" i="12"/>
  <c r="P132" i="12" s="1"/>
  <c r="K6" i="12"/>
  <c r="P6" i="12" s="1"/>
  <c r="K127" i="12"/>
  <c r="P127" i="12" s="1"/>
  <c r="K87" i="12"/>
  <c r="P87" i="12" s="1"/>
  <c r="K219" i="12"/>
  <c r="P219" i="12" s="1"/>
  <c r="O195" i="12"/>
  <c r="P195" i="12" s="1"/>
  <c r="O41" i="12"/>
  <c r="P41" i="12" s="1"/>
  <c r="K116" i="12"/>
  <c r="P116" i="12" s="1"/>
  <c r="O181" i="12"/>
  <c r="P181" i="12" s="1"/>
  <c r="K156" i="12"/>
  <c r="P156" i="12" s="1"/>
  <c r="K172" i="12"/>
  <c r="P172" i="12" s="1"/>
  <c r="K203" i="12"/>
  <c r="P203" i="12" s="1"/>
  <c r="K60" i="12"/>
  <c r="P60" i="12" s="1"/>
  <c r="O147" i="12"/>
  <c r="P147" i="12" s="1"/>
  <c r="O53" i="12"/>
  <c r="P53" i="12" s="1"/>
  <c r="O56" i="12"/>
  <c r="P56" i="12" s="1"/>
  <c r="K52" i="12"/>
  <c r="P52" i="12" s="1"/>
  <c r="K113" i="12"/>
  <c r="P113" i="12" s="1"/>
  <c r="K210" i="12"/>
  <c r="P210" i="12" s="1"/>
  <c r="K26" i="12"/>
  <c r="P26" i="12" s="1"/>
  <c r="K154" i="12"/>
  <c r="P154" i="12" s="1"/>
  <c r="K193" i="12"/>
  <c r="P193" i="12" s="1"/>
  <c r="O8" i="12"/>
  <c r="P8" i="12" s="1"/>
  <c r="O25" i="12"/>
  <c r="P25" i="12" s="1"/>
  <c r="O145" i="12"/>
  <c r="P145" i="12" s="1"/>
  <c r="O63" i="12"/>
  <c r="P63" i="12" s="1"/>
  <c r="O170" i="12"/>
  <c r="P170" i="12" s="1"/>
  <c r="O201" i="12"/>
  <c r="P201" i="12" s="1"/>
  <c r="O192" i="12"/>
  <c r="P192" i="12" s="1"/>
  <c r="O67" i="12"/>
  <c r="P67" i="12" s="1"/>
  <c r="O166" i="12"/>
  <c r="P166" i="12" s="1"/>
  <c r="O73" i="12"/>
  <c r="P73" i="12" s="1"/>
  <c r="O120" i="12"/>
  <c r="P120" i="12" s="1"/>
  <c r="O200" i="12"/>
  <c r="P200" i="12" s="1"/>
  <c r="O44" i="12"/>
  <c r="P44" i="12" s="1"/>
  <c r="O158" i="12"/>
  <c r="P158" i="12" s="1"/>
  <c r="K31" i="12"/>
  <c r="P31" i="12" s="1"/>
  <c r="K18" i="12"/>
  <c r="P18" i="12" s="1"/>
  <c r="K126" i="12"/>
  <c r="P126" i="12" s="1"/>
  <c r="K208" i="12"/>
  <c r="P208" i="12" s="1"/>
  <c r="K206" i="12"/>
  <c r="P206" i="12" s="1"/>
  <c r="K152" i="12"/>
  <c r="P152" i="12" s="1"/>
  <c r="K168" i="12"/>
  <c r="P168" i="12" s="1"/>
  <c r="K194" i="12"/>
  <c r="P194" i="12" s="1"/>
  <c r="K100" i="12"/>
  <c r="P100" i="12" s="1"/>
  <c r="K119" i="12"/>
  <c r="P119" i="12" s="1"/>
  <c r="K80" i="12"/>
  <c r="P80" i="12" s="1"/>
  <c r="K22" i="12"/>
  <c r="P22" i="12" s="1"/>
  <c r="K99" i="12"/>
  <c r="P99" i="12" s="1"/>
  <c r="K148" i="12"/>
  <c r="P148" i="12" s="1"/>
  <c r="K165" i="12"/>
  <c r="P165" i="12" s="1"/>
  <c r="K61" i="12"/>
  <c r="P61" i="12" s="1"/>
  <c r="K109" i="12"/>
  <c r="P109" i="12" s="1"/>
  <c r="K123" i="12"/>
  <c r="P123" i="12" s="1"/>
  <c r="K84" i="12"/>
  <c r="P84" i="12" s="1"/>
  <c r="K30" i="12"/>
  <c r="P30" i="12" s="1"/>
  <c r="K79" i="12"/>
  <c r="P79" i="12" s="1"/>
  <c r="K102" i="12"/>
  <c r="P102" i="12" s="1"/>
  <c r="K71" i="12"/>
  <c r="P71" i="12" s="1"/>
  <c r="O40" i="12"/>
  <c r="P40" i="12" s="1"/>
  <c r="K86" i="12"/>
  <c r="P86" i="12" s="1"/>
  <c r="K111" i="12"/>
  <c r="P111" i="12" s="1"/>
  <c r="K69" i="12"/>
  <c r="P69" i="12" s="1"/>
  <c r="K149" i="12"/>
  <c r="P149" i="12" s="1"/>
  <c r="K65" i="12"/>
  <c r="P65" i="12" s="1"/>
  <c r="K95" i="12"/>
  <c r="P95" i="12" s="1"/>
  <c r="K163" i="12"/>
  <c r="P163" i="12" s="1"/>
  <c r="K216" i="12"/>
  <c r="P216" i="12" s="1"/>
  <c r="K215" i="12"/>
  <c r="P215" i="12" s="1"/>
  <c r="K180" i="12"/>
  <c r="P180" i="12" s="1"/>
  <c r="K157" i="12"/>
  <c r="P157" i="12" s="1"/>
  <c r="K115" i="12"/>
  <c r="P115" i="12" s="1"/>
  <c r="K74" i="12"/>
  <c r="P74" i="12" s="1"/>
  <c r="K124" i="12"/>
  <c r="P124" i="12" s="1"/>
  <c r="K66" i="12"/>
  <c r="P66" i="12" s="1"/>
  <c r="K98" i="12"/>
  <c r="P98" i="12" s="1"/>
  <c r="O114" i="12"/>
  <c r="P114" i="12" s="1"/>
  <c r="O125" i="12"/>
  <c r="P125" i="12" s="1"/>
  <c r="O107" i="12"/>
  <c r="P107" i="12" s="1"/>
  <c r="O191" i="12"/>
  <c r="P191" i="12" s="1"/>
  <c r="O190" i="12"/>
  <c r="P190" i="12" s="1"/>
  <c r="K144" i="12"/>
  <c r="P144" i="12" s="1"/>
  <c r="K160" i="12"/>
  <c r="P160" i="12" s="1"/>
  <c r="K186" i="12"/>
  <c r="P186" i="12" s="1"/>
  <c r="K202" i="12"/>
  <c r="P202" i="12" s="1"/>
  <c r="O179" i="12"/>
  <c r="P179" i="12" s="1"/>
  <c r="K7" i="12"/>
  <c r="P7" i="12" s="1"/>
  <c r="K104" i="12"/>
  <c r="P104" i="12" s="1"/>
  <c r="K82" i="12"/>
  <c r="P82" i="12" s="1"/>
  <c r="K196" i="12"/>
  <c r="P196" i="12" s="1"/>
  <c r="K112" i="12"/>
  <c r="P112" i="12" s="1"/>
  <c r="K11" i="12"/>
  <c r="P11" i="12" s="1"/>
  <c r="K78" i="12"/>
  <c r="P78" i="12" s="1"/>
  <c r="K89" i="12"/>
  <c r="P89" i="12" s="1"/>
  <c r="O141" i="12"/>
  <c r="P141" i="12" s="1"/>
  <c r="K221" i="12"/>
  <c r="P221" i="12" s="1"/>
  <c r="K217" i="12"/>
  <c r="P217" i="12" s="1"/>
  <c r="K32" i="12"/>
  <c r="P32" i="12" s="1"/>
  <c r="K23" i="12"/>
  <c r="P23" i="12" s="1"/>
  <c r="K85" i="12"/>
  <c r="P85" i="12" s="1"/>
  <c r="K146" i="12"/>
  <c r="P146" i="12" s="1"/>
  <c r="K92" i="12"/>
  <c r="P92" i="12" s="1"/>
  <c r="K117" i="12"/>
  <c r="P117" i="12" s="1"/>
  <c r="K106" i="12"/>
  <c r="P106" i="12" s="1"/>
  <c r="K173" i="12"/>
  <c r="P173" i="12" s="1"/>
  <c r="K143" i="12"/>
  <c r="P143" i="12" s="1"/>
  <c r="K24" i="12"/>
  <c r="P24" i="12" s="1"/>
  <c r="K33" i="12"/>
  <c r="P33" i="12" s="1"/>
  <c r="O130" i="12"/>
  <c r="P130" i="12" s="1"/>
  <c r="K96" i="12"/>
  <c r="P96" i="12" s="1"/>
  <c r="K222" i="12"/>
  <c r="P222" i="12" s="1"/>
  <c r="K218" i="12"/>
  <c r="P218" i="12" s="1"/>
  <c r="K57" i="12"/>
  <c r="P57" i="12" s="1"/>
  <c r="K101" i="12"/>
  <c r="P101" i="12" s="1"/>
  <c r="K177" i="12"/>
  <c r="P177" i="12" s="1"/>
  <c r="K17" i="12"/>
  <c r="P17" i="12" s="1"/>
  <c r="I82" i="21" l="1"/>
  <c r="M82" i="21" l="1"/>
  <c r="N82" i="21" l="1"/>
  <c r="I102" i="21"/>
  <c r="M102" i="21" l="1"/>
  <c r="N102" i="21" s="1"/>
  <c r="K82" i="21"/>
  <c r="L82" i="21"/>
  <c r="L102" i="21"/>
  <c r="K102" i="21" l="1"/>
  <c r="I153" i="21"/>
  <c r="M153" i="21" l="1"/>
  <c r="L153" i="21" l="1"/>
  <c r="I154" i="21"/>
  <c r="K153" i="21" l="1"/>
  <c r="M154" i="21"/>
  <c r="K154" i="21" l="1"/>
  <c r="L154" i="21"/>
  <c r="I207" i="22" l="1"/>
  <c r="M207" i="22" l="1"/>
  <c r="N207" i="22" s="1"/>
  <c r="E207" i="22" s="1"/>
  <c r="K207" i="22" s="1"/>
  <c r="L207" i="22" s="1"/>
  <c r="I208" i="22"/>
  <c r="M208" i="22" s="1"/>
  <c r="N208" i="22" l="1"/>
  <c r="E208" i="22" s="1"/>
  <c r="K208" i="22" s="1"/>
  <c r="L208" i="22" s="1"/>
  <c r="H129" i="22"/>
  <c r="I129" i="22" s="1"/>
  <c r="M129" i="22" s="1"/>
  <c r="K129" i="22" l="1"/>
  <c r="L129" i="22" s="1"/>
  <c r="E130" i="22"/>
  <c r="H130" i="22"/>
  <c r="I130" i="22" s="1"/>
  <c r="K130" i="22" l="1"/>
  <c r="L130" i="22" s="1"/>
  <c r="M130" i="22"/>
  <c r="L118" i="21"/>
  <c r="K118" i="21"/>
  <c r="L180" i="21"/>
  <c r="K180" i="21"/>
  <c r="H118" i="21"/>
  <c r="I118" i="21"/>
  <c r="M118" i="21"/>
  <c r="N118" i="21"/>
  <c r="E118" i="21"/>
  <c r="H180" i="21"/>
  <c r="I180" i="21"/>
  <c r="M180" i="21"/>
  <c r="N180" i="21"/>
  <c r="E180" i="21"/>
  <c r="E181" i="21"/>
  <c r="K119" i="21"/>
  <c r="L119" i="21"/>
  <c r="M181" i="21"/>
  <c r="N181" i="21"/>
  <c r="H181" i="21"/>
  <c r="I181" i="21"/>
  <c r="K181" i="21"/>
  <c r="L181" i="21"/>
  <c r="H119" i="21"/>
  <c r="I119" i="21"/>
  <c r="M119" i="21"/>
  <c r="N119" i="21"/>
  <c r="E119" i="21"/>
</calcChain>
</file>

<file path=xl/sharedStrings.xml><?xml version="1.0" encoding="utf-8"?>
<sst xmlns="http://schemas.openxmlformats.org/spreadsheetml/2006/main" count="4760" uniqueCount="498">
  <si>
    <t>Produto</t>
  </si>
  <si>
    <t>Stock ideal por Shelf Life em Unidades</t>
  </si>
  <si>
    <t xml:space="preserve">Shelf Life </t>
  </si>
  <si>
    <t>Packing Unidades por Caixa</t>
  </si>
  <si>
    <t>tb 404 
em Unidades</t>
  </si>
  <si>
    <t>tb 407 
em Unidades</t>
  </si>
  <si>
    <t>tb 409 
em Unidades</t>
  </si>
  <si>
    <t>tb 411 
em Unidades</t>
  </si>
  <si>
    <t>Mistura Pão de Queijo Kaito 400 g</t>
  </si>
  <si>
    <t>Tapioca Kaito 1 Kg</t>
  </si>
  <si>
    <t>Pedido em 08/06/2020</t>
  </si>
  <si>
    <t>Pedido c/ Base Lista Clientes (exceto os da coluna K) 
em Caixas</t>
  </si>
  <si>
    <t>Pedido Final 
em Caixas</t>
  </si>
  <si>
    <t>Crescimento de 5% mês</t>
  </si>
  <si>
    <t>Polvilho Doce Kaito 500 g</t>
  </si>
  <si>
    <t>Tapioca Mabiju 500 g</t>
  </si>
  <si>
    <t>Polvilho Azedo Kaito 500 g</t>
  </si>
  <si>
    <t>Farinha Branca Kaito 500 g</t>
  </si>
  <si>
    <t>Farinha Torrada Kaito 500 g</t>
  </si>
  <si>
    <t xml:space="preserve">Pequi Fatiado Aroma Minas </t>
  </si>
  <si>
    <t>Pequi c/ Caroço Aroma Minas</t>
  </si>
  <si>
    <t>Pimenta Bode Aroma Minas</t>
  </si>
  <si>
    <t>Pimenta Cumari Aroma Minas</t>
  </si>
  <si>
    <t>Pimenta Malagueta</t>
  </si>
  <si>
    <t>Pimenta Malagueta Misturada</t>
  </si>
  <si>
    <t>Biscoito Recheado Passatempo</t>
  </si>
  <si>
    <t>Café 3 Corações Tradicional</t>
  </si>
  <si>
    <t>Café 3 Corações Extra-Forte</t>
  </si>
  <si>
    <t>Café Pilão</t>
  </si>
  <si>
    <t>Chá Matte Leão Granel 250 g</t>
  </si>
  <si>
    <t>Chá Matte Leão Saquetas 40 g</t>
  </si>
  <si>
    <t>Tang Abacaxi</t>
  </si>
  <si>
    <t>Tang Caju</t>
  </si>
  <si>
    <t>Tang Limão</t>
  </si>
  <si>
    <t>Tang Maracujá</t>
  </si>
  <si>
    <t>Tang Uva</t>
  </si>
  <si>
    <t>Tang Morango</t>
  </si>
  <si>
    <t>Tang Manga</t>
  </si>
  <si>
    <t>Erva Nativa Barão</t>
  </si>
  <si>
    <t>Erva Chimarrão Tradicional Barão</t>
  </si>
  <si>
    <t>Molho Pimenta Extra-Forte Cepêra</t>
  </si>
  <si>
    <t>Tang Tangerina</t>
  </si>
  <si>
    <t>Garoto Sortidos 250 g</t>
  </si>
  <si>
    <t>Garoto Serenata de Amor 825 g</t>
  </si>
  <si>
    <t>Rapadura 700 g</t>
  </si>
  <si>
    <t>Goiabada Cascão Poly Ralston 300 g</t>
  </si>
  <si>
    <t>Goiabada Cascão Cremosa Ralston 300 g</t>
  </si>
  <si>
    <t>Bombril</t>
  </si>
  <si>
    <t>Filtro São Pedro 8 L</t>
  </si>
  <si>
    <t>Sabão de Côco Santa Clara</t>
  </si>
  <si>
    <t>Suco Integral Nova Aliança 1,5 L</t>
  </si>
  <si>
    <t>Farofa de Milho Yoki</t>
  </si>
  <si>
    <t>Água de Côco Vital 330 ml</t>
  </si>
  <si>
    <t>Azeite de Dendê Cepêra 200 ml</t>
  </si>
  <si>
    <t>Molho de Pimenta Calabrês Cepêra</t>
  </si>
  <si>
    <t>Biscoito Polvilho Tradicional Vale do Prata 90 g</t>
  </si>
  <si>
    <t>Biscoito Rosquinha Côco Vale do Prata 350 g</t>
  </si>
  <si>
    <t>Biscoito Sequilhos Côco Vale do Prata 350 g</t>
  </si>
  <si>
    <t>Biscoito Sequilhos Leite Vale do Prata 350 g</t>
  </si>
  <si>
    <t>Chá Cidreira Barão</t>
  </si>
  <si>
    <t>Chocolate Granulado Dori</t>
  </si>
  <si>
    <t>Gometts Tutti Fruit Dori</t>
  </si>
  <si>
    <t>Dadinho 90 g</t>
  </si>
  <si>
    <t>Dadinho 700 g</t>
  </si>
  <si>
    <t>Dadinho Wafer</t>
  </si>
  <si>
    <t>Dadinho Wafer Duo</t>
  </si>
  <si>
    <t>Goiabinha Display Ralston c/ 30x30 g</t>
  </si>
  <si>
    <t>Biscoito Polvilho Queijo Vale do Prata 80 g</t>
  </si>
  <si>
    <t>Biscoito Argola Vale do Prata 90 g</t>
  </si>
  <si>
    <t>Afrogêmeos, Finstad, Empórios, Intermarché, Vitório, El Corte Inglés
em Caixas</t>
  </si>
  <si>
    <t>Stock 
em Unidades</t>
  </si>
  <si>
    <t>Biscoito Rosquinha Leite Vale do Prata 350 g</t>
  </si>
  <si>
    <t>Milho p/ pipoca Sinhá 500 g</t>
  </si>
  <si>
    <t>Polenta Sinhá 500 g</t>
  </si>
  <si>
    <t>Tempero Sinhá Aves 50 g</t>
  </si>
  <si>
    <t>Tempero Sinhá Carne 50 g</t>
  </si>
  <si>
    <t>Tempero Sinhá Feijão 50 g</t>
  </si>
  <si>
    <t>Tempero Sinhá Saladas 50 g</t>
  </si>
  <si>
    <t>Tempero Sinhá Arroz 50 g</t>
  </si>
  <si>
    <t>Tempero Sinhá Legumes 50 g</t>
  </si>
  <si>
    <t>Geleinha do Rio Moreninha do Rio</t>
  </si>
  <si>
    <t>Trigo p/ Kibe Sinhá 500 g</t>
  </si>
  <si>
    <t>Paçoca Rolha Moreninha do Rio 300 g</t>
  </si>
  <si>
    <t>Paçoca Retangular Moreninha do Rio 1,1 Kg</t>
  </si>
  <si>
    <t xml:space="preserve">Pé de Moleque Moreninha do Rio </t>
  </si>
  <si>
    <t>Pé de Moça Moreninha do Rio</t>
  </si>
  <si>
    <t>Massa de Alho Pirata 300 g</t>
  </si>
  <si>
    <t xml:space="preserve">Molho de Pimenta Pirata </t>
  </si>
  <si>
    <t>Tempero completo c/ Pimenta 300 g</t>
  </si>
  <si>
    <t>Tempero completo s/ Pimenta 300 g</t>
  </si>
  <si>
    <t>Catuaba Selvagem</t>
  </si>
  <si>
    <t>Catuaba Selvagem c/ Açaí</t>
  </si>
  <si>
    <t>Coador de Pano</t>
  </si>
  <si>
    <t>Cuscuzeira P</t>
  </si>
  <si>
    <t>Cuscuzeira M</t>
  </si>
  <si>
    <t>Sal grosso Pachá</t>
  </si>
  <si>
    <t>Sal grosso Temperado Pachá</t>
  </si>
  <si>
    <t>Tenys Pé Baruel Conforado</t>
  </si>
  <si>
    <t>Tenys Pé Baruel ORIGINAL</t>
  </si>
  <si>
    <t>Nutrilcau</t>
  </si>
  <si>
    <t>Presuntinho Piraquê</t>
  </si>
  <si>
    <t>Roladinho de Goiaba Piraquê</t>
  </si>
  <si>
    <t>Biscoito de Maizena Piraquê</t>
  </si>
  <si>
    <t>Mistura Bolo Renata Chocolate 400 g</t>
  </si>
  <si>
    <t>Mistura Bolo Renata Mandioca 400 g</t>
  </si>
  <si>
    <t>Mistura Bolo Renata Cenoura 400 g</t>
  </si>
  <si>
    <t>Mistura Bolo Renata Côco 400 g</t>
  </si>
  <si>
    <t>Mistura Bolo Renata Milho 400 g</t>
  </si>
  <si>
    <t>Biscoito Cream Craker Renata 200 g</t>
  </si>
  <si>
    <t>Biscoito Água e Sal Renata 200 g</t>
  </si>
  <si>
    <t>Biscoito Maizena Renata 200 g</t>
  </si>
  <si>
    <t>Molho Pimenta Verde Aroma Minas</t>
  </si>
  <si>
    <t>Pimenta Biquinho Pirata P</t>
  </si>
  <si>
    <t>Molho de Alho Pirata</t>
  </si>
  <si>
    <t>Molho de Alho c/ Pimenta</t>
  </si>
  <si>
    <t>Refrigerante Tubaína lata 350 ml</t>
  </si>
  <si>
    <t>Refrigerante Tubaína Pet 2 L</t>
  </si>
  <si>
    <t>Salgadinhos Pimentinha Vale do Prata</t>
  </si>
  <si>
    <t>Salgadinhos Bacon Vale do Prata</t>
  </si>
  <si>
    <t>Salgadinhos Queijo Vale do Prata</t>
  </si>
  <si>
    <t>Salgadinhos Costelinha c/ Limão Vale do Prata</t>
  </si>
  <si>
    <t>Xipão Bacon</t>
  </si>
  <si>
    <t>Xipão Presunto</t>
  </si>
  <si>
    <t>Xipão Requeijão</t>
  </si>
  <si>
    <t>Sonho de Valsa</t>
  </si>
  <si>
    <t>Suco Concentrado Caju Serigy</t>
  </si>
  <si>
    <t>Suco Concentrado Maracujá Serigy</t>
  </si>
  <si>
    <t>Suco Concentrado Manga Serigy</t>
  </si>
  <si>
    <t>Cuia Chimarrão</t>
  </si>
  <si>
    <t>Bomba Chimarrão</t>
  </si>
  <si>
    <t>Alicate 722</t>
  </si>
  <si>
    <t>Alicate 778 EP</t>
  </si>
  <si>
    <t>Alicate 522</t>
  </si>
  <si>
    <t>Alicate 777</t>
  </si>
  <si>
    <t>Alicate 772</t>
  </si>
  <si>
    <t>Erva Tereré Barão 500 g</t>
  </si>
  <si>
    <t>Erva Tereré c/ Limão Barão 500 g</t>
  </si>
  <si>
    <t>Adoçante Zero Cal</t>
  </si>
  <si>
    <t>Pipoca Doce Aritana 40 g</t>
  </si>
  <si>
    <t>Bis Preto</t>
  </si>
  <si>
    <t>Bis Branco</t>
  </si>
  <si>
    <t>Especialidades Nestlé</t>
  </si>
  <si>
    <t>Especialidades Lacta</t>
  </si>
  <si>
    <t>Laka</t>
  </si>
  <si>
    <t>Chokito</t>
  </si>
  <si>
    <t>Diamante Negro</t>
  </si>
  <si>
    <t>Ouro Branco</t>
  </si>
  <si>
    <t>Prestígio</t>
  </si>
  <si>
    <t>Toddy</t>
  </si>
  <si>
    <t>Banana Cremosa Doces no Ponto</t>
  </si>
  <si>
    <t>Canjica Amarela Sinhá</t>
  </si>
  <si>
    <t>Canjica Branca Sinhá</t>
  </si>
  <si>
    <t>Canjiquinha Sinhá</t>
  </si>
  <si>
    <t>Colorífico Sinhá</t>
  </si>
  <si>
    <t>Cuscuz Sinhá</t>
  </si>
  <si>
    <t>Farinha de milho Biju Sinhá</t>
  </si>
  <si>
    <t>Farofa Costela Sinhá</t>
  </si>
  <si>
    <t>Farofa Picanha Sinhá</t>
  </si>
  <si>
    <t>Flocão Sinhá</t>
  </si>
  <si>
    <t>Fubá Sinhá</t>
  </si>
  <si>
    <t>Leite de Côco Sinhá</t>
  </si>
  <si>
    <t>Macarrão Galinha Caipira Sinhá</t>
  </si>
  <si>
    <t>Macarrão Carne Sinhá</t>
  </si>
  <si>
    <t>300 sinhá</t>
  </si>
  <si>
    <t>300 ou 450?</t>
  </si>
  <si>
    <t>Farofa Tradicional Kaito 500 g / Sinhá 250 g</t>
  </si>
  <si>
    <t>Sazon Carne</t>
  </si>
  <si>
    <t>Sazon Arroz</t>
  </si>
  <si>
    <t>Sazon Feijão</t>
  </si>
  <si>
    <t>Sazon Frango</t>
  </si>
  <si>
    <t>Sazon Nordestino</t>
  </si>
  <si>
    <t>Sazon Salada</t>
  </si>
  <si>
    <t>Sazon Alho</t>
  </si>
  <si>
    <t>Sazon Legumes</t>
  </si>
  <si>
    <t>Pipoqueira</t>
  </si>
  <si>
    <t>Panela Pressão 4,5 L</t>
  </si>
  <si>
    <t>Panela Pressão 7 L</t>
  </si>
  <si>
    <t>Bala de Côco Delícia Junco 400 g</t>
  </si>
  <si>
    <t>Creme de Pequi Aroma Minas</t>
  </si>
  <si>
    <t>Óleo de Pequi Aroma Minas</t>
  </si>
  <si>
    <t>Pipoca Microondas Manteiga Yoki</t>
  </si>
  <si>
    <t>Pipoca Microondas Natural Yoki</t>
  </si>
  <si>
    <t>Porta Filtros 103</t>
  </si>
  <si>
    <t>Porta Filtros 102</t>
  </si>
  <si>
    <t>Bala Halls Preta</t>
  </si>
  <si>
    <t>Bala Halls Morango</t>
  </si>
  <si>
    <t>Bala Halls Cereja</t>
  </si>
  <si>
    <t>Bala Halls Mentol</t>
  </si>
  <si>
    <t>Nescau</t>
  </si>
  <si>
    <t>Zumub</t>
  </si>
  <si>
    <t>Feijão Kaito 1 Kg</t>
  </si>
  <si>
    <t>Palmito Kaito 450 g</t>
  </si>
  <si>
    <t>tb 416 em unidades</t>
  </si>
  <si>
    <t>Pedido em 05/07/2020</t>
  </si>
  <si>
    <t>Mistura Bolo Renata Brigadeiro 400 g</t>
  </si>
  <si>
    <t>Goiabada Cascão Corte Cepêra 400 g</t>
  </si>
  <si>
    <t>Goiabada Tradicional Corte Cepêra 500 g</t>
  </si>
  <si>
    <t>Molho de Pimenta Pirata 150ml</t>
  </si>
  <si>
    <t>Vela p/ filtro São Pedro</t>
  </si>
  <si>
    <t>tb 417-A em unidades</t>
  </si>
  <si>
    <t>tb 417-b em unidades</t>
  </si>
  <si>
    <t>Amaciante Carnes Maggi 120g</t>
  </si>
  <si>
    <t>Bala Banana</t>
  </si>
  <si>
    <t>Bala Framboesa</t>
  </si>
  <si>
    <t>Bala Guty Morango</t>
  </si>
  <si>
    <t>Bala Maçã</t>
  </si>
  <si>
    <t>Cachaça Seleta</t>
  </si>
  <si>
    <t>Chá Boldo Barão</t>
  </si>
  <si>
    <t>Chá Camomila Barão</t>
  </si>
  <si>
    <t>Chiclets Hortelã Adams Display c/ 100</t>
  </si>
  <si>
    <t>Chiclets Tutti Fruit Adams Display c/ 100</t>
  </si>
  <si>
    <t>Farinha de Milho Biju Sinhá</t>
  </si>
  <si>
    <t>Farinha Mandioca Branca Kaito 500 g</t>
  </si>
  <si>
    <t>Farinha Mandioca Torrada Kaito 500 g</t>
  </si>
  <si>
    <t>Goiabada Cascão e Normal Poly Ralston 300 g</t>
  </si>
  <si>
    <t>Mistura Bolo Renata Fubá 400 g</t>
  </si>
  <si>
    <t>Pedido em 25/08/2020</t>
  </si>
  <si>
    <t>Provisão Intermarché</t>
  </si>
  <si>
    <t>Provisão Plaza Latina</t>
  </si>
  <si>
    <t>Corote</t>
  </si>
  <si>
    <t>Goiabada Cepera 7 Kg</t>
  </si>
  <si>
    <t>Suco Concentrado</t>
  </si>
  <si>
    <t>Sucos Panzoni? Walmor</t>
  </si>
  <si>
    <t>Cerveja</t>
  </si>
  <si>
    <t>Fantucci</t>
  </si>
  <si>
    <t>Copo Tereré</t>
  </si>
  <si>
    <t>Cuia Chimarrão Comum</t>
  </si>
  <si>
    <t>Cuia Chimarrão Martelada</t>
  </si>
  <si>
    <t>Pedido c/ Base Lista Clientes (exceto os da coluna i, j e k) 
em Caixas</t>
  </si>
  <si>
    <t>Bombons Lacta Favoritos (caixa azul)</t>
  </si>
  <si>
    <t>Bombons Especialidades Nestlé (caixa vermelha)</t>
  </si>
  <si>
    <t>Bombons Garoto Serenata de Amor 825 g</t>
  </si>
  <si>
    <t>Bombons Garoto Sortidos 250 g</t>
  </si>
  <si>
    <t>Provisão Afrogêmeos / Zumub</t>
  </si>
  <si>
    <t>Molho de Alho c/ Pimenta Pirata</t>
  </si>
  <si>
    <t xml:space="preserve">Paçoca Diet Moreninha do Rio </t>
  </si>
  <si>
    <t>Xipão Cebola c/ Salsa</t>
  </si>
  <si>
    <t>tb 417 em unidades</t>
  </si>
  <si>
    <t>Biscoito Recheado Bono Nestlé</t>
  </si>
  <si>
    <t>Bomba Tereré</t>
  </si>
  <si>
    <t>Palha de aço Bombril</t>
  </si>
  <si>
    <t>Bis Black</t>
  </si>
  <si>
    <t>Biscoito Rosquinha Mabel Côco 350 g</t>
  </si>
  <si>
    <t>Fécula Mandioca Fantucci 25 Kg</t>
  </si>
  <si>
    <t>Chocolate Laka</t>
  </si>
  <si>
    <t>Mistura Bolo Renata Aipim 400 g</t>
  </si>
  <si>
    <t>Pimenta Biquinho Pirata G</t>
  </si>
  <si>
    <t>Sabão de Côco Santa Clara / Urca / Atlas</t>
  </si>
  <si>
    <t>Salgadinhos Picanha Vale do Prata</t>
  </si>
  <si>
    <t>Sazon Nordeste</t>
  </si>
  <si>
    <t>Biscoito Roladinho de Goiaba Piraquê</t>
  </si>
  <si>
    <t>Feijão Carioca Kaito 1 Kg</t>
  </si>
  <si>
    <t>Chá Boldo Leão</t>
  </si>
  <si>
    <t xml:space="preserve">Farofa Tradicional Kaito 500 g / </t>
  </si>
  <si>
    <t>Farofa Pronta de Mandioca Sinhá Sinhá 250 g</t>
  </si>
  <si>
    <t>Biscoito Presuntinho Piraquê</t>
  </si>
  <si>
    <t>Tenys Pé Baruel Canforado</t>
  </si>
  <si>
    <t>Promoção</t>
  </si>
  <si>
    <t>Bala Morango</t>
  </si>
  <si>
    <t>Corote Blueberry 500 ml</t>
  </si>
  <si>
    <t>Corote Limão 500 ml</t>
  </si>
  <si>
    <t>Corote Pêssego 500 ml</t>
  </si>
  <si>
    <t>Mistura p/ Maria Mole Bretzke 36 x 50 g</t>
  </si>
  <si>
    <t>Jilozinho</t>
  </si>
  <si>
    <t>tb 422 e 423 em unidades</t>
  </si>
  <si>
    <t>tb 422 e 423</t>
  </si>
  <si>
    <t>Suco Concentrado Goiaba Serigy</t>
  </si>
  <si>
    <t>Média Venda em 25/08 a 25/09 vezes os meses de shelf life</t>
  </si>
  <si>
    <t>Média entre Colunas           E e F</t>
  </si>
  <si>
    <t>Provisão Afrogêmeos / Zumub em Caixas</t>
  </si>
  <si>
    <t>Provisão Plaza Latina em Caixas</t>
  </si>
  <si>
    <t>Farofa Pronta de Mandioca Tradicional Sinhá 250 g</t>
  </si>
  <si>
    <t>Tempero Completo c/ Pimenta 300 g</t>
  </si>
  <si>
    <t>Tempero Completo s/ Pimenta 300 g</t>
  </si>
  <si>
    <t>BANDEIRA BRASIL</t>
  </si>
  <si>
    <t>Pedido em  01/11/2020</t>
  </si>
  <si>
    <t>tb 425 e 426 em unidades</t>
  </si>
  <si>
    <t>Cerveja Brahma 269 ml</t>
  </si>
  <si>
    <t>Cerveja Skol 269 ml</t>
  </si>
  <si>
    <t>Bala toffe</t>
  </si>
  <si>
    <t>Bomba Chimarrão c -  103</t>
  </si>
  <si>
    <t>Bomba Chimarrão c - 101</t>
  </si>
  <si>
    <t>Bomba Tereré t - 104</t>
  </si>
  <si>
    <t>Sazon Toque de Alho</t>
  </si>
  <si>
    <t>Média Venda em 20/09 a 20/10 vezes os meses de shelf life</t>
  </si>
  <si>
    <r>
      <t>Banana Cremosa Doces no Ponto /</t>
    </r>
    <r>
      <rPr>
        <b/>
        <sz val="10"/>
        <color rgb="FFFF0000"/>
        <rFont val="Calibri"/>
        <family val="2"/>
        <scheme val="minor"/>
      </rPr>
      <t xml:space="preserve"> RALSTON</t>
    </r>
  </si>
  <si>
    <t>Bomba Tereré ci - 511</t>
  </si>
  <si>
    <t>Pedido c/ Base Lista Clientes (exceto os da coluna i, j, k e l) 
em Caixas</t>
  </si>
  <si>
    <t>Goiabada Cascão Corte Cepêra 400 g FORA DE LINHA</t>
  </si>
  <si>
    <t>Escova Capelli 1000</t>
  </si>
  <si>
    <t>Escova Capelli 1001</t>
  </si>
  <si>
    <t>Escova Capelli 1002</t>
  </si>
  <si>
    <t>Escova Capelli 1003</t>
  </si>
  <si>
    <t>Escova Capelli 1004</t>
  </si>
  <si>
    <t>Açaí Mais Fruta 3,06 Kg (3,6 L)</t>
  </si>
  <si>
    <t xml:space="preserve">Açaí Mais Fruta 7 Kg (8,2 L) </t>
  </si>
  <si>
    <t>Açaí Mais Fruta 12 x 170 g (200 ml)</t>
  </si>
  <si>
    <t>Açaí Mais Fruta 6 x 595 g (700 ml)</t>
  </si>
  <si>
    <t>Açaí Mais Fruta 6 x 1,7 Kg (2 L)</t>
  </si>
  <si>
    <t>Polpa Acerola Mais Fruta 20 x 4 x 100 g</t>
  </si>
  <si>
    <t>Polpa Abacaxi Mais Fruta 20 x 4 x 100 g</t>
  </si>
  <si>
    <t>Polpa Caju Mais Fruta 20 x 4 x 100 g</t>
  </si>
  <si>
    <t>Polpa Cupuaçu Mais Fruta 20 x 4 x 100 g</t>
  </si>
  <si>
    <t>Polpa Graviola Mais Fruta 20 x 4 x 100 g</t>
  </si>
  <si>
    <t>Polpa Manga Mais Fruta 20 x 4 x 100 g</t>
  </si>
  <si>
    <t>Polpa Maracujá Mais Fruta 20 x 4 x 100 g</t>
  </si>
  <si>
    <t xml:space="preserve">Pamonha Doce </t>
  </si>
  <si>
    <t>Pamonha Salgada</t>
  </si>
  <si>
    <t>tb 432 e 433
em unidades</t>
  </si>
  <si>
    <t>NECTAR DE CAJU - YUMMY FRESH - 12X1L</t>
  </si>
  <si>
    <t>NECTAR DE CAJU - YUMMY FRESH - 27X200ML</t>
  </si>
  <si>
    <t>NECTAR DE MANGA E MAÇA - YUMMY FRESH - 12X1L</t>
  </si>
  <si>
    <t>NECTAR DE MANGA E MAÇA - YUMMY FRESH - 27X200ML</t>
  </si>
  <si>
    <t>NECTAR DE MARACUJA - YUMMY FRESH - 12X1L</t>
  </si>
  <si>
    <t>NECTAR DE MARACUJA - YUMMY FRESH - 27X200ML</t>
  </si>
  <si>
    <t>NECTAR DE UVA E MAÇA - YUMMY FRESH - 12X1L</t>
  </si>
  <si>
    <t>NECTAR DE UVA E MAÇA - YUMMY FRESH - 27X200ML</t>
  </si>
  <si>
    <t>Bucha Vegetal</t>
  </si>
  <si>
    <t>ref.</t>
  </si>
  <si>
    <t>Média Venda em 01/10 a 31/10 vezes os meses de shelf life</t>
  </si>
  <si>
    <t>Geléia de Pimenta Aroma de Minas</t>
  </si>
  <si>
    <t>Tempero Baiano</t>
  </si>
  <si>
    <t>Molho Chipotle Cepêra 60 ml</t>
  </si>
  <si>
    <t>Molho Pimenta Extra-Forte Cepêra 60 ml</t>
  </si>
  <si>
    <t>Molho Pimenta Cremoso Verde Aroma Minas 150ml</t>
  </si>
  <si>
    <r>
      <t>Banana Cremosa Doces no Ponto /</t>
    </r>
    <r>
      <rPr>
        <b/>
        <sz val="10"/>
        <rFont val="Calibri"/>
        <family val="2"/>
        <scheme val="minor"/>
      </rPr>
      <t xml:space="preserve"> RALSTON</t>
    </r>
  </si>
  <si>
    <t>Pedido em  11/01/2021</t>
  </si>
  <si>
    <t>tb xxx</t>
  </si>
  <si>
    <t>Requeijão Mabiju 200g</t>
  </si>
  <si>
    <t>Requeijão Mabiju 500g</t>
  </si>
  <si>
    <t>tb 437 e Korostej em unidades</t>
  </si>
  <si>
    <t>Chocolate Diamante Negro</t>
  </si>
  <si>
    <t>Chocolate Prestígio</t>
  </si>
  <si>
    <t>Biscoito Polvilho Argola Vale do Prata 90 g</t>
  </si>
  <si>
    <t>Corote Maracujá 500 ml</t>
  </si>
  <si>
    <t>Média Venda em 01/12 a 31/12 vezes os meses de shelf life</t>
  </si>
  <si>
    <t>Chocolate Chokito</t>
  </si>
  <si>
    <t>Até aqui considerei 10/11/20 a 10/01/2021 (2 meses)</t>
  </si>
  <si>
    <t>A partir do Corote comecei a considerar 10/12/2020 a 10/01/2021 (1 mês)</t>
  </si>
  <si>
    <t>Goiabada Barra Corte Cepêra 500 g</t>
  </si>
  <si>
    <t>Pimenta Malagueta Vermelha</t>
  </si>
  <si>
    <t>MABIJU??</t>
  </si>
  <si>
    <t>Descontado qte. Afrogémeos</t>
  </si>
  <si>
    <t>BalaToffe</t>
  </si>
  <si>
    <t>Tapioca Mabiju 1 Kg</t>
  </si>
  <si>
    <t>Bala Maçã Verde</t>
  </si>
  <si>
    <t>Média Venda em 01/12/2020 a 31/01/2021 vezes os meses de shelf life</t>
  </si>
  <si>
    <t xml:space="preserve">Farofa Tradicional Kaito 500 g  </t>
  </si>
  <si>
    <t>tb 443, 444 e Korostej em unidades</t>
  </si>
  <si>
    <t>tb 449, 450 e 451 em unidades</t>
  </si>
  <si>
    <t>Feijão Carioca Kaito / Camil 1 Kg</t>
  </si>
  <si>
    <t>Bombom Ouro Branco</t>
  </si>
  <si>
    <t>Bombom Sonho de Valsa</t>
  </si>
  <si>
    <t>Pedido em 03/06/2021</t>
  </si>
  <si>
    <t>tb 455, 456 e 457 em unidades</t>
  </si>
  <si>
    <t>Média Venda em 01/04/2021 a 01/06/2021, vezes os meses de shelf life</t>
  </si>
  <si>
    <t>Bala Sortidas Chita</t>
  </si>
  <si>
    <t>Mistura p/ Maria Mole Bretzke MORANGO36 x 50 g</t>
  </si>
  <si>
    <t>Paçoca com Rapadura KHANNA</t>
  </si>
  <si>
    <t>tb 461</t>
  </si>
  <si>
    <t>Filtro São Pedro 2 L</t>
  </si>
  <si>
    <t>Pedido c/ Base Lista Clientes (exceto os da coluna k, l, m n) 
em Caixas</t>
  </si>
  <si>
    <t>Pedido em 28/09/2021</t>
  </si>
  <si>
    <t>tb 465, 466 e 469 em unidades</t>
  </si>
  <si>
    <r>
      <t>Bananinha Cremosa Doces no Ponto /</t>
    </r>
    <r>
      <rPr>
        <b/>
        <sz val="10"/>
        <rFont val="Calibri"/>
        <family val="2"/>
        <scheme val="minor"/>
      </rPr>
      <t xml:space="preserve"> RALSTON</t>
    </r>
  </si>
  <si>
    <t>Biscoito Recheado Passatempo Morango</t>
  </si>
  <si>
    <t>Biscoito Recheado Passatempo Chocolate</t>
  </si>
  <si>
    <t>Mistura p/ Maria Mole Bretzke COCO 36 x 50 g</t>
  </si>
  <si>
    <t>Nesquik Morango 380 g</t>
  </si>
  <si>
    <t>Pedido em 01/12/2021</t>
  </si>
  <si>
    <t>tb 464, 470 e 475 em unidades</t>
  </si>
  <si>
    <t>Molho Cremoso de alho c/ ervas finas 145 ml</t>
  </si>
  <si>
    <t>Molho Creemoso de pimenta c/ ervas finas 145ml</t>
  </si>
  <si>
    <t>Paçoca Rolh c/ chocolate M.Rio 500 g</t>
  </si>
  <si>
    <t>Pedido em 07/02/2022</t>
  </si>
  <si>
    <t>Feijão Carioca Camil 1 kg</t>
  </si>
  <si>
    <t>Paçoca Rolha c/ chocolate M.Rio 500 g</t>
  </si>
  <si>
    <t>Suco Integral Nova Aliança 1 L</t>
  </si>
  <si>
    <t>ARROZ</t>
  </si>
  <si>
    <t>COSMÉTICOS</t>
  </si>
  <si>
    <t>18 MESES DE VALIDADE</t>
  </si>
  <si>
    <t>tbs em trânsito</t>
  </si>
  <si>
    <t>tbs em trânsito 485, 492 e 493</t>
  </si>
  <si>
    <t>Goiabada Cascão Cremosa VAL??Ralston 300 g</t>
  </si>
  <si>
    <t>Farofa de Mandioca Gourmet Bacon Kaito 350 g</t>
  </si>
  <si>
    <t>Farofa de Mandioca Gourmet Tradicional Kaito 350g</t>
  </si>
  <si>
    <t>Farofa de Mandioca Gourmet Costela Kaito 350 g</t>
  </si>
  <si>
    <t>Pedido em 06/04/2022</t>
  </si>
  <si>
    <t xml:space="preserve">Bala Halls Cereja  </t>
  </si>
  <si>
    <t>Cachaça Seleta Ouro 700 ml</t>
  </si>
  <si>
    <t xml:space="preserve">Paçoca Zero Açúcar Moreninha do Rio </t>
  </si>
  <si>
    <t>Palmito Mabiju 400 g</t>
  </si>
  <si>
    <t>Pedido 
em Caixas</t>
  </si>
  <si>
    <t>Pedido em Unidades</t>
  </si>
  <si>
    <t>Pedido em Caixas</t>
  </si>
  <si>
    <t>Pedido em unidades</t>
  </si>
  <si>
    <t>Rapadura Coqueiros 500 g</t>
  </si>
  <si>
    <t>Tempero Sazon Arroz</t>
  </si>
  <si>
    <t>Tempero Sazon Carne</t>
  </si>
  <si>
    <t>Tempero Sazon Feijão</t>
  </si>
  <si>
    <t>Tempero Sazon Frango</t>
  </si>
  <si>
    <t>Tempero Sazon Legumes</t>
  </si>
  <si>
    <t>Tempero Sazon Nordeste</t>
  </si>
  <si>
    <t>Tempero Sazon Salada</t>
  </si>
  <si>
    <t>Refresco Tang Abacaxi</t>
  </si>
  <si>
    <t>Refresco Tang Caju</t>
  </si>
  <si>
    <t>Refresco Tang Limão</t>
  </si>
  <si>
    <t>Refresco Tang Manga</t>
  </si>
  <si>
    <t>Refresco Tang Maracujá</t>
  </si>
  <si>
    <t>Refresco Tang Morango</t>
  </si>
  <si>
    <t>Refresco Tang Tangerina</t>
  </si>
  <si>
    <t>Refresco Tang Uva</t>
  </si>
  <si>
    <t>Média Venda em 01/03/2022 a 31/05/2022, vezes os meses de shelf life</t>
  </si>
  <si>
    <t>Bala Chita Sortidas</t>
  </si>
  <si>
    <t>Bala Delícia Côco Junco 400 g</t>
  </si>
  <si>
    <t>Bala Sabor Banana Erlan</t>
  </si>
  <si>
    <t>Bala Sabor Framboesa Erlan</t>
  </si>
  <si>
    <t>Bala Sabor Guty Morango Erlan</t>
  </si>
  <si>
    <t>Bala Sabor Maçã Verde Erlan</t>
  </si>
  <si>
    <t xml:space="preserve">Wafer Dadinho </t>
  </si>
  <si>
    <t>Wafer Dadinho Duo</t>
  </si>
  <si>
    <t>Salgadinho Laminado Xipão Bacon</t>
  </si>
  <si>
    <t>Salgadinho Laminado Xipão Cebola c/ Salsa</t>
  </si>
  <si>
    <t>Salgadinho Laminado Xipão Presunto</t>
  </si>
  <si>
    <t>Salgadinho Laminado Xipão Requeijão</t>
  </si>
  <si>
    <t>Mistura p/ Bolo Renata Brigadeiro 400 g</t>
  </si>
  <si>
    <t>Mistura p/ Bolo Renata Cenoura 400 g</t>
  </si>
  <si>
    <t>Mistura p/ Bolo Renata Chocolate 400 g</t>
  </si>
  <si>
    <t>Mistura p/ Bolo Renata Côco 400 g</t>
  </si>
  <si>
    <t>Mistura p/ Bolo Renata Fubá 400 g</t>
  </si>
  <si>
    <t>Mistura p/ Bolo Renata Mandioca-Aipim 400 g</t>
  </si>
  <si>
    <t>Molho Cremoso de pimenta c/ ervas finas 145ml</t>
  </si>
  <si>
    <t>Farofa de Mandioca Gourmet Bacon Mabiju-Kaito 350 g</t>
  </si>
  <si>
    <t>Farofa de Mandioca Gourmet Costela Mabiju-Kaito 350 g</t>
  </si>
  <si>
    <t>Farofa de Mandioca Gourmet Tradicional Mabiju-Kaito 350g</t>
  </si>
  <si>
    <t>tb 507</t>
  </si>
  <si>
    <t>Erva Moída Grossa Barão 1 kg</t>
  </si>
  <si>
    <t>Erva Nativa Barão 1 kg</t>
  </si>
  <si>
    <t>Goiabada Tipo Caseira Cremosa VAL 400 g</t>
  </si>
  <si>
    <t>Paçoca Zero Açúcar Moreninha do Rio 12 x 23g</t>
  </si>
  <si>
    <t>Tempero Sazon Toque de Alho</t>
  </si>
  <si>
    <t>Achocolatado Toddy 400 g</t>
  </si>
  <si>
    <t>Bombom Garoto Serenata de Amor 825 g</t>
  </si>
  <si>
    <t>Farinha de Mandioca Branca Kaito 500 g</t>
  </si>
  <si>
    <t>Farinha de Mandioca Torrada Kaito 500 g</t>
  </si>
  <si>
    <t>Achocolatado em pó Toddy 400 g</t>
  </si>
  <si>
    <t>tb 503, 506 e 511</t>
  </si>
  <si>
    <t>Bala Hortelã Garoto Display  40 x 17 g</t>
  </si>
  <si>
    <t>Feijão Carioca Mabiju / Kaito 1 Kg</t>
  </si>
  <si>
    <t>Stock em Unidades na Data do Pedido</t>
  </si>
  <si>
    <t>Pedido em 16/09/2022</t>
  </si>
  <si>
    <t>Consumo médio de 2 meses</t>
  </si>
  <si>
    <t>Consumo médio de 1 mês</t>
  </si>
  <si>
    <t>Biscoito Sequilhos Banana Vale do Prata 350 g</t>
  </si>
  <si>
    <t>Stock 
em Unidades 1 mês após pedido (data provável de embarque)</t>
  </si>
  <si>
    <t>tb 515, 517 e 518</t>
  </si>
  <si>
    <t>Torneira Filtro Barro São Pedro</t>
  </si>
  <si>
    <t>Biscoito Recheado Trakinas Chocolate</t>
  </si>
  <si>
    <t>Cerveja Antárctica Original 269</t>
  </si>
  <si>
    <t>Pimenta Biquinho Aroma Minas G (170g drenado)</t>
  </si>
  <si>
    <t>Pimenta Biquinho Aroma Minas P (85g drenado)</t>
  </si>
  <si>
    <t>Mistura p/ Bolo Renata Limão 400 g</t>
  </si>
  <si>
    <t>AJI SAL CHURRASCO - AJINOMOTO - 5 X 2 KG</t>
  </si>
  <si>
    <t>AJI SAL CHURRASCO - AJINOMOTO - 500 GR. X 24 SACOS</t>
  </si>
  <si>
    <t>AJI SAL CHURRASCO PARILLA - AJINOMOTO - 500 GR. X 15 FRASCOS</t>
  </si>
  <si>
    <t>AJI-SAL - AJINOMOTO - 100 GR. X 36 FRASCO</t>
  </si>
  <si>
    <t>AJI-SAL - AJINOMOTO - 250 GR. X 40 SACOS</t>
  </si>
  <si>
    <t>AJI-SAL - AJIOMOTO - 1KG.X 12 SACOS</t>
  </si>
  <si>
    <t>AJI-SAL CHURRASCO - AJINOMOTO - 1KG. X 12 SACOS</t>
  </si>
  <si>
    <t>Refresco MID ABACAXI - AJINOMOTO - 120 UNID X 20 GR.</t>
  </si>
  <si>
    <t>Refresco MID CAJU - AJINOMOTO - 120 UNID X 20 GR.</t>
  </si>
  <si>
    <t>Refresco MID GOIABA - AJINOMOTO - 120 UNID X 20 GR.</t>
  </si>
  <si>
    <t>Refresco MID GRAVIOLA - AJINOMOTO - 120 UNID X 20 GR.</t>
  </si>
  <si>
    <t>Refresco MID GUARANÁ - AJINOMOTO - 120 UNID X 20 GR.</t>
  </si>
  <si>
    <t>Refresco MID JABUTICABA - AJINOMOTO - 120 UNID X 20 GR.</t>
  </si>
  <si>
    <t>Refresco MID LARANJA - AJINOMOTO - 120 UNID X 20 GR.</t>
  </si>
  <si>
    <t>Refresco MID LIMÃO - AJINOMOTO - 120 UNID X 20 GR.</t>
  </si>
  <si>
    <t>Refresco MID MANGA - AJINOMOTO - 120 UNID X 20 GR.</t>
  </si>
  <si>
    <t>Refresco MID MARACUJÁ - AJINOMOTO - 120 UNID X 20 GR.</t>
  </si>
  <si>
    <t>Refresco MID MORANGO - AJINOMOTO - 120 UNID X 20 GR.</t>
  </si>
  <si>
    <t>Refresco MID TANGERINA - AJINOMOTO - 120 UNID X 20 GR.</t>
  </si>
  <si>
    <t>Refresco MID UVA - AJINOMOTO - 120 UNID X 20 GR.</t>
  </si>
  <si>
    <t>Tempero SABOR A MI ALHO &amp; SAL - AJINOMOTO - 1 KG. X 12 POTES</t>
  </si>
  <si>
    <t>Tempero SABOR A MI ALHO &amp; SAL - AJINOMOTO - 300 GR. X 24 POTES</t>
  </si>
  <si>
    <t>Tempero SABOR A MI C/ PIMENTA - AJINOMOTO - 300 GR. X 24 POTES</t>
  </si>
  <si>
    <t>Tempero SABOR A MI C/ PIMENTA -AJINOMOTO - 1 KG. X 12 POTES</t>
  </si>
  <si>
    <t>Tempero SABOR A MI S/ PIMENTA - AJINOMOTO - 1 KG. X 12 POTES</t>
  </si>
  <si>
    <t>Tempero SABOR A MI S/ PIMENTA - AJINOMOTO - 300 GR. X 24 POTES</t>
  </si>
  <si>
    <t>Tempereo Sazon Massas</t>
  </si>
  <si>
    <t>Tempero Sazon Pipoca, Cebola e Salsa</t>
  </si>
  <si>
    <t>Tempero Sazon Pipoca Churrasco</t>
  </si>
  <si>
    <t>Tempero Sazon Pipoca Manteiga</t>
  </si>
  <si>
    <t>Tempero Sazon Toque de Alecrim</t>
  </si>
  <si>
    <t>Tempero Sazon Toque de Limão</t>
  </si>
  <si>
    <t>Biscoito ao Leite Passatempo 150g</t>
  </si>
  <si>
    <t>Tempero Completo c/ Pimenta Pirata 300 g</t>
  </si>
  <si>
    <t>Tempero Completo s/ Pimenta Pirata 300 g</t>
  </si>
  <si>
    <t>AMACIANTE CARNES AJINOMOTO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</si>
</sst>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1" fontId="0" fillId="0" borderId="1" xfId="0" applyNumberFormat="1" applyBorder="1"/>
    <xf numFmtId="0" fontId="0" fillId="2" borderId="1" xfId="0" applyFill="1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/>
    <xf numFmtId="0" fontId="0" fillId="2" borderId="0" xfId="0" applyFill="1"/>
    <xf numFmtId="1" fontId="0" fillId="3" borderId="1" xfId="0" applyNumberFormat="1" applyFill="1" applyBorder="1"/>
    <xf numFmtId="0" fontId="3" fillId="0" borderId="0" xfId="0" applyFont="1"/>
    <xf numFmtId="0" fontId="2" fillId="5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5" borderId="1" xfId="0" applyFont="1" applyFill="1" applyBorder="1"/>
    <xf numFmtId="1" fontId="3" fillId="0" borderId="1" xfId="0" applyNumberFormat="1" applyFont="1" applyBorder="1"/>
    <xf numFmtId="0" fontId="3" fillId="2" borderId="1" xfId="0" applyFont="1" applyFill="1" applyBorder="1"/>
    <xf numFmtId="0" fontId="3" fillId="2" borderId="0" xfId="0" applyFont="1" applyFill="1"/>
    <xf numFmtId="0" fontId="3" fillId="3" borderId="1" xfId="0" applyFont="1" applyFill="1" applyBorder="1"/>
    <xf numFmtId="0" fontId="3" fillId="2" borderId="1" xfId="0" applyFont="1" applyFill="1" applyBorder="1" applyAlignment="1">
      <alignment horizontal="center"/>
    </xf>
    <xf numFmtId="1" fontId="3" fillId="2" borderId="1" xfId="0" applyNumberFormat="1" applyFont="1" applyFill="1" applyBorder="1"/>
    <xf numFmtId="0" fontId="3" fillId="6" borderId="1" xfId="0" applyFont="1" applyFill="1" applyBorder="1"/>
    <xf numFmtId="0" fontId="4" fillId="5" borderId="1" xfId="0" applyFont="1" applyFill="1" applyBorder="1"/>
    <xf numFmtId="0" fontId="3" fillId="4" borderId="0" xfId="0" applyFont="1" applyFill="1"/>
    <xf numFmtId="0" fontId="3" fillId="0" borderId="0" xfId="0" applyFont="1" applyAlignment="1">
      <alignment horizontal="center"/>
    </xf>
    <xf numFmtId="0" fontId="5" fillId="4" borderId="1" xfId="0" applyFont="1" applyFill="1" applyBorder="1"/>
    <xf numFmtId="164" fontId="3" fillId="0" borderId="1" xfId="0" applyNumberFormat="1" applyFont="1" applyBorder="1"/>
    <xf numFmtId="0" fontId="6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4" fontId="3" fillId="0" borderId="0" xfId="0" applyNumberFormat="1" applyFont="1"/>
    <xf numFmtId="164" fontId="3" fillId="3" borderId="1" xfId="0" applyNumberFormat="1" applyFont="1" applyFill="1" applyBorder="1"/>
    <xf numFmtId="164" fontId="4" fillId="0" borderId="1" xfId="0" applyNumberFormat="1" applyFont="1" applyBorder="1"/>
    <xf numFmtId="0" fontId="3" fillId="0" borderId="0" xfId="0" applyFont="1" applyAlignment="1">
      <alignment horizontal="center" vertical="center"/>
    </xf>
    <xf numFmtId="164" fontId="3" fillId="2" borderId="1" xfId="0" applyNumberFormat="1" applyFont="1" applyFill="1" applyBorder="1"/>
    <xf numFmtId="0" fontId="3" fillId="2" borderId="0" xfId="0" applyFont="1" applyFill="1" applyAlignment="1">
      <alignment horizontal="center" vertical="center"/>
    </xf>
    <xf numFmtId="0" fontId="5" fillId="0" borderId="0" xfId="0" applyFont="1"/>
    <xf numFmtId="164" fontId="5" fillId="3" borderId="1" xfId="0" applyNumberFormat="1" applyFont="1" applyFill="1" applyBorder="1"/>
    <xf numFmtId="164" fontId="3" fillId="7" borderId="1" xfId="0" applyNumberFormat="1" applyFont="1" applyFill="1" applyBorder="1"/>
    <xf numFmtId="164" fontId="7" fillId="2" borderId="1" xfId="0" applyNumberFormat="1" applyFont="1" applyFill="1" applyBorder="1"/>
    <xf numFmtId="0" fontId="3" fillId="7" borderId="1" xfId="0" applyFont="1" applyFill="1" applyBorder="1"/>
    <xf numFmtId="0" fontId="3" fillId="7" borderId="1" xfId="0" applyFont="1" applyFill="1" applyBorder="1" applyAlignment="1">
      <alignment horizontal="center"/>
    </xf>
    <xf numFmtId="1" fontId="3" fillId="7" borderId="1" xfId="0" applyNumberFormat="1" applyFont="1" applyFill="1" applyBorder="1"/>
    <xf numFmtId="164" fontId="7" fillId="7" borderId="1" xfId="0" applyNumberFormat="1" applyFont="1" applyFill="1" applyBorder="1"/>
    <xf numFmtId="0" fontId="8" fillId="0" borderId="1" xfId="0" applyFont="1" applyBorder="1"/>
    <xf numFmtId="164" fontId="3" fillId="8" borderId="1" xfId="0" applyNumberFormat="1" applyFont="1" applyFill="1" applyBorder="1"/>
    <xf numFmtId="164" fontId="7" fillId="8" borderId="1" xfId="0" applyNumberFormat="1" applyFont="1" applyFill="1" applyBorder="1"/>
    <xf numFmtId="1" fontId="3" fillId="0" borderId="0" xfId="0" applyNumberFormat="1" applyFont="1"/>
    <xf numFmtId="164" fontId="7" fillId="0" borderId="1" xfId="0" applyNumberFormat="1" applyFont="1" applyBorder="1"/>
    <xf numFmtId="0" fontId="3" fillId="0" borderId="4" xfId="0" applyFont="1" applyBorder="1"/>
    <xf numFmtId="0" fontId="5" fillId="4" borderId="4" xfId="0" applyFont="1" applyFill="1" applyBorder="1"/>
    <xf numFmtId="0" fontId="3" fillId="9" borderId="4" xfId="0" applyFont="1" applyFill="1" applyBorder="1"/>
    <xf numFmtId="0" fontId="9" fillId="0" borderId="4" xfId="0" applyFont="1" applyBorder="1"/>
    <xf numFmtId="0" fontId="3" fillId="0" borderId="0" xfId="0" applyFont="1" applyAlignment="1">
      <alignment horizontal="left"/>
    </xf>
    <xf numFmtId="0" fontId="3" fillId="10" borderId="1" xfId="0" applyFont="1" applyFill="1" applyBorder="1"/>
    <xf numFmtId="0" fontId="3" fillId="10" borderId="4" xfId="0" applyFont="1" applyFill="1" applyBorder="1"/>
    <xf numFmtId="0" fontId="3" fillId="10" borderId="1" xfId="0" applyFont="1" applyFill="1" applyBorder="1" applyAlignment="1">
      <alignment horizontal="center"/>
    </xf>
    <xf numFmtId="1" fontId="3" fillId="10" borderId="1" xfId="0" applyNumberFormat="1" applyFont="1" applyFill="1" applyBorder="1"/>
    <xf numFmtId="164" fontId="3" fillId="10" borderId="1" xfId="0" applyNumberFormat="1" applyFont="1" applyFill="1" applyBorder="1"/>
    <xf numFmtId="164" fontId="2" fillId="2" borderId="1" xfId="0" applyNumberFormat="1" applyFont="1" applyFill="1" applyBorder="1" applyAlignment="1">
      <alignment horizontal="center" vertical="center" wrapText="1"/>
    </xf>
    <xf numFmtId="164" fontId="3" fillId="2" borderId="0" xfId="0" applyNumberFormat="1" applyFont="1" applyFill="1"/>
    <xf numFmtId="1" fontId="3" fillId="2" borderId="0" xfId="0" applyNumberFormat="1" applyFont="1" applyFill="1"/>
    <xf numFmtId="0" fontId="3" fillId="7" borderId="4" xfId="0" applyFont="1" applyFill="1" applyBorder="1"/>
    <xf numFmtId="0" fontId="3" fillId="7" borderId="0" xfId="0" applyFont="1" applyFill="1" applyAlignment="1">
      <alignment horizontal="left"/>
    </xf>
    <xf numFmtId="0" fontId="3" fillId="7" borderId="0" xfId="0" applyFont="1" applyFill="1"/>
    <xf numFmtId="0" fontId="7" fillId="7" borderId="1" xfId="0" applyFont="1" applyFill="1" applyBorder="1"/>
    <xf numFmtId="0" fontId="7" fillId="7" borderId="4" xfId="0" applyFont="1" applyFill="1" applyBorder="1"/>
    <xf numFmtId="0" fontId="7" fillId="7" borderId="1" xfId="0" applyFont="1" applyFill="1" applyBorder="1" applyAlignment="1">
      <alignment horizontal="center"/>
    </xf>
    <xf numFmtId="1" fontId="7" fillId="7" borderId="1" xfId="0" applyNumberFormat="1" applyFont="1" applyFill="1" applyBorder="1"/>
    <xf numFmtId="0" fontId="7" fillId="7" borderId="0" xfId="0" applyFont="1" applyFill="1" applyAlignment="1">
      <alignment horizontal="left"/>
    </xf>
    <xf numFmtId="0" fontId="7" fillId="7" borderId="0" xfId="0" applyFont="1" applyFill="1"/>
    <xf numFmtId="0" fontId="10" fillId="7" borderId="1" xfId="0" applyFont="1" applyFill="1" applyBorder="1"/>
    <xf numFmtId="0" fontId="7" fillId="2" borderId="1" xfId="0" applyFont="1" applyFill="1" applyBorder="1"/>
    <xf numFmtId="0" fontId="7" fillId="2" borderId="4" xfId="0" applyFont="1" applyFill="1" applyBorder="1"/>
    <xf numFmtId="0" fontId="7" fillId="3" borderId="1" xfId="0" applyFont="1" applyFill="1" applyBorder="1"/>
    <xf numFmtId="0" fontId="7" fillId="2" borderId="1" xfId="0" applyFont="1" applyFill="1" applyBorder="1" applyAlignment="1">
      <alignment horizontal="center"/>
    </xf>
    <xf numFmtId="1" fontId="7" fillId="2" borderId="1" xfId="0" applyNumberFormat="1" applyFont="1" applyFill="1" applyBorder="1"/>
    <xf numFmtId="0" fontId="7" fillId="2" borderId="0" xfId="0" applyFont="1" applyFill="1"/>
    <xf numFmtId="0" fontId="3" fillId="2" borderId="4" xfId="0" applyFont="1" applyFill="1" applyBorder="1"/>
    <xf numFmtId="0" fontId="7" fillId="10" borderId="1" xfId="0" applyFont="1" applyFill="1" applyBorder="1"/>
    <xf numFmtId="0" fontId="3" fillId="10" borderId="0" xfId="0" applyFont="1" applyFill="1"/>
    <xf numFmtId="0" fontId="3" fillId="0" borderId="0" xfId="0" applyFont="1" applyAlignment="1">
      <alignment horizontal="right"/>
    </xf>
    <xf numFmtId="0" fontId="7" fillId="7" borderId="1" xfId="0" applyFont="1" applyFill="1" applyBorder="1" applyAlignment="1">
      <alignment horizontal="right"/>
    </xf>
    <xf numFmtId="0" fontId="3" fillId="7" borderId="1" xfId="0" applyFont="1" applyFill="1" applyBorder="1" applyAlignment="1">
      <alignment horizontal="right"/>
    </xf>
    <xf numFmtId="0" fontId="7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3" fillId="10" borderId="1" xfId="0" applyFont="1" applyFill="1" applyBorder="1" applyAlignment="1">
      <alignment horizontal="right"/>
    </xf>
    <xf numFmtId="0" fontId="7" fillId="0" borderId="1" xfId="0" applyFont="1" applyBorder="1"/>
    <xf numFmtId="0" fontId="3" fillId="0" borderId="1" xfId="0" applyFont="1" applyBorder="1" applyAlignment="1">
      <alignment horizontal="right"/>
    </xf>
    <xf numFmtId="0" fontId="7" fillId="10" borderId="4" xfId="0" applyFont="1" applyFill="1" applyBorder="1"/>
    <xf numFmtId="0" fontId="7" fillId="10" borderId="1" xfId="0" applyFont="1" applyFill="1" applyBorder="1" applyAlignment="1">
      <alignment horizontal="center"/>
    </xf>
    <xf numFmtId="1" fontId="7" fillId="10" borderId="1" xfId="0" applyNumberFormat="1" applyFont="1" applyFill="1" applyBorder="1"/>
    <xf numFmtId="164" fontId="7" fillId="10" borderId="1" xfId="0" applyNumberFormat="1" applyFont="1" applyFill="1" applyBorder="1"/>
    <xf numFmtId="0" fontId="7" fillId="10" borderId="1" xfId="0" applyFont="1" applyFill="1" applyBorder="1" applyAlignment="1">
      <alignment horizontal="right"/>
    </xf>
    <xf numFmtId="0" fontId="7" fillId="10" borderId="0" xfId="0" applyFont="1" applyFill="1"/>
    <xf numFmtId="164" fontId="7" fillId="11" borderId="1" xfId="0" applyNumberFormat="1" applyFont="1" applyFill="1" applyBorder="1"/>
    <xf numFmtId="164" fontId="3" fillId="11" borderId="1" xfId="0" applyNumberFormat="1" applyFont="1" applyFill="1" applyBorder="1"/>
    <xf numFmtId="0" fontId="9" fillId="10" borderId="4" xfId="0" applyFont="1" applyFill="1" applyBorder="1"/>
    <xf numFmtId="0" fontId="7" fillId="0" borderId="0" xfId="0" applyFont="1"/>
    <xf numFmtId="0" fontId="7" fillId="11" borderId="4" xfId="0" applyFont="1" applyFill="1" applyBorder="1"/>
    <xf numFmtId="0" fontId="3" fillId="11" borderId="4" xfId="0" applyFont="1" applyFill="1" applyBorder="1"/>
    <xf numFmtId="0" fontId="7" fillId="3" borderId="4" xfId="0" applyFont="1" applyFill="1" applyBorder="1"/>
    <xf numFmtId="0" fontId="7" fillId="12" borderId="0" xfId="0" applyFont="1" applyFill="1"/>
    <xf numFmtId="0" fontId="3" fillId="12" borderId="0" xfId="0" applyFont="1" applyFill="1"/>
    <xf numFmtId="164" fontId="7" fillId="0" borderId="0" xfId="0" applyNumberFormat="1" applyFont="1"/>
    <xf numFmtId="0" fontId="7" fillId="3" borderId="1" xfId="0" applyFont="1" applyFill="1" applyBorder="1" applyAlignment="1">
      <alignment horizontal="center"/>
    </xf>
    <xf numFmtId="1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Font="1" applyFill="1" applyBorder="1" applyAlignment="1">
      <alignment horizontal="right"/>
    </xf>
    <xf numFmtId="0" fontId="7" fillId="3" borderId="0" xfId="0" applyFont="1" applyFill="1"/>
    <xf numFmtId="0" fontId="3" fillId="3" borderId="0" xfId="0" applyFont="1" applyFill="1"/>
    <xf numFmtId="164" fontId="7" fillId="2" borderId="0" xfId="0" applyNumberFormat="1" applyFont="1" applyFill="1"/>
    <xf numFmtId="1" fontId="7" fillId="0" borderId="0" xfId="0" applyNumberFormat="1" applyFont="1"/>
    <xf numFmtId="0" fontId="2" fillId="0" borderId="0" xfId="0" applyFont="1"/>
    <xf numFmtId="1" fontId="7" fillId="3" borderId="0" xfId="0" applyNumberFormat="1" applyFont="1" applyFill="1"/>
    <xf numFmtId="0" fontId="7" fillId="11" borderId="1" xfId="0" applyFont="1" applyFill="1" applyBorder="1" applyAlignment="1">
      <alignment horizontal="center"/>
    </xf>
    <xf numFmtId="2" fontId="7" fillId="0" borderId="1" xfId="0" applyNumberFormat="1" applyFont="1" applyBorder="1"/>
    <xf numFmtId="1" fontId="2" fillId="0" borderId="1" xfId="0" applyNumberFormat="1" applyFont="1" applyBorder="1" applyAlignment="1">
      <alignment horizontal="center" vertical="center" wrapText="1"/>
    </xf>
    <xf numFmtId="1" fontId="7" fillId="0" borderId="1" xfId="0" applyNumberFormat="1" applyFont="1" applyBorder="1"/>
    <xf numFmtId="0" fontId="7" fillId="11" borderId="1" xfId="0" applyFont="1" applyFill="1" applyBorder="1"/>
    <xf numFmtId="1" fontId="7" fillId="11" borderId="1" xfId="0" applyNumberFormat="1" applyFont="1" applyFill="1" applyBorder="1"/>
    <xf numFmtId="0" fontId="7" fillId="11" borderId="1" xfId="0" applyFont="1" applyFill="1" applyBorder="1" applyAlignment="1">
      <alignment horizontal="right"/>
    </xf>
    <xf numFmtId="0" fontId="7" fillId="11" borderId="0" xfId="0" applyFont="1" applyFill="1"/>
    <xf numFmtId="0" fontId="3" fillId="11" borderId="0" xfId="0" applyFont="1" applyFill="1"/>
    <xf numFmtId="0" fontId="7" fillId="0" borderId="1" xfId="0" applyFont="1" applyFill="1" applyBorder="1"/>
    <xf numFmtId="0" fontId="7" fillId="13" borderId="1" xfId="0" applyFont="1" applyFill="1" applyBorder="1"/>
    <xf numFmtId="0" fontId="3" fillId="0" borderId="0" xfId="0" applyFont="1" applyFill="1"/>
    <xf numFmtId="1" fontId="3" fillId="0" borderId="0" xfId="0" applyNumberFormat="1" applyFont="1" applyFill="1" applyAlignment="1">
      <alignment horizontal="right"/>
    </xf>
    <xf numFmtId="1" fontId="3" fillId="0" borderId="0" xfId="0" applyNumberFormat="1" applyFont="1" applyFill="1"/>
    <xf numFmtId="1" fontId="7" fillId="0" borderId="1" xfId="0" applyNumberFormat="1" applyFont="1" applyFill="1" applyBorder="1" applyAlignment="1">
      <alignment horizontal="right"/>
    </xf>
    <xf numFmtId="1" fontId="7" fillId="0" borderId="0" xfId="0" applyNumberFormat="1" applyFont="1" applyFill="1"/>
    <xf numFmtId="0" fontId="2" fillId="0" borderId="1" xfId="0" applyFont="1" applyFill="1" applyBorder="1" applyAlignment="1">
      <alignment horizontal="center" vertical="center" wrapText="1"/>
    </xf>
    <xf numFmtId="1" fontId="7" fillId="0" borderId="1" xfId="0" applyNumberFormat="1" applyFont="1" applyFill="1" applyBorder="1"/>
    <xf numFmtId="1" fontId="7" fillId="11" borderId="1" xfId="0" applyNumberFormat="1" applyFont="1" applyFill="1" applyBorder="1" applyAlignment="1">
      <alignment horizontal="right"/>
    </xf>
    <xf numFmtId="1" fontId="7" fillId="11" borderId="0" xfId="0" applyNumberFormat="1" applyFont="1" applyFill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3D604-4F4A-458B-AE9D-407938926450}">
  <dimension ref="A1:N177"/>
  <sheetViews>
    <sheetView showGridLines="0" workbookViewId="0">
      <selection sqref="A1:XFD1048576"/>
    </sheetView>
  </sheetViews>
  <sheetFormatPr defaultRowHeight="14.4" x14ac:dyDescent="0.3"/>
  <cols>
    <col min="1" max="1" width="43.33203125" customWidth="1"/>
    <col min="4" max="4" width="8.88671875" style="1"/>
    <col min="10" max="10" width="13.6640625" customWidth="1"/>
    <col min="11" max="11" width="15.88671875" customWidth="1"/>
    <col min="12" max="12" width="14.5546875" customWidth="1"/>
    <col min="13" max="13" width="14.44140625" customWidth="1"/>
  </cols>
  <sheetData>
    <row r="1" spans="1:13" x14ac:dyDescent="0.3">
      <c r="A1" s="137" t="s">
        <v>10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</row>
    <row r="2" spans="1:13" ht="83.4" customHeight="1" x14ac:dyDescent="0.3">
      <c r="A2" s="5" t="s">
        <v>0</v>
      </c>
      <c r="B2" s="5" t="s">
        <v>3</v>
      </c>
      <c r="C2" s="5" t="s">
        <v>70</v>
      </c>
      <c r="D2" s="5" t="s">
        <v>2</v>
      </c>
      <c r="E2" s="5" t="s">
        <v>1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11</v>
      </c>
      <c r="K2" s="6" t="s">
        <v>69</v>
      </c>
      <c r="L2" s="5" t="s">
        <v>13</v>
      </c>
      <c r="M2" s="5" t="s">
        <v>12</v>
      </c>
    </row>
    <row r="3" spans="1:13" x14ac:dyDescent="0.3">
      <c r="A3" s="2" t="s">
        <v>8</v>
      </c>
      <c r="B3" s="2">
        <v>12</v>
      </c>
      <c r="C3" s="2">
        <v>0</v>
      </c>
      <c r="D3" s="7">
        <v>10</v>
      </c>
      <c r="E3" s="2">
        <v>5000</v>
      </c>
      <c r="F3" s="2">
        <v>1740</v>
      </c>
      <c r="G3" s="2">
        <v>0</v>
      </c>
      <c r="H3" s="2">
        <v>0</v>
      </c>
      <c r="I3" s="2">
        <v>1200</v>
      </c>
      <c r="J3" s="3">
        <f>(E3-C3-F3-G3-H3-I3)/B3</f>
        <v>171.66666666666666</v>
      </c>
      <c r="K3" s="2">
        <v>50</v>
      </c>
      <c r="L3" s="3">
        <f>E3*0.05/B3</f>
        <v>20.833333333333332</v>
      </c>
      <c r="M3" s="3">
        <f>J3+K3+L3</f>
        <v>242.5</v>
      </c>
    </row>
    <row r="4" spans="1:13" x14ac:dyDescent="0.3">
      <c r="A4" s="2" t="s">
        <v>9</v>
      </c>
      <c r="B4" s="2">
        <v>10</v>
      </c>
      <c r="C4" s="2">
        <v>0</v>
      </c>
      <c r="D4" s="7">
        <v>4</v>
      </c>
      <c r="E4" s="2">
        <v>8400</v>
      </c>
      <c r="F4" s="2">
        <v>2500</v>
      </c>
      <c r="G4" s="2">
        <v>1000</v>
      </c>
      <c r="H4" s="2">
        <v>1500</v>
      </c>
      <c r="I4" s="2">
        <v>1500</v>
      </c>
      <c r="J4" s="3">
        <f>(E4-C4-F4-G4-H4-I4)/B4</f>
        <v>190</v>
      </c>
      <c r="K4" s="2">
        <v>20</v>
      </c>
      <c r="L4" s="3">
        <f>E4*0.05/B4</f>
        <v>42</v>
      </c>
      <c r="M4" s="3">
        <f>J4+K4+L4</f>
        <v>252</v>
      </c>
    </row>
    <row r="5" spans="1:13" x14ac:dyDescent="0.3">
      <c r="A5" s="2" t="s">
        <v>15</v>
      </c>
      <c r="B5" s="2">
        <v>20</v>
      </c>
      <c r="C5" s="2">
        <v>0</v>
      </c>
      <c r="D5" s="7">
        <v>5</v>
      </c>
      <c r="E5" s="2">
        <v>9400</v>
      </c>
      <c r="F5" s="2">
        <v>3000</v>
      </c>
      <c r="G5" s="2">
        <v>2000</v>
      </c>
      <c r="H5" s="2">
        <v>2000</v>
      </c>
      <c r="I5" s="2">
        <v>0</v>
      </c>
      <c r="J5" s="3">
        <f>(E5-C5-F5-G5-H5-I5)/B5</f>
        <v>120</v>
      </c>
      <c r="K5" s="2">
        <v>100</v>
      </c>
      <c r="L5" s="3">
        <f t="shared" ref="L5:L68" si="0">E5*0.05/B5</f>
        <v>23.5</v>
      </c>
      <c r="M5" s="3">
        <f t="shared" ref="M5:M68" si="1">J5+K5+L5</f>
        <v>243.5</v>
      </c>
    </row>
    <row r="6" spans="1:13" x14ac:dyDescent="0.3">
      <c r="A6" s="2" t="s">
        <v>14</v>
      </c>
      <c r="B6" s="2">
        <v>20</v>
      </c>
      <c r="C6" s="2">
        <v>829</v>
      </c>
      <c r="D6" s="7">
        <v>10</v>
      </c>
      <c r="E6" s="2">
        <v>7000</v>
      </c>
      <c r="F6" s="2">
        <v>0</v>
      </c>
      <c r="G6" s="2">
        <v>2000</v>
      </c>
      <c r="H6" s="2">
        <v>0</v>
      </c>
      <c r="I6" s="2">
        <v>2000</v>
      </c>
      <c r="J6" s="3">
        <f t="shared" ref="J6:J69" si="2">(E6-C6-F6-G6-H6-I6)/B6</f>
        <v>108.55</v>
      </c>
      <c r="K6" s="2">
        <v>100</v>
      </c>
      <c r="L6" s="3">
        <f t="shared" si="0"/>
        <v>17.5</v>
      </c>
      <c r="M6" s="3">
        <f t="shared" si="1"/>
        <v>226.05</v>
      </c>
    </row>
    <row r="7" spans="1:13" x14ac:dyDescent="0.3">
      <c r="A7" s="2" t="s">
        <v>16</v>
      </c>
      <c r="B7" s="2">
        <v>20</v>
      </c>
      <c r="C7" s="2">
        <v>792</v>
      </c>
      <c r="D7" s="7">
        <v>10</v>
      </c>
      <c r="E7" s="2">
        <v>10000</v>
      </c>
      <c r="F7" s="2">
        <v>0</v>
      </c>
      <c r="G7" s="2">
        <v>2000</v>
      </c>
      <c r="H7" s="2">
        <v>0</v>
      </c>
      <c r="I7" s="2">
        <v>2200</v>
      </c>
      <c r="J7" s="3">
        <f t="shared" si="2"/>
        <v>250.4</v>
      </c>
      <c r="K7" s="2">
        <v>100</v>
      </c>
      <c r="L7" s="3">
        <f t="shared" si="0"/>
        <v>25</v>
      </c>
      <c r="M7" s="3">
        <f t="shared" si="1"/>
        <v>375.4</v>
      </c>
    </row>
    <row r="8" spans="1:13" x14ac:dyDescent="0.3">
      <c r="A8" s="2" t="s">
        <v>17</v>
      </c>
      <c r="B8" s="2">
        <v>20</v>
      </c>
      <c r="C8" s="2">
        <v>0</v>
      </c>
      <c r="D8" s="7">
        <v>10</v>
      </c>
      <c r="E8" s="2">
        <v>6000</v>
      </c>
      <c r="F8" s="2">
        <v>2000</v>
      </c>
      <c r="G8" s="2">
        <v>2400</v>
      </c>
      <c r="H8" s="2">
        <v>0</v>
      </c>
      <c r="I8" s="2">
        <v>2000</v>
      </c>
      <c r="J8" s="3">
        <f t="shared" si="2"/>
        <v>-20</v>
      </c>
      <c r="K8" s="2">
        <v>100</v>
      </c>
      <c r="L8" s="3">
        <f t="shared" si="0"/>
        <v>15</v>
      </c>
      <c r="M8" s="3">
        <f t="shared" si="1"/>
        <v>95</v>
      </c>
    </row>
    <row r="9" spans="1:13" x14ac:dyDescent="0.3">
      <c r="A9" s="2" t="s">
        <v>18</v>
      </c>
      <c r="B9" s="2">
        <v>20</v>
      </c>
      <c r="C9" s="2">
        <v>0</v>
      </c>
      <c r="D9" s="7">
        <v>10</v>
      </c>
      <c r="E9" s="2">
        <v>5500</v>
      </c>
      <c r="F9" s="2">
        <v>2000</v>
      </c>
      <c r="G9" s="2">
        <v>2000</v>
      </c>
      <c r="H9" s="2">
        <v>0</v>
      </c>
      <c r="I9" s="2">
        <v>2000</v>
      </c>
      <c r="J9" s="3">
        <f t="shared" si="2"/>
        <v>-25</v>
      </c>
      <c r="K9" s="2">
        <v>100</v>
      </c>
      <c r="L9" s="3">
        <f t="shared" si="0"/>
        <v>13.75</v>
      </c>
      <c r="M9" s="3">
        <f t="shared" si="1"/>
        <v>88.75</v>
      </c>
    </row>
    <row r="10" spans="1:13" x14ac:dyDescent="0.3">
      <c r="A10" s="2" t="s">
        <v>19</v>
      </c>
      <c r="B10" s="2">
        <v>24</v>
      </c>
      <c r="C10" s="2">
        <v>685</v>
      </c>
      <c r="D10" s="7">
        <v>10</v>
      </c>
      <c r="E10" s="2">
        <v>1400</v>
      </c>
      <c r="F10" s="2">
        <v>0</v>
      </c>
      <c r="G10" s="2">
        <v>480</v>
      </c>
      <c r="H10" s="2">
        <v>0</v>
      </c>
      <c r="I10" s="2">
        <v>720</v>
      </c>
      <c r="J10" s="3">
        <f t="shared" si="2"/>
        <v>-20.208333333333332</v>
      </c>
      <c r="K10" s="2">
        <v>50</v>
      </c>
      <c r="L10" s="3">
        <f t="shared" si="0"/>
        <v>2.9166666666666665</v>
      </c>
      <c r="M10" s="3">
        <f t="shared" si="1"/>
        <v>32.708333333333336</v>
      </c>
    </row>
    <row r="11" spans="1:13" x14ac:dyDescent="0.3">
      <c r="A11" s="2" t="s">
        <v>20</v>
      </c>
      <c r="B11" s="2">
        <v>24</v>
      </c>
      <c r="C11" s="2">
        <v>143</v>
      </c>
      <c r="D11" s="7">
        <v>10</v>
      </c>
      <c r="E11" s="2">
        <v>550</v>
      </c>
      <c r="F11" s="2">
        <v>0</v>
      </c>
      <c r="G11" s="2">
        <v>360</v>
      </c>
      <c r="H11" s="2">
        <v>0</v>
      </c>
      <c r="I11" s="2">
        <v>360</v>
      </c>
      <c r="J11" s="3">
        <f t="shared" si="2"/>
        <v>-13.041666666666666</v>
      </c>
      <c r="K11" s="2">
        <v>0</v>
      </c>
      <c r="L11" s="3">
        <f>E11*0.05/B11</f>
        <v>1.1458333333333333</v>
      </c>
      <c r="M11" s="3">
        <f t="shared" si="1"/>
        <v>-11.895833333333332</v>
      </c>
    </row>
    <row r="12" spans="1:13" x14ac:dyDescent="0.3">
      <c r="A12" s="2" t="s">
        <v>21</v>
      </c>
      <c r="B12" s="2">
        <v>24</v>
      </c>
      <c r="C12" s="2">
        <v>959</v>
      </c>
      <c r="D12" s="7">
        <v>15</v>
      </c>
      <c r="E12" s="2">
        <v>1500</v>
      </c>
      <c r="F12" s="2">
        <v>0</v>
      </c>
      <c r="G12" s="2">
        <v>0</v>
      </c>
      <c r="H12" s="2">
        <v>0</v>
      </c>
      <c r="I12" s="2">
        <v>600</v>
      </c>
      <c r="J12" s="3">
        <f t="shared" si="2"/>
        <v>-2.4583333333333335</v>
      </c>
      <c r="K12" s="2">
        <v>50</v>
      </c>
      <c r="L12" s="3">
        <f t="shared" si="0"/>
        <v>3.125</v>
      </c>
      <c r="M12" s="3">
        <f t="shared" si="1"/>
        <v>50.666666666666664</v>
      </c>
    </row>
    <row r="13" spans="1:13" x14ac:dyDescent="0.3">
      <c r="A13" s="2" t="s">
        <v>22</v>
      </c>
      <c r="B13" s="2">
        <v>24</v>
      </c>
      <c r="C13" s="2">
        <v>1166</v>
      </c>
      <c r="D13" s="7">
        <v>15</v>
      </c>
      <c r="E13" s="2">
        <v>2000</v>
      </c>
      <c r="F13" s="2">
        <v>0</v>
      </c>
      <c r="G13" s="2">
        <v>0</v>
      </c>
      <c r="H13" s="2">
        <v>0</v>
      </c>
      <c r="I13" s="2">
        <v>720</v>
      </c>
      <c r="J13" s="3">
        <f t="shared" si="2"/>
        <v>4.75</v>
      </c>
      <c r="K13" s="2">
        <v>50</v>
      </c>
      <c r="L13" s="3">
        <f t="shared" si="0"/>
        <v>4.166666666666667</v>
      </c>
      <c r="M13" s="3">
        <f t="shared" si="1"/>
        <v>58.916666666666664</v>
      </c>
    </row>
    <row r="14" spans="1:13" x14ac:dyDescent="0.3">
      <c r="A14" s="2" t="s">
        <v>23</v>
      </c>
      <c r="B14" s="2">
        <v>24</v>
      </c>
      <c r="C14" s="2">
        <v>552</v>
      </c>
      <c r="D14" s="7">
        <v>15</v>
      </c>
      <c r="E14" s="2">
        <v>1800</v>
      </c>
      <c r="F14" s="2">
        <v>0</v>
      </c>
      <c r="G14" s="2">
        <v>240</v>
      </c>
      <c r="H14" s="2">
        <v>0</v>
      </c>
      <c r="I14" s="2">
        <v>600</v>
      </c>
      <c r="J14" s="3">
        <f t="shared" si="2"/>
        <v>17</v>
      </c>
      <c r="K14" s="2">
        <v>50</v>
      </c>
      <c r="L14" s="3">
        <f t="shared" si="0"/>
        <v>3.75</v>
      </c>
      <c r="M14" s="3">
        <f t="shared" si="1"/>
        <v>70.75</v>
      </c>
    </row>
    <row r="15" spans="1:13" x14ac:dyDescent="0.3">
      <c r="A15" s="2" t="s">
        <v>24</v>
      </c>
      <c r="B15" s="2">
        <v>24</v>
      </c>
      <c r="C15" s="2">
        <v>371</v>
      </c>
      <c r="D15" s="7">
        <v>15</v>
      </c>
      <c r="E15" s="2">
        <v>1000</v>
      </c>
      <c r="F15" s="2">
        <v>0</v>
      </c>
      <c r="G15" s="2">
        <v>240</v>
      </c>
      <c r="H15" s="2">
        <v>0</v>
      </c>
      <c r="I15" s="2">
        <v>360</v>
      </c>
      <c r="J15" s="3">
        <f t="shared" si="2"/>
        <v>1.2083333333333333</v>
      </c>
      <c r="K15" s="2">
        <v>0</v>
      </c>
      <c r="L15" s="3">
        <f t="shared" si="0"/>
        <v>2.0833333333333335</v>
      </c>
      <c r="M15" s="3">
        <f t="shared" si="1"/>
        <v>3.291666666666667</v>
      </c>
    </row>
    <row r="16" spans="1:13" x14ac:dyDescent="0.3">
      <c r="A16" s="2" t="s">
        <v>25</v>
      </c>
      <c r="B16" s="2">
        <v>70</v>
      </c>
      <c r="C16" s="2">
        <v>0</v>
      </c>
      <c r="D16" s="7">
        <v>5</v>
      </c>
      <c r="E16" s="2">
        <v>4000</v>
      </c>
      <c r="F16" s="2">
        <v>0</v>
      </c>
      <c r="G16" s="2">
        <v>0</v>
      </c>
      <c r="H16" s="2">
        <v>0</v>
      </c>
      <c r="I16" s="2">
        <v>1400</v>
      </c>
      <c r="J16" s="3">
        <f t="shared" si="2"/>
        <v>37.142857142857146</v>
      </c>
      <c r="K16" s="2">
        <v>0</v>
      </c>
      <c r="L16" s="3">
        <f t="shared" si="0"/>
        <v>2.8571428571428572</v>
      </c>
      <c r="M16" s="3">
        <f t="shared" si="1"/>
        <v>40</v>
      </c>
    </row>
    <row r="17" spans="1:13" x14ac:dyDescent="0.3">
      <c r="A17" s="2" t="s">
        <v>26</v>
      </c>
      <c r="B17" s="2">
        <v>20</v>
      </c>
      <c r="C17" s="2">
        <v>272</v>
      </c>
      <c r="D17" s="7">
        <v>8</v>
      </c>
      <c r="E17" s="2">
        <v>1200</v>
      </c>
      <c r="F17" s="2">
        <v>0</v>
      </c>
      <c r="G17" s="2">
        <v>0</v>
      </c>
      <c r="H17" s="2">
        <v>300</v>
      </c>
      <c r="I17" s="2">
        <v>600</v>
      </c>
      <c r="J17" s="3">
        <f t="shared" si="2"/>
        <v>1.4</v>
      </c>
      <c r="K17" s="2">
        <v>0</v>
      </c>
      <c r="L17" s="3">
        <f t="shared" si="0"/>
        <v>3</v>
      </c>
      <c r="M17" s="3">
        <f t="shared" si="1"/>
        <v>4.4000000000000004</v>
      </c>
    </row>
    <row r="18" spans="1:13" x14ac:dyDescent="0.3">
      <c r="A18" s="2" t="s">
        <v>27</v>
      </c>
      <c r="B18" s="2">
        <v>20</v>
      </c>
      <c r="C18" s="2">
        <v>398</v>
      </c>
      <c r="D18" s="7">
        <v>8</v>
      </c>
      <c r="E18" s="2">
        <v>800</v>
      </c>
      <c r="F18" s="2">
        <v>0</v>
      </c>
      <c r="G18" s="2">
        <v>0</v>
      </c>
      <c r="H18" s="2">
        <v>200</v>
      </c>
      <c r="I18" s="2">
        <v>300</v>
      </c>
      <c r="J18" s="3">
        <f t="shared" si="2"/>
        <v>-4.9000000000000004</v>
      </c>
      <c r="K18" s="2">
        <v>0</v>
      </c>
      <c r="L18" s="3">
        <f t="shared" si="0"/>
        <v>2</v>
      </c>
      <c r="M18" s="3">
        <f t="shared" si="1"/>
        <v>-2.9000000000000004</v>
      </c>
    </row>
    <row r="19" spans="1:13" x14ac:dyDescent="0.3">
      <c r="A19" s="2" t="s">
        <v>28</v>
      </c>
      <c r="B19" s="2">
        <v>20</v>
      </c>
      <c r="C19" s="2">
        <v>712</v>
      </c>
      <c r="D19" s="7">
        <v>12</v>
      </c>
      <c r="E19" s="2">
        <v>5000</v>
      </c>
      <c r="F19" s="2">
        <v>0</v>
      </c>
      <c r="G19" s="2">
        <v>0</v>
      </c>
      <c r="H19" s="2">
        <v>1600</v>
      </c>
      <c r="I19" s="2">
        <v>500</v>
      </c>
      <c r="J19" s="3">
        <f t="shared" si="2"/>
        <v>109.4</v>
      </c>
      <c r="K19" s="2">
        <v>70</v>
      </c>
      <c r="L19" s="3">
        <f t="shared" si="0"/>
        <v>12.5</v>
      </c>
      <c r="M19" s="3">
        <f t="shared" si="1"/>
        <v>191.9</v>
      </c>
    </row>
    <row r="20" spans="1:13" x14ac:dyDescent="0.3">
      <c r="A20" s="2" t="s">
        <v>29</v>
      </c>
      <c r="B20" s="2">
        <v>30</v>
      </c>
      <c r="C20" s="2">
        <v>1026</v>
      </c>
      <c r="D20" s="7">
        <v>10</v>
      </c>
      <c r="E20" s="2">
        <v>1700</v>
      </c>
      <c r="F20" s="2">
        <v>0</v>
      </c>
      <c r="G20" s="2">
        <v>0</v>
      </c>
      <c r="H20" s="2">
        <v>150</v>
      </c>
      <c r="I20" s="2">
        <v>600</v>
      </c>
      <c r="J20" s="3">
        <f t="shared" si="2"/>
        <v>-2.5333333333333332</v>
      </c>
      <c r="K20" s="2">
        <v>25</v>
      </c>
      <c r="L20" s="3">
        <f t="shared" si="0"/>
        <v>2.8333333333333335</v>
      </c>
      <c r="M20" s="3">
        <f t="shared" si="1"/>
        <v>25.3</v>
      </c>
    </row>
    <row r="21" spans="1:13" x14ac:dyDescent="0.3">
      <c r="A21" s="2" t="s">
        <v>30</v>
      </c>
      <c r="B21" s="2">
        <v>10</v>
      </c>
      <c r="C21" s="2">
        <v>438</v>
      </c>
      <c r="D21" s="7">
        <v>10</v>
      </c>
      <c r="E21" s="2">
        <v>2500</v>
      </c>
      <c r="F21" s="2">
        <v>0</v>
      </c>
      <c r="G21" s="2">
        <v>0</v>
      </c>
      <c r="H21" s="2">
        <v>500</v>
      </c>
      <c r="I21" s="2">
        <v>1300</v>
      </c>
      <c r="J21" s="3">
        <f t="shared" si="2"/>
        <v>26.2</v>
      </c>
      <c r="K21" s="2">
        <v>50</v>
      </c>
      <c r="L21" s="3">
        <f t="shared" si="0"/>
        <v>12.5</v>
      </c>
      <c r="M21" s="3">
        <f t="shared" si="1"/>
        <v>88.7</v>
      </c>
    </row>
    <row r="22" spans="1:13" x14ac:dyDescent="0.3">
      <c r="A22" s="2" t="s">
        <v>31</v>
      </c>
      <c r="B22" s="2">
        <v>10</v>
      </c>
      <c r="C22" s="2">
        <v>0</v>
      </c>
      <c r="D22" s="7">
        <v>5</v>
      </c>
      <c r="E22" s="2">
        <v>67</v>
      </c>
      <c r="F22" s="2">
        <v>0</v>
      </c>
      <c r="G22" s="2">
        <v>0</v>
      </c>
      <c r="H22" s="2">
        <v>40</v>
      </c>
      <c r="I22" s="2">
        <v>40</v>
      </c>
      <c r="J22" s="3">
        <f t="shared" si="2"/>
        <v>-1.3</v>
      </c>
      <c r="K22" s="2">
        <v>0</v>
      </c>
      <c r="L22" s="3">
        <f t="shared" si="0"/>
        <v>0.33500000000000002</v>
      </c>
      <c r="M22" s="3">
        <f t="shared" si="1"/>
        <v>-0.96500000000000008</v>
      </c>
    </row>
    <row r="23" spans="1:13" x14ac:dyDescent="0.3">
      <c r="A23" s="2" t="s">
        <v>32</v>
      </c>
      <c r="B23" s="2">
        <v>10</v>
      </c>
      <c r="C23" s="2">
        <v>17</v>
      </c>
      <c r="D23" s="7">
        <v>5</v>
      </c>
      <c r="E23" s="2">
        <v>85</v>
      </c>
      <c r="F23" s="2">
        <v>0</v>
      </c>
      <c r="G23" s="2">
        <v>0</v>
      </c>
      <c r="H23" s="2">
        <v>10</v>
      </c>
      <c r="I23" s="2">
        <v>80</v>
      </c>
      <c r="J23" s="3">
        <f t="shared" si="2"/>
        <v>-2.2000000000000002</v>
      </c>
      <c r="K23" s="2">
        <v>0</v>
      </c>
      <c r="L23" s="3">
        <f t="shared" si="0"/>
        <v>0.42499999999999999</v>
      </c>
      <c r="M23" s="3">
        <f t="shared" si="1"/>
        <v>-1.7750000000000001</v>
      </c>
    </row>
    <row r="24" spans="1:13" x14ac:dyDescent="0.3">
      <c r="A24" s="2" t="s">
        <v>33</v>
      </c>
      <c r="B24" s="2">
        <v>10</v>
      </c>
      <c r="C24" s="2">
        <v>0</v>
      </c>
      <c r="D24" s="7">
        <v>5</v>
      </c>
      <c r="E24" s="2">
        <v>56</v>
      </c>
      <c r="F24" s="2">
        <v>0</v>
      </c>
      <c r="G24" s="2">
        <v>0</v>
      </c>
      <c r="H24" s="2">
        <v>20</v>
      </c>
      <c r="I24" s="2">
        <v>30</v>
      </c>
      <c r="J24" s="3">
        <f t="shared" si="2"/>
        <v>0.6</v>
      </c>
      <c r="K24" s="2">
        <v>0</v>
      </c>
      <c r="L24" s="3">
        <f t="shared" si="0"/>
        <v>0.28000000000000003</v>
      </c>
      <c r="M24" s="3">
        <f t="shared" si="1"/>
        <v>0.88</v>
      </c>
    </row>
    <row r="25" spans="1:13" x14ac:dyDescent="0.3">
      <c r="A25" s="2" t="s">
        <v>34</v>
      </c>
      <c r="B25" s="2">
        <v>10</v>
      </c>
      <c r="C25" s="2">
        <v>17</v>
      </c>
      <c r="D25" s="7">
        <v>5</v>
      </c>
      <c r="E25" s="2">
        <v>112</v>
      </c>
      <c r="F25" s="2">
        <v>0</v>
      </c>
      <c r="G25" s="2">
        <v>0</v>
      </c>
      <c r="H25" s="2">
        <v>40</v>
      </c>
      <c r="I25" s="2">
        <v>120</v>
      </c>
      <c r="J25" s="3">
        <f t="shared" si="2"/>
        <v>-6.5</v>
      </c>
      <c r="K25" s="2">
        <v>0</v>
      </c>
      <c r="L25" s="3">
        <f t="shared" si="0"/>
        <v>0.56000000000000005</v>
      </c>
      <c r="M25" s="3">
        <f t="shared" si="1"/>
        <v>-5.9399999999999995</v>
      </c>
    </row>
    <row r="26" spans="1:13" x14ac:dyDescent="0.3">
      <c r="A26" s="2" t="s">
        <v>35</v>
      </c>
      <c r="B26" s="2">
        <v>10</v>
      </c>
      <c r="C26" s="2">
        <v>0</v>
      </c>
      <c r="D26" s="7">
        <v>5</v>
      </c>
      <c r="E26" s="2">
        <v>95</v>
      </c>
      <c r="F26" s="2">
        <v>0</v>
      </c>
      <c r="G26" s="2">
        <v>0</v>
      </c>
      <c r="H26" s="2">
        <v>40</v>
      </c>
      <c r="I26" s="2">
        <v>0</v>
      </c>
      <c r="J26" s="3">
        <f t="shared" si="2"/>
        <v>5.5</v>
      </c>
      <c r="K26" s="2">
        <v>0</v>
      </c>
      <c r="L26" s="3">
        <f t="shared" si="0"/>
        <v>0.47499999999999998</v>
      </c>
      <c r="M26" s="3">
        <f t="shared" si="1"/>
        <v>5.9749999999999996</v>
      </c>
    </row>
    <row r="27" spans="1:13" x14ac:dyDescent="0.3">
      <c r="A27" s="2" t="s">
        <v>36</v>
      </c>
      <c r="B27" s="2">
        <v>10</v>
      </c>
      <c r="C27" s="2">
        <v>0</v>
      </c>
      <c r="D27" s="7">
        <v>5</v>
      </c>
      <c r="E27" s="2">
        <v>58</v>
      </c>
      <c r="F27" s="2">
        <v>0</v>
      </c>
      <c r="G27" s="2">
        <v>0</v>
      </c>
      <c r="H27" s="2">
        <v>20</v>
      </c>
      <c r="I27" s="2">
        <v>0</v>
      </c>
      <c r="J27" s="3">
        <f t="shared" si="2"/>
        <v>3.8</v>
      </c>
      <c r="K27" s="2">
        <v>0</v>
      </c>
      <c r="L27" s="3">
        <f t="shared" si="0"/>
        <v>0.29000000000000004</v>
      </c>
      <c r="M27" s="3">
        <f t="shared" si="1"/>
        <v>4.09</v>
      </c>
    </row>
    <row r="28" spans="1:13" x14ac:dyDescent="0.3">
      <c r="A28" s="2" t="s">
        <v>37</v>
      </c>
      <c r="B28" s="2">
        <v>10</v>
      </c>
      <c r="C28" s="2">
        <v>0</v>
      </c>
      <c r="D28" s="7">
        <v>5</v>
      </c>
      <c r="E28" s="2">
        <v>59</v>
      </c>
      <c r="F28" s="2">
        <v>0</v>
      </c>
      <c r="G28" s="2">
        <v>0</v>
      </c>
      <c r="H28" s="2">
        <v>30</v>
      </c>
      <c r="I28" s="2">
        <v>0</v>
      </c>
      <c r="J28" s="3">
        <f t="shared" si="2"/>
        <v>2.9</v>
      </c>
      <c r="K28" s="2">
        <v>0</v>
      </c>
      <c r="L28" s="3">
        <f t="shared" si="0"/>
        <v>0.29500000000000004</v>
      </c>
      <c r="M28" s="3">
        <f t="shared" si="1"/>
        <v>3.1949999999999998</v>
      </c>
    </row>
    <row r="29" spans="1:13" x14ac:dyDescent="0.3">
      <c r="A29" s="2" t="s">
        <v>41</v>
      </c>
      <c r="B29" s="2">
        <v>10</v>
      </c>
      <c r="C29" s="2">
        <v>0</v>
      </c>
      <c r="D29" s="7">
        <v>5</v>
      </c>
      <c r="E29" s="2"/>
      <c r="F29" s="2">
        <v>0</v>
      </c>
      <c r="G29" s="2">
        <v>0</v>
      </c>
      <c r="H29" s="2">
        <v>20</v>
      </c>
      <c r="I29" s="2">
        <v>0</v>
      </c>
      <c r="J29" s="3">
        <f t="shared" si="2"/>
        <v>-2</v>
      </c>
      <c r="K29" s="2">
        <v>0</v>
      </c>
      <c r="L29" s="3">
        <f t="shared" si="0"/>
        <v>0</v>
      </c>
      <c r="M29" s="3">
        <f t="shared" si="1"/>
        <v>-2</v>
      </c>
    </row>
    <row r="30" spans="1:13" x14ac:dyDescent="0.3">
      <c r="A30" s="2" t="s">
        <v>39</v>
      </c>
      <c r="B30" s="2">
        <v>10</v>
      </c>
      <c r="C30" s="2">
        <v>1936</v>
      </c>
      <c r="D30" s="7">
        <v>12</v>
      </c>
      <c r="E30" s="2">
        <v>4500</v>
      </c>
      <c r="F30" s="2">
        <v>0</v>
      </c>
      <c r="G30" s="2">
        <v>100</v>
      </c>
      <c r="H30" s="2">
        <v>0</v>
      </c>
      <c r="I30" s="2">
        <v>800</v>
      </c>
      <c r="J30" s="3">
        <f t="shared" si="2"/>
        <v>166.4</v>
      </c>
      <c r="K30" s="2">
        <v>100</v>
      </c>
      <c r="L30" s="3">
        <f t="shared" si="0"/>
        <v>22.5</v>
      </c>
      <c r="M30" s="3">
        <f t="shared" si="1"/>
        <v>288.89999999999998</v>
      </c>
    </row>
    <row r="31" spans="1:13" x14ac:dyDescent="0.3">
      <c r="A31" s="2" t="s">
        <v>38</v>
      </c>
      <c r="B31" s="2">
        <v>10</v>
      </c>
      <c r="C31" s="2">
        <v>257</v>
      </c>
      <c r="D31" s="7">
        <v>12</v>
      </c>
      <c r="E31" s="2">
        <v>1000</v>
      </c>
      <c r="F31" s="2">
        <v>0</v>
      </c>
      <c r="G31" s="2">
        <v>200</v>
      </c>
      <c r="H31" s="2">
        <v>0</v>
      </c>
      <c r="I31" s="2">
        <v>300</v>
      </c>
      <c r="J31" s="3">
        <f t="shared" si="2"/>
        <v>24.3</v>
      </c>
      <c r="K31" s="2">
        <v>0</v>
      </c>
      <c r="L31" s="3">
        <f t="shared" si="0"/>
        <v>5</v>
      </c>
      <c r="M31" s="3">
        <f t="shared" si="1"/>
        <v>29.3</v>
      </c>
    </row>
    <row r="32" spans="1:13" x14ac:dyDescent="0.3">
      <c r="A32" s="2" t="s">
        <v>40</v>
      </c>
      <c r="B32" s="2">
        <v>24</v>
      </c>
      <c r="C32" s="2">
        <v>79</v>
      </c>
      <c r="D32" s="7">
        <v>12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3">
        <f t="shared" si="2"/>
        <v>-3.2916666666666665</v>
      </c>
      <c r="K32" s="2">
        <v>0</v>
      </c>
      <c r="L32" s="3">
        <f t="shared" si="0"/>
        <v>0</v>
      </c>
      <c r="M32" s="3">
        <f t="shared" si="1"/>
        <v>-3.2916666666666665</v>
      </c>
    </row>
    <row r="33" spans="1:13" x14ac:dyDescent="0.3">
      <c r="A33" s="2" t="s">
        <v>42</v>
      </c>
      <c r="B33" s="2">
        <v>30</v>
      </c>
      <c r="C33" s="2">
        <v>73</v>
      </c>
      <c r="D33" s="7">
        <v>5</v>
      </c>
      <c r="E33" s="2">
        <v>320</v>
      </c>
      <c r="F33" s="2">
        <v>0</v>
      </c>
      <c r="G33" s="2">
        <v>0</v>
      </c>
      <c r="H33" s="2">
        <v>300</v>
      </c>
      <c r="I33" s="2">
        <v>300</v>
      </c>
      <c r="J33" s="3">
        <f t="shared" si="2"/>
        <v>-11.766666666666667</v>
      </c>
      <c r="K33" s="2">
        <v>0</v>
      </c>
      <c r="L33" s="3">
        <f t="shared" si="0"/>
        <v>0.53333333333333333</v>
      </c>
      <c r="M33" s="3">
        <f t="shared" si="1"/>
        <v>-11.233333333333334</v>
      </c>
    </row>
    <row r="34" spans="1:13" x14ac:dyDescent="0.3">
      <c r="A34" s="2" t="s">
        <v>43</v>
      </c>
      <c r="B34" s="2">
        <v>30</v>
      </c>
      <c r="C34" s="2">
        <v>31</v>
      </c>
      <c r="D34" s="7">
        <v>5</v>
      </c>
      <c r="E34" s="2">
        <v>50</v>
      </c>
      <c r="F34" s="2">
        <v>0</v>
      </c>
      <c r="G34" s="2">
        <v>0</v>
      </c>
      <c r="H34" s="2">
        <v>0</v>
      </c>
      <c r="I34" s="2">
        <v>100</v>
      </c>
      <c r="J34" s="3">
        <f t="shared" si="2"/>
        <v>-2.7</v>
      </c>
      <c r="K34" s="2">
        <v>0</v>
      </c>
      <c r="L34" s="3">
        <f t="shared" si="0"/>
        <v>8.3333333333333329E-2</v>
      </c>
      <c r="M34" s="3">
        <f t="shared" si="1"/>
        <v>-2.6166666666666667</v>
      </c>
    </row>
    <row r="35" spans="1:13" x14ac:dyDescent="0.3">
      <c r="A35" s="2" t="s">
        <v>44</v>
      </c>
      <c r="B35" s="2">
        <v>22</v>
      </c>
      <c r="C35" s="2">
        <v>323</v>
      </c>
      <c r="D35" s="7">
        <v>12</v>
      </c>
      <c r="E35" s="2">
        <v>1500</v>
      </c>
      <c r="F35" s="2">
        <v>0</v>
      </c>
      <c r="G35" s="2">
        <v>500</v>
      </c>
      <c r="H35" s="2">
        <v>0</v>
      </c>
      <c r="I35" s="2">
        <v>330</v>
      </c>
      <c r="J35" s="3">
        <f t="shared" si="2"/>
        <v>15.772727272727273</v>
      </c>
      <c r="K35" s="2">
        <v>0</v>
      </c>
      <c r="L35" s="3">
        <f t="shared" si="0"/>
        <v>3.4090909090909092</v>
      </c>
      <c r="M35" s="3">
        <f t="shared" si="1"/>
        <v>19.181818181818183</v>
      </c>
    </row>
    <row r="36" spans="1:13" x14ac:dyDescent="0.3">
      <c r="A36" s="2" t="s">
        <v>45</v>
      </c>
      <c r="B36" s="2">
        <v>24</v>
      </c>
      <c r="C36" s="2">
        <v>509</v>
      </c>
      <c r="D36" s="7">
        <v>8</v>
      </c>
      <c r="E36" s="2">
        <v>1500</v>
      </c>
      <c r="F36" s="2">
        <v>0</v>
      </c>
      <c r="G36" s="2">
        <v>0</v>
      </c>
      <c r="H36" s="2">
        <v>0</v>
      </c>
      <c r="I36" s="2">
        <v>720</v>
      </c>
      <c r="J36" s="3">
        <f t="shared" si="2"/>
        <v>11.291666666666666</v>
      </c>
      <c r="K36" s="2">
        <v>50</v>
      </c>
      <c r="L36" s="3">
        <f t="shared" si="0"/>
        <v>3.125</v>
      </c>
      <c r="M36" s="3">
        <f t="shared" si="1"/>
        <v>64.416666666666657</v>
      </c>
    </row>
    <row r="37" spans="1:13" x14ac:dyDescent="0.3">
      <c r="A37" s="2" t="s">
        <v>46</v>
      </c>
      <c r="B37" s="2">
        <v>24</v>
      </c>
      <c r="C37" s="2">
        <v>185</v>
      </c>
      <c r="D37" s="7">
        <v>8</v>
      </c>
      <c r="E37" s="2">
        <v>800</v>
      </c>
      <c r="F37" s="2">
        <v>0</v>
      </c>
      <c r="G37" s="2">
        <v>0</v>
      </c>
      <c r="H37" s="2">
        <v>0</v>
      </c>
      <c r="I37" s="2">
        <v>240</v>
      </c>
      <c r="J37" s="3">
        <f t="shared" si="2"/>
        <v>15.625</v>
      </c>
      <c r="K37" s="2">
        <v>0</v>
      </c>
      <c r="L37" s="3">
        <f t="shared" si="0"/>
        <v>1.6666666666666667</v>
      </c>
      <c r="M37" s="3">
        <f t="shared" si="1"/>
        <v>17.291666666666668</v>
      </c>
    </row>
    <row r="38" spans="1:13" x14ac:dyDescent="0.3">
      <c r="A38" s="2" t="s">
        <v>66</v>
      </c>
      <c r="B38" s="2">
        <v>6</v>
      </c>
      <c r="C38" s="2">
        <v>43</v>
      </c>
      <c r="D38" s="7">
        <v>7</v>
      </c>
      <c r="E38" s="2">
        <v>155</v>
      </c>
      <c r="F38" s="2">
        <v>0</v>
      </c>
      <c r="G38" s="2">
        <v>0</v>
      </c>
      <c r="H38" s="2">
        <v>0</v>
      </c>
      <c r="I38" s="2">
        <v>60</v>
      </c>
      <c r="J38" s="3">
        <f t="shared" si="2"/>
        <v>8.6666666666666661</v>
      </c>
      <c r="K38" s="2">
        <v>10</v>
      </c>
      <c r="L38" s="3">
        <f t="shared" si="0"/>
        <v>1.2916666666666667</v>
      </c>
      <c r="M38" s="3">
        <f t="shared" si="1"/>
        <v>19.958333333333332</v>
      </c>
    </row>
    <row r="39" spans="1:13" x14ac:dyDescent="0.3">
      <c r="A39" s="2" t="s">
        <v>47</v>
      </c>
      <c r="B39" s="2">
        <v>10</v>
      </c>
      <c r="C39" s="2">
        <v>0</v>
      </c>
      <c r="D39" s="7">
        <v>8</v>
      </c>
      <c r="E39" s="2">
        <v>500</v>
      </c>
      <c r="F39" s="2">
        <v>0</v>
      </c>
      <c r="G39" s="2">
        <v>0</v>
      </c>
      <c r="H39" s="2">
        <v>100</v>
      </c>
      <c r="I39" s="2">
        <v>100</v>
      </c>
      <c r="J39" s="3">
        <f t="shared" si="2"/>
        <v>30</v>
      </c>
      <c r="K39" s="2">
        <v>0</v>
      </c>
      <c r="L39" s="3">
        <f t="shared" si="0"/>
        <v>2.5</v>
      </c>
      <c r="M39" s="3">
        <f t="shared" si="1"/>
        <v>32.5</v>
      </c>
    </row>
    <row r="40" spans="1:13" x14ac:dyDescent="0.3">
      <c r="A40" s="2" t="s">
        <v>48</v>
      </c>
      <c r="B40" s="2">
        <v>1</v>
      </c>
      <c r="C40" s="2">
        <v>0</v>
      </c>
      <c r="D40" s="7">
        <v>7</v>
      </c>
      <c r="E40" s="2">
        <v>150</v>
      </c>
      <c r="F40" s="2">
        <v>0</v>
      </c>
      <c r="G40" s="2">
        <v>0</v>
      </c>
      <c r="H40" s="2">
        <v>0</v>
      </c>
      <c r="I40" s="2">
        <v>50</v>
      </c>
      <c r="J40" s="3">
        <f t="shared" si="2"/>
        <v>100</v>
      </c>
      <c r="K40" s="2">
        <v>0</v>
      </c>
      <c r="L40" s="3">
        <f t="shared" si="0"/>
        <v>7.5</v>
      </c>
      <c r="M40" s="3">
        <f t="shared" si="1"/>
        <v>107.5</v>
      </c>
    </row>
    <row r="41" spans="1:13" x14ac:dyDescent="0.3">
      <c r="A41" s="2" t="s">
        <v>50</v>
      </c>
      <c r="B41" s="2">
        <v>6</v>
      </c>
      <c r="C41" s="2">
        <v>93</v>
      </c>
      <c r="D41" s="7">
        <v>10</v>
      </c>
      <c r="E41" s="2">
        <v>320</v>
      </c>
      <c r="F41" s="2">
        <v>0</v>
      </c>
      <c r="G41" s="2">
        <v>0</v>
      </c>
      <c r="H41" s="2">
        <v>60</v>
      </c>
      <c r="I41" s="2">
        <v>60</v>
      </c>
      <c r="J41" s="3">
        <f t="shared" si="2"/>
        <v>17.833333333333332</v>
      </c>
      <c r="K41" s="2">
        <v>0</v>
      </c>
      <c r="L41" s="3">
        <f t="shared" si="0"/>
        <v>2.6666666666666665</v>
      </c>
      <c r="M41" s="3">
        <f t="shared" si="1"/>
        <v>20.5</v>
      </c>
    </row>
    <row r="42" spans="1:13" x14ac:dyDescent="0.3">
      <c r="A42" s="2" t="s">
        <v>49</v>
      </c>
      <c r="B42" s="2">
        <v>50</v>
      </c>
      <c r="C42" s="2">
        <v>0</v>
      </c>
      <c r="D42" s="7">
        <v>10</v>
      </c>
      <c r="E42" s="2">
        <v>2000</v>
      </c>
      <c r="F42" s="2">
        <v>0</v>
      </c>
      <c r="G42" s="2">
        <v>0</v>
      </c>
      <c r="H42" s="2">
        <v>0</v>
      </c>
      <c r="I42" s="2">
        <v>1000</v>
      </c>
      <c r="J42" s="3">
        <f t="shared" si="2"/>
        <v>20</v>
      </c>
      <c r="K42" s="2">
        <v>0</v>
      </c>
      <c r="L42" s="3">
        <f t="shared" si="0"/>
        <v>2</v>
      </c>
      <c r="M42" s="3">
        <f t="shared" si="1"/>
        <v>22</v>
      </c>
    </row>
    <row r="43" spans="1:13" x14ac:dyDescent="0.3">
      <c r="A43" s="2" t="s">
        <v>51</v>
      </c>
      <c r="B43" s="2">
        <v>12</v>
      </c>
      <c r="C43" s="2">
        <v>0</v>
      </c>
      <c r="D43" s="7">
        <v>5</v>
      </c>
      <c r="E43" s="2">
        <v>2000</v>
      </c>
      <c r="F43" s="2">
        <v>0</v>
      </c>
      <c r="G43" s="2">
        <v>0</v>
      </c>
      <c r="H43" s="2">
        <v>360</v>
      </c>
      <c r="I43" s="2">
        <v>0</v>
      </c>
      <c r="J43" s="3">
        <f t="shared" si="2"/>
        <v>136.66666666666666</v>
      </c>
      <c r="K43" s="2">
        <v>0</v>
      </c>
      <c r="L43" s="3">
        <f t="shared" si="0"/>
        <v>8.3333333333333339</v>
      </c>
      <c r="M43" s="3">
        <f t="shared" si="1"/>
        <v>145</v>
      </c>
    </row>
    <row r="44" spans="1:13" x14ac:dyDescent="0.3">
      <c r="A44" s="2" t="s">
        <v>52</v>
      </c>
      <c r="B44" s="2">
        <v>6</v>
      </c>
      <c r="C44" s="2">
        <v>270</v>
      </c>
      <c r="D44" s="7">
        <v>8</v>
      </c>
      <c r="E44" s="2">
        <v>1700</v>
      </c>
      <c r="F44" s="2">
        <v>0</v>
      </c>
      <c r="G44" s="2">
        <v>0</v>
      </c>
      <c r="H44" s="2">
        <v>0</v>
      </c>
      <c r="I44" s="2">
        <v>0</v>
      </c>
      <c r="J44" s="3">
        <f t="shared" si="2"/>
        <v>238.33333333333334</v>
      </c>
      <c r="K44" s="2">
        <v>0</v>
      </c>
      <c r="L44" s="3">
        <f t="shared" si="0"/>
        <v>14.166666666666666</v>
      </c>
      <c r="M44" s="3">
        <f t="shared" si="1"/>
        <v>252.5</v>
      </c>
    </row>
    <row r="45" spans="1:13" x14ac:dyDescent="0.3">
      <c r="A45" s="2" t="s">
        <v>53</v>
      </c>
      <c r="B45" s="2">
        <v>24</v>
      </c>
      <c r="C45" s="2">
        <v>465</v>
      </c>
      <c r="D45" s="7">
        <v>10</v>
      </c>
      <c r="E45" s="2">
        <v>2500</v>
      </c>
      <c r="F45" s="2">
        <v>0</v>
      </c>
      <c r="G45" s="2">
        <v>1680</v>
      </c>
      <c r="H45" s="2">
        <v>0</v>
      </c>
      <c r="I45" s="2">
        <v>0</v>
      </c>
      <c r="J45" s="3">
        <f t="shared" si="2"/>
        <v>14.791666666666666</v>
      </c>
      <c r="K45" s="2">
        <v>50</v>
      </c>
      <c r="L45" s="3">
        <f t="shared" si="0"/>
        <v>5.208333333333333</v>
      </c>
      <c r="M45" s="3">
        <f t="shared" si="1"/>
        <v>70</v>
      </c>
    </row>
    <row r="46" spans="1:13" x14ac:dyDescent="0.3">
      <c r="A46" s="2" t="s">
        <v>54</v>
      </c>
      <c r="B46" s="2">
        <v>24</v>
      </c>
      <c r="C46" s="2">
        <v>508</v>
      </c>
      <c r="D46" s="7">
        <v>10</v>
      </c>
      <c r="E46" s="2">
        <v>1200</v>
      </c>
      <c r="F46" s="2">
        <v>0</v>
      </c>
      <c r="G46" s="2">
        <v>480</v>
      </c>
      <c r="H46" s="2">
        <v>0</v>
      </c>
      <c r="I46" s="2">
        <v>0</v>
      </c>
      <c r="J46" s="3">
        <f t="shared" si="2"/>
        <v>8.8333333333333339</v>
      </c>
      <c r="K46" s="2">
        <v>0</v>
      </c>
      <c r="L46" s="3">
        <f t="shared" si="0"/>
        <v>2.5</v>
      </c>
      <c r="M46" s="3">
        <f t="shared" si="1"/>
        <v>11.333333333333334</v>
      </c>
    </row>
    <row r="47" spans="1:13" x14ac:dyDescent="0.3">
      <c r="A47" s="2" t="s">
        <v>55</v>
      </c>
      <c r="B47" s="2">
        <v>42</v>
      </c>
      <c r="C47" s="2">
        <v>2095</v>
      </c>
      <c r="D47" s="7">
        <v>4</v>
      </c>
      <c r="E47" s="2">
        <v>6200</v>
      </c>
      <c r="F47" s="2">
        <v>0</v>
      </c>
      <c r="G47" s="2">
        <v>630</v>
      </c>
      <c r="H47" s="2">
        <v>2940</v>
      </c>
      <c r="I47" s="2">
        <v>0</v>
      </c>
      <c r="J47" s="3">
        <f t="shared" si="2"/>
        <v>12.738095238095237</v>
      </c>
      <c r="K47" s="2">
        <v>80</v>
      </c>
      <c r="L47" s="3">
        <f t="shared" si="0"/>
        <v>7.3809523809523814</v>
      </c>
      <c r="M47" s="3">
        <f t="shared" si="1"/>
        <v>100.11904761904762</v>
      </c>
    </row>
    <row r="48" spans="1:13" x14ac:dyDescent="0.3">
      <c r="A48" s="2" t="s">
        <v>67</v>
      </c>
      <c r="B48" s="2">
        <v>42</v>
      </c>
      <c r="C48" s="2">
        <v>541</v>
      </c>
      <c r="D48" s="7">
        <v>4</v>
      </c>
      <c r="E48" s="2">
        <v>2200</v>
      </c>
      <c r="F48" s="2">
        <v>0</v>
      </c>
      <c r="G48" s="2">
        <v>630</v>
      </c>
      <c r="H48" s="2">
        <v>1260</v>
      </c>
      <c r="I48" s="2">
        <v>0</v>
      </c>
      <c r="J48" s="3">
        <f t="shared" si="2"/>
        <v>-5.5</v>
      </c>
      <c r="K48" s="2">
        <v>50</v>
      </c>
      <c r="L48" s="3">
        <f t="shared" si="0"/>
        <v>2.6190476190476191</v>
      </c>
      <c r="M48" s="3">
        <f t="shared" si="1"/>
        <v>47.11904761904762</v>
      </c>
    </row>
    <row r="49" spans="1:13" x14ac:dyDescent="0.3">
      <c r="A49" s="2" t="s">
        <v>68</v>
      </c>
      <c r="B49" s="2">
        <v>20</v>
      </c>
      <c r="C49" s="2">
        <v>446</v>
      </c>
      <c r="D49" s="7">
        <v>4</v>
      </c>
      <c r="E49" s="2">
        <v>1800</v>
      </c>
      <c r="F49" s="2">
        <v>0</v>
      </c>
      <c r="G49" s="2">
        <v>300</v>
      </c>
      <c r="H49" s="2">
        <v>400</v>
      </c>
      <c r="I49" s="2">
        <v>0</v>
      </c>
      <c r="J49" s="3">
        <f t="shared" si="2"/>
        <v>32.700000000000003</v>
      </c>
      <c r="K49" s="2">
        <v>50</v>
      </c>
      <c r="L49" s="3">
        <f t="shared" si="0"/>
        <v>4.5</v>
      </c>
      <c r="M49" s="3">
        <f t="shared" si="1"/>
        <v>87.2</v>
      </c>
    </row>
    <row r="50" spans="1:13" x14ac:dyDescent="0.3">
      <c r="A50" s="2" t="s">
        <v>56</v>
      </c>
      <c r="B50" s="2">
        <v>15</v>
      </c>
      <c r="C50" s="2">
        <v>0</v>
      </c>
      <c r="D50" s="7">
        <v>5</v>
      </c>
      <c r="E50" s="2">
        <v>850</v>
      </c>
      <c r="F50" s="2">
        <v>0</v>
      </c>
      <c r="G50" s="2">
        <v>600</v>
      </c>
      <c r="H50" s="2">
        <v>150</v>
      </c>
      <c r="I50" s="2">
        <v>0</v>
      </c>
      <c r="J50" s="3">
        <f t="shared" si="2"/>
        <v>6.666666666666667</v>
      </c>
      <c r="K50" s="2">
        <v>50</v>
      </c>
      <c r="L50" s="3">
        <f t="shared" si="0"/>
        <v>2.8333333333333335</v>
      </c>
      <c r="M50" s="3">
        <f t="shared" si="1"/>
        <v>59.5</v>
      </c>
    </row>
    <row r="51" spans="1:13" x14ac:dyDescent="0.3">
      <c r="A51" s="2" t="s">
        <v>71</v>
      </c>
      <c r="B51" s="2">
        <v>15</v>
      </c>
      <c r="C51" s="2">
        <v>0</v>
      </c>
      <c r="D51" s="7">
        <v>5</v>
      </c>
      <c r="E51" s="2">
        <v>600</v>
      </c>
      <c r="F51" s="2">
        <v>0</v>
      </c>
      <c r="G51" s="2">
        <v>450</v>
      </c>
      <c r="H51" s="2">
        <v>150</v>
      </c>
      <c r="I51" s="2">
        <v>0</v>
      </c>
      <c r="J51" s="3">
        <f t="shared" si="2"/>
        <v>0</v>
      </c>
      <c r="K51" s="2">
        <v>0</v>
      </c>
      <c r="L51" s="3">
        <f t="shared" si="0"/>
        <v>2</v>
      </c>
      <c r="M51" s="3">
        <f t="shared" si="1"/>
        <v>2</v>
      </c>
    </row>
    <row r="52" spans="1:13" x14ac:dyDescent="0.3">
      <c r="A52" s="2" t="s">
        <v>57</v>
      </c>
      <c r="B52" s="2">
        <v>15</v>
      </c>
      <c r="C52" s="2">
        <v>0</v>
      </c>
      <c r="D52" s="7">
        <v>5</v>
      </c>
      <c r="E52" s="2">
        <v>700</v>
      </c>
      <c r="F52" s="2">
        <v>0</v>
      </c>
      <c r="G52" s="2">
        <v>825</v>
      </c>
      <c r="H52" s="2">
        <v>150</v>
      </c>
      <c r="I52" s="2">
        <v>0</v>
      </c>
      <c r="J52" s="3">
        <f t="shared" si="2"/>
        <v>-18.333333333333332</v>
      </c>
      <c r="K52" s="2">
        <v>0</v>
      </c>
      <c r="L52" s="3">
        <f t="shared" si="0"/>
        <v>2.3333333333333335</v>
      </c>
      <c r="M52" s="3">
        <f t="shared" si="1"/>
        <v>-15.999999999999998</v>
      </c>
    </row>
    <row r="53" spans="1:13" x14ac:dyDescent="0.3">
      <c r="A53" s="2" t="s">
        <v>58</v>
      </c>
      <c r="B53" s="2">
        <v>15</v>
      </c>
      <c r="C53" s="2">
        <v>0</v>
      </c>
      <c r="D53" s="7">
        <v>5</v>
      </c>
      <c r="E53" s="2">
        <v>1100</v>
      </c>
      <c r="F53" s="2">
        <v>0</v>
      </c>
      <c r="G53" s="2">
        <v>600</v>
      </c>
      <c r="H53" s="2">
        <v>150</v>
      </c>
      <c r="I53" s="2">
        <v>0</v>
      </c>
      <c r="J53" s="3">
        <f t="shared" si="2"/>
        <v>23.333333333333332</v>
      </c>
      <c r="K53" s="2">
        <v>50</v>
      </c>
      <c r="L53" s="3">
        <f t="shared" si="0"/>
        <v>3.6666666666666665</v>
      </c>
      <c r="M53" s="3">
        <f t="shared" si="1"/>
        <v>77</v>
      </c>
    </row>
    <row r="54" spans="1:13" x14ac:dyDescent="0.3">
      <c r="A54" s="2" t="s">
        <v>59</v>
      </c>
      <c r="B54" s="2">
        <v>10</v>
      </c>
      <c r="C54" s="2">
        <v>1114</v>
      </c>
      <c r="D54" s="7">
        <v>10</v>
      </c>
      <c r="E54" s="2">
        <v>1400</v>
      </c>
      <c r="F54" s="2">
        <v>0</v>
      </c>
      <c r="G54" s="2">
        <v>0</v>
      </c>
      <c r="H54" s="2">
        <v>0</v>
      </c>
      <c r="I54" s="2">
        <v>0</v>
      </c>
      <c r="J54" s="3">
        <f t="shared" si="2"/>
        <v>28.6</v>
      </c>
      <c r="K54" s="2">
        <v>0</v>
      </c>
      <c r="L54" s="3">
        <f t="shared" si="0"/>
        <v>7</v>
      </c>
      <c r="M54" s="3">
        <f t="shared" si="1"/>
        <v>35.6</v>
      </c>
    </row>
    <row r="55" spans="1:13" x14ac:dyDescent="0.3">
      <c r="A55" s="2" t="s">
        <v>60</v>
      </c>
      <c r="B55" s="2">
        <v>24</v>
      </c>
      <c r="C55" s="2">
        <v>0</v>
      </c>
      <c r="D55" s="7">
        <v>6</v>
      </c>
      <c r="E55" s="2">
        <v>600</v>
      </c>
      <c r="F55" s="2">
        <v>0</v>
      </c>
      <c r="G55" s="2">
        <v>0</v>
      </c>
      <c r="H55" s="2">
        <v>0</v>
      </c>
      <c r="I55" s="2">
        <v>0</v>
      </c>
      <c r="J55" s="3">
        <f t="shared" si="2"/>
        <v>25</v>
      </c>
      <c r="K55" s="2">
        <v>0</v>
      </c>
      <c r="L55" s="3">
        <f t="shared" si="0"/>
        <v>1.25</v>
      </c>
      <c r="M55" s="3">
        <f t="shared" si="1"/>
        <v>26.25</v>
      </c>
    </row>
    <row r="56" spans="1:13" x14ac:dyDescent="0.3">
      <c r="A56" s="2" t="s">
        <v>61</v>
      </c>
      <c r="B56" s="2">
        <v>12</v>
      </c>
      <c r="C56" s="2">
        <v>117</v>
      </c>
      <c r="D56" s="7">
        <v>10</v>
      </c>
      <c r="E56" s="2">
        <v>600</v>
      </c>
      <c r="F56" s="2">
        <v>0</v>
      </c>
      <c r="G56" s="2">
        <v>0</v>
      </c>
      <c r="H56" s="2">
        <v>144</v>
      </c>
      <c r="I56" s="2">
        <v>0</v>
      </c>
      <c r="J56" s="3">
        <f t="shared" si="2"/>
        <v>28.25</v>
      </c>
      <c r="K56" s="2">
        <v>0</v>
      </c>
      <c r="L56" s="3">
        <f t="shared" si="0"/>
        <v>2.5</v>
      </c>
      <c r="M56" s="3">
        <f t="shared" si="1"/>
        <v>30.75</v>
      </c>
    </row>
    <row r="57" spans="1:13" x14ac:dyDescent="0.3">
      <c r="A57" s="2" t="s">
        <v>62</v>
      </c>
      <c r="B57" s="2">
        <v>40</v>
      </c>
      <c r="C57" s="2">
        <v>827</v>
      </c>
      <c r="D57" s="7">
        <v>8</v>
      </c>
      <c r="E57" s="2">
        <v>2403</v>
      </c>
      <c r="F57" s="2">
        <v>0</v>
      </c>
      <c r="G57" s="2">
        <v>0</v>
      </c>
      <c r="H57" s="2">
        <v>0</v>
      </c>
      <c r="I57" s="2">
        <v>0</v>
      </c>
      <c r="J57" s="3">
        <f t="shared" si="2"/>
        <v>39.4</v>
      </c>
      <c r="K57" s="2">
        <v>50</v>
      </c>
      <c r="L57" s="3">
        <f t="shared" si="0"/>
        <v>3.0037500000000001</v>
      </c>
      <c r="M57" s="3">
        <f t="shared" si="1"/>
        <v>92.403750000000002</v>
      </c>
    </row>
    <row r="58" spans="1:13" x14ac:dyDescent="0.3">
      <c r="A58" s="2" t="s">
        <v>63</v>
      </c>
      <c r="B58" s="2">
        <v>12</v>
      </c>
      <c r="C58" s="2">
        <v>37</v>
      </c>
      <c r="D58" s="7">
        <v>8</v>
      </c>
      <c r="E58" s="2">
        <v>180</v>
      </c>
      <c r="F58" s="2">
        <v>0</v>
      </c>
      <c r="G58" s="2">
        <v>0</v>
      </c>
      <c r="H58" s="2">
        <v>0</v>
      </c>
      <c r="I58" s="2">
        <v>0</v>
      </c>
      <c r="J58" s="3">
        <f t="shared" si="2"/>
        <v>11.916666666666666</v>
      </c>
      <c r="K58" s="2">
        <v>0</v>
      </c>
      <c r="L58" s="3">
        <f t="shared" si="0"/>
        <v>0.75</v>
      </c>
      <c r="M58" s="3">
        <f t="shared" si="1"/>
        <v>12.666666666666666</v>
      </c>
    </row>
    <row r="59" spans="1:13" x14ac:dyDescent="0.3">
      <c r="A59" s="2" t="s">
        <v>64</v>
      </c>
      <c r="B59" s="2">
        <v>30</v>
      </c>
      <c r="C59" s="2">
        <v>120</v>
      </c>
      <c r="D59" s="7">
        <v>8</v>
      </c>
      <c r="E59" s="2">
        <v>1400</v>
      </c>
      <c r="F59" s="2">
        <v>0</v>
      </c>
      <c r="G59" s="2">
        <v>0</v>
      </c>
      <c r="H59" s="2">
        <v>0</v>
      </c>
      <c r="I59" s="2">
        <v>0</v>
      </c>
      <c r="J59" s="3">
        <f t="shared" si="2"/>
        <v>42.666666666666664</v>
      </c>
      <c r="K59" s="2">
        <v>0</v>
      </c>
      <c r="L59" s="3">
        <f t="shared" si="0"/>
        <v>2.3333333333333335</v>
      </c>
      <c r="M59" s="3">
        <f t="shared" si="1"/>
        <v>45</v>
      </c>
    </row>
    <row r="60" spans="1:13" x14ac:dyDescent="0.3">
      <c r="A60" s="2" t="s">
        <v>65</v>
      </c>
      <c r="B60" s="2">
        <v>30</v>
      </c>
      <c r="C60" s="2">
        <v>127</v>
      </c>
      <c r="D60" s="7">
        <v>8</v>
      </c>
      <c r="E60" s="2">
        <v>1400</v>
      </c>
      <c r="F60" s="2">
        <v>0</v>
      </c>
      <c r="G60" s="2">
        <v>0</v>
      </c>
      <c r="H60" s="2">
        <v>0</v>
      </c>
      <c r="I60" s="2">
        <v>0</v>
      </c>
      <c r="J60" s="3">
        <f t="shared" si="2"/>
        <v>42.43333333333333</v>
      </c>
      <c r="K60" s="2">
        <v>0</v>
      </c>
      <c r="L60" s="3">
        <f t="shared" si="0"/>
        <v>2.3333333333333335</v>
      </c>
      <c r="M60" s="3">
        <f t="shared" si="1"/>
        <v>44.766666666666666</v>
      </c>
    </row>
    <row r="61" spans="1:13" x14ac:dyDescent="0.3">
      <c r="A61" s="2" t="s">
        <v>72</v>
      </c>
      <c r="B61" s="2">
        <v>20</v>
      </c>
      <c r="C61" s="2">
        <v>0</v>
      </c>
      <c r="D61" s="7">
        <v>5</v>
      </c>
      <c r="E61" s="2">
        <v>1000</v>
      </c>
      <c r="F61" s="2">
        <v>0</v>
      </c>
      <c r="G61" s="2">
        <v>800</v>
      </c>
      <c r="H61" s="2">
        <v>0</v>
      </c>
      <c r="I61" s="2">
        <v>200</v>
      </c>
      <c r="J61" s="3">
        <f t="shared" si="2"/>
        <v>0</v>
      </c>
      <c r="K61" s="2">
        <v>0</v>
      </c>
      <c r="L61" s="3">
        <f t="shared" si="0"/>
        <v>2.5</v>
      </c>
      <c r="M61" s="3">
        <f t="shared" si="1"/>
        <v>2.5</v>
      </c>
    </row>
    <row r="62" spans="1:13" x14ac:dyDescent="0.3">
      <c r="A62" s="2" t="s">
        <v>73</v>
      </c>
      <c r="B62" s="2">
        <v>12</v>
      </c>
      <c r="C62" s="2">
        <v>0</v>
      </c>
      <c r="D62" s="7">
        <v>5</v>
      </c>
      <c r="E62" s="2">
        <v>700</v>
      </c>
      <c r="F62" s="2">
        <v>0</v>
      </c>
      <c r="G62" s="2">
        <v>150</v>
      </c>
      <c r="H62" s="2">
        <v>0</v>
      </c>
      <c r="I62" s="2">
        <v>120</v>
      </c>
      <c r="J62" s="3">
        <f t="shared" si="2"/>
        <v>35.833333333333336</v>
      </c>
      <c r="K62" s="2">
        <v>20</v>
      </c>
      <c r="L62" s="3">
        <f t="shared" si="0"/>
        <v>2.9166666666666665</v>
      </c>
      <c r="M62" s="3">
        <f t="shared" si="1"/>
        <v>58.75</v>
      </c>
    </row>
    <row r="63" spans="1:13" x14ac:dyDescent="0.3">
      <c r="A63" s="2" t="s">
        <v>74</v>
      </c>
      <c r="B63" s="2">
        <v>20</v>
      </c>
      <c r="C63" s="2">
        <v>0</v>
      </c>
      <c r="D63" s="7">
        <v>6</v>
      </c>
      <c r="E63" s="2">
        <v>400</v>
      </c>
      <c r="F63" s="2">
        <v>0</v>
      </c>
      <c r="G63" s="2">
        <v>300</v>
      </c>
      <c r="H63" s="2">
        <v>0</v>
      </c>
      <c r="I63" s="2">
        <v>200</v>
      </c>
      <c r="J63" s="3">
        <f t="shared" si="2"/>
        <v>-5</v>
      </c>
      <c r="K63" s="2">
        <v>0</v>
      </c>
      <c r="L63" s="3">
        <f t="shared" si="0"/>
        <v>1</v>
      </c>
      <c r="M63" s="3">
        <f t="shared" si="1"/>
        <v>-4</v>
      </c>
    </row>
    <row r="64" spans="1:13" x14ac:dyDescent="0.3">
      <c r="A64" s="2" t="s">
        <v>75</v>
      </c>
      <c r="B64" s="2">
        <v>20</v>
      </c>
      <c r="C64" s="2">
        <v>183</v>
      </c>
      <c r="D64" s="7">
        <v>6</v>
      </c>
      <c r="E64" s="2">
        <v>750</v>
      </c>
      <c r="F64" s="2">
        <v>0</v>
      </c>
      <c r="G64" s="2">
        <v>300</v>
      </c>
      <c r="H64" s="2">
        <v>0</v>
      </c>
      <c r="I64" s="2">
        <v>200</v>
      </c>
      <c r="J64" s="3">
        <f t="shared" si="2"/>
        <v>3.35</v>
      </c>
      <c r="K64" s="2">
        <v>20</v>
      </c>
      <c r="L64" s="3">
        <f t="shared" si="0"/>
        <v>1.875</v>
      </c>
      <c r="M64" s="3">
        <f t="shared" si="1"/>
        <v>25.225000000000001</v>
      </c>
    </row>
    <row r="65" spans="1:13" x14ac:dyDescent="0.3">
      <c r="A65" s="2" t="s">
        <v>76</v>
      </c>
      <c r="B65" s="2">
        <v>20</v>
      </c>
      <c r="C65" s="2">
        <v>0</v>
      </c>
      <c r="D65" s="7">
        <v>6</v>
      </c>
      <c r="E65" s="2">
        <v>550</v>
      </c>
      <c r="F65" s="2">
        <v>0</v>
      </c>
      <c r="G65" s="2">
        <v>500</v>
      </c>
      <c r="H65" s="2">
        <v>0</v>
      </c>
      <c r="I65" s="2">
        <v>200</v>
      </c>
      <c r="J65" s="3">
        <f t="shared" si="2"/>
        <v>-7.5</v>
      </c>
      <c r="K65" s="2">
        <v>0</v>
      </c>
      <c r="L65" s="3">
        <f t="shared" si="0"/>
        <v>1.375</v>
      </c>
      <c r="M65" s="3">
        <f t="shared" si="1"/>
        <v>-6.125</v>
      </c>
    </row>
    <row r="66" spans="1:13" x14ac:dyDescent="0.3">
      <c r="A66" s="2" t="s">
        <v>77</v>
      </c>
      <c r="B66" s="2">
        <v>20</v>
      </c>
      <c r="C66" s="2">
        <v>111</v>
      </c>
      <c r="D66" s="7">
        <v>6</v>
      </c>
      <c r="E66" s="2">
        <v>200</v>
      </c>
      <c r="F66" s="2">
        <v>0</v>
      </c>
      <c r="G66" s="2">
        <v>0</v>
      </c>
      <c r="H66" s="2">
        <v>0</v>
      </c>
      <c r="I66" s="2">
        <v>100</v>
      </c>
      <c r="J66" s="3">
        <f t="shared" si="2"/>
        <v>-0.55000000000000004</v>
      </c>
      <c r="K66" s="2">
        <v>0</v>
      </c>
      <c r="L66" s="3">
        <f t="shared" si="0"/>
        <v>0.5</v>
      </c>
      <c r="M66" s="3">
        <f t="shared" si="1"/>
        <v>-5.0000000000000044E-2</v>
      </c>
    </row>
    <row r="67" spans="1:13" x14ac:dyDescent="0.3">
      <c r="A67" s="2" t="s">
        <v>78</v>
      </c>
      <c r="B67" s="2">
        <v>20</v>
      </c>
      <c r="C67" s="2">
        <v>0</v>
      </c>
      <c r="D67" s="7">
        <v>6</v>
      </c>
      <c r="E67" s="2">
        <v>500</v>
      </c>
      <c r="F67" s="2">
        <v>0</v>
      </c>
      <c r="G67" s="2">
        <v>400</v>
      </c>
      <c r="H67" s="2">
        <v>0</v>
      </c>
      <c r="I67" s="2">
        <v>0</v>
      </c>
      <c r="J67" s="3">
        <f t="shared" si="2"/>
        <v>5</v>
      </c>
      <c r="K67" s="2">
        <v>0</v>
      </c>
      <c r="L67" s="3">
        <f t="shared" si="0"/>
        <v>1.25</v>
      </c>
      <c r="M67" s="3">
        <f t="shared" si="1"/>
        <v>6.25</v>
      </c>
    </row>
    <row r="68" spans="1:13" x14ac:dyDescent="0.3">
      <c r="A68" s="2" t="s">
        <v>79</v>
      </c>
      <c r="B68" s="2">
        <v>20</v>
      </c>
      <c r="C68" s="2">
        <v>157</v>
      </c>
      <c r="D68" s="7">
        <v>6</v>
      </c>
      <c r="E68" s="2">
        <v>250</v>
      </c>
      <c r="F68" s="2">
        <v>0</v>
      </c>
      <c r="G68" s="2">
        <v>0</v>
      </c>
      <c r="H68" s="2">
        <v>0</v>
      </c>
      <c r="I68" s="2">
        <v>0</v>
      </c>
      <c r="J68" s="3">
        <f t="shared" si="2"/>
        <v>4.6500000000000004</v>
      </c>
      <c r="K68" s="2">
        <v>20</v>
      </c>
      <c r="L68" s="3">
        <f t="shared" si="0"/>
        <v>0.625</v>
      </c>
      <c r="M68" s="3">
        <f t="shared" si="1"/>
        <v>25.274999999999999</v>
      </c>
    </row>
    <row r="69" spans="1:13" x14ac:dyDescent="0.3">
      <c r="A69" s="2" t="s">
        <v>81</v>
      </c>
      <c r="B69" s="2">
        <v>12</v>
      </c>
      <c r="C69" s="2">
        <v>0</v>
      </c>
      <c r="D69" s="7">
        <v>6</v>
      </c>
      <c r="E69" s="2">
        <v>2200</v>
      </c>
      <c r="F69" s="2">
        <v>0</v>
      </c>
      <c r="G69" s="2">
        <v>420</v>
      </c>
      <c r="H69" s="2">
        <v>0</v>
      </c>
      <c r="I69" s="2">
        <v>600</v>
      </c>
      <c r="J69" s="3">
        <f t="shared" si="2"/>
        <v>98.333333333333329</v>
      </c>
      <c r="K69" s="2">
        <v>80</v>
      </c>
      <c r="L69" s="3">
        <f t="shared" ref="L69:L118" si="3">E69*0.05/B69</f>
        <v>9.1666666666666661</v>
      </c>
      <c r="M69" s="3">
        <f t="shared" ref="M69:M134" si="4">J69+K69+L69</f>
        <v>187.49999999999997</v>
      </c>
    </row>
    <row r="70" spans="1:13" x14ac:dyDescent="0.3">
      <c r="A70" s="2" t="s">
        <v>80</v>
      </c>
      <c r="B70" s="2">
        <v>6</v>
      </c>
      <c r="C70" s="2">
        <v>0</v>
      </c>
      <c r="D70" s="7">
        <v>5</v>
      </c>
      <c r="E70" s="2">
        <v>60</v>
      </c>
      <c r="F70" s="2">
        <v>0</v>
      </c>
      <c r="G70" s="2">
        <v>36</v>
      </c>
      <c r="H70" s="2">
        <v>0</v>
      </c>
      <c r="I70" s="2">
        <v>36</v>
      </c>
      <c r="J70" s="3">
        <f t="shared" ref="J70:J118" si="5">(E70-C70-F70-G70-H70-I70)/B70</f>
        <v>-2</v>
      </c>
      <c r="K70" s="2">
        <v>0</v>
      </c>
      <c r="L70" s="3">
        <f t="shared" si="3"/>
        <v>0.5</v>
      </c>
      <c r="M70" s="3">
        <f t="shared" si="4"/>
        <v>-1.5</v>
      </c>
    </row>
    <row r="71" spans="1:13" x14ac:dyDescent="0.3">
      <c r="A71" s="2" t="s">
        <v>82</v>
      </c>
      <c r="B71" s="2">
        <v>24</v>
      </c>
      <c r="C71" s="2">
        <v>946</v>
      </c>
      <c r="D71" s="7">
        <v>5</v>
      </c>
      <c r="E71" s="2">
        <v>6500</v>
      </c>
      <c r="F71" s="2">
        <v>0</v>
      </c>
      <c r="G71" s="2">
        <v>3600</v>
      </c>
      <c r="H71" s="2">
        <v>0</v>
      </c>
      <c r="I71" s="2">
        <v>960</v>
      </c>
      <c r="J71" s="3">
        <f t="shared" si="5"/>
        <v>41.416666666666664</v>
      </c>
      <c r="K71" s="2">
        <v>120</v>
      </c>
      <c r="L71" s="3">
        <f t="shared" si="3"/>
        <v>13.541666666666666</v>
      </c>
      <c r="M71" s="3">
        <f t="shared" si="4"/>
        <v>174.95833333333331</v>
      </c>
    </row>
    <row r="72" spans="1:13" x14ac:dyDescent="0.3">
      <c r="A72" s="2" t="s">
        <v>83</v>
      </c>
      <c r="B72" s="2">
        <v>12</v>
      </c>
      <c r="C72" s="2">
        <v>853</v>
      </c>
      <c r="D72" s="7">
        <v>5</v>
      </c>
      <c r="E72" s="2">
        <v>1500</v>
      </c>
      <c r="F72" s="2">
        <v>0</v>
      </c>
      <c r="G72" s="2">
        <v>120</v>
      </c>
      <c r="H72" s="2">
        <v>0</v>
      </c>
      <c r="I72" s="2">
        <v>600</v>
      </c>
      <c r="J72" s="3">
        <f t="shared" si="5"/>
        <v>-6.083333333333333</v>
      </c>
      <c r="K72" s="2">
        <v>5</v>
      </c>
      <c r="L72" s="3">
        <f t="shared" si="3"/>
        <v>6.25</v>
      </c>
      <c r="M72" s="3">
        <f t="shared" si="4"/>
        <v>5.166666666666667</v>
      </c>
    </row>
    <row r="73" spans="1:13" x14ac:dyDescent="0.3">
      <c r="A73" s="2" t="s">
        <v>84</v>
      </c>
      <c r="B73" s="2">
        <v>6</v>
      </c>
      <c r="C73" s="2">
        <v>18</v>
      </c>
      <c r="D73" s="7">
        <v>4</v>
      </c>
      <c r="E73" s="2">
        <v>80</v>
      </c>
      <c r="F73" s="2">
        <v>0</v>
      </c>
      <c r="G73" s="2">
        <v>0</v>
      </c>
      <c r="H73" s="2">
        <v>0</v>
      </c>
      <c r="I73" s="2">
        <v>0</v>
      </c>
      <c r="J73" s="3">
        <f t="shared" si="5"/>
        <v>10.333333333333334</v>
      </c>
      <c r="K73" s="2">
        <v>0</v>
      </c>
      <c r="L73" s="3">
        <f t="shared" si="3"/>
        <v>0.66666666666666663</v>
      </c>
      <c r="M73" s="3">
        <f t="shared" si="4"/>
        <v>11</v>
      </c>
    </row>
    <row r="74" spans="1:13" x14ac:dyDescent="0.3">
      <c r="A74" s="2" t="s">
        <v>85</v>
      </c>
      <c r="B74" s="2">
        <v>6</v>
      </c>
      <c r="C74" s="2">
        <v>31</v>
      </c>
      <c r="D74" s="7">
        <v>4</v>
      </c>
      <c r="E74" s="2">
        <v>80</v>
      </c>
      <c r="F74" s="2">
        <v>0</v>
      </c>
      <c r="G74" s="2">
        <v>0</v>
      </c>
      <c r="H74" s="2">
        <v>0</v>
      </c>
      <c r="I74" s="2">
        <v>30</v>
      </c>
      <c r="J74" s="3">
        <f t="shared" si="5"/>
        <v>3.1666666666666665</v>
      </c>
      <c r="K74" s="2">
        <v>0</v>
      </c>
      <c r="L74" s="3">
        <f t="shared" si="3"/>
        <v>0.66666666666666663</v>
      </c>
      <c r="M74" s="3">
        <f t="shared" si="4"/>
        <v>3.833333333333333</v>
      </c>
    </row>
    <row r="75" spans="1:13" x14ac:dyDescent="0.3">
      <c r="A75" s="2" t="s">
        <v>86</v>
      </c>
      <c r="B75" s="2">
        <v>24</v>
      </c>
      <c r="C75" s="2">
        <v>365</v>
      </c>
      <c r="D75" s="7">
        <v>10</v>
      </c>
      <c r="E75" s="2">
        <v>850</v>
      </c>
      <c r="F75" s="2">
        <v>0</v>
      </c>
      <c r="G75" s="2">
        <v>360</v>
      </c>
      <c r="H75" s="2">
        <v>0</v>
      </c>
      <c r="I75" s="2">
        <v>360</v>
      </c>
      <c r="J75" s="3">
        <f t="shared" si="5"/>
        <v>-9.7916666666666661</v>
      </c>
      <c r="K75" s="2">
        <v>50</v>
      </c>
      <c r="L75" s="3">
        <f t="shared" si="3"/>
        <v>1.7708333333333333</v>
      </c>
      <c r="M75" s="3">
        <f t="shared" si="4"/>
        <v>41.979166666666671</v>
      </c>
    </row>
    <row r="76" spans="1:13" x14ac:dyDescent="0.3">
      <c r="A76" s="2" t="s">
        <v>87</v>
      </c>
      <c r="B76" s="2">
        <v>24</v>
      </c>
      <c r="C76" s="2">
        <v>375</v>
      </c>
      <c r="D76" s="7">
        <v>10</v>
      </c>
      <c r="E76" s="2">
        <v>900</v>
      </c>
      <c r="F76" s="2">
        <v>0</v>
      </c>
      <c r="G76" s="2">
        <v>240</v>
      </c>
      <c r="H76" s="2">
        <v>0</v>
      </c>
      <c r="I76" s="2">
        <v>360</v>
      </c>
      <c r="J76" s="3">
        <f t="shared" si="5"/>
        <v>-3.125</v>
      </c>
      <c r="K76" s="2">
        <v>50</v>
      </c>
      <c r="L76" s="3">
        <f t="shared" si="3"/>
        <v>1.875</v>
      </c>
      <c r="M76" s="3">
        <f t="shared" si="4"/>
        <v>48.75</v>
      </c>
    </row>
    <row r="77" spans="1:13" x14ac:dyDescent="0.3">
      <c r="A77" s="2" t="s">
        <v>88</v>
      </c>
      <c r="B77" s="2">
        <v>24</v>
      </c>
      <c r="C77" s="2">
        <v>670</v>
      </c>
      <c r="D77" s="7">
        <v>10</v>
      </c>
      <c r="E77" s="2">
        <v>900</v>
      </c>
      <c r="F77" s="2">
        <v>0</v>
      </c>
      <c r="G77" s="2">
        <v>0</v>
      </c>
      <c r="H77" s="2">
        <v>0</v>
      </c>
      <c r="I77" s="2">
        <v>720</v>
      </c>
      <c r="J77" s="3">
        <f t="shared" si="5"/>
        <v>-20.416666666666668</v>
      </c>
      <c r="K77" s="2">
        <v>50</v>
      </c>
      <c r="L77" s="3">
        <f t="shared" si="3"/>
        <v>1.875</v>
      </c>
      <c r="M77" s="3">
        <f t="shared" si="4"/>
        <v>31.458333333333332</v>
      </c>
    </row>
    <row r="78" spans="1:13" x14ac:dyDescent="0.3">
      <c r="A78" s="2" t="s">
        <v>89</v>
      </c>
      <c r="B78" s="2">
        <v>24</v>
      </c>
      <c r="C78" s="2">
        <v>350</v>
      </c>
      <c r="D78" s="7">
        <v>10</v>
      </c>
      <c r="E78" s="2">
        <v>1000</v>
      </c>
      <c r="F78" s="2">
        <v>0</v>
      </c>
      <c r="G78" s="2">
        <v>0</v>
      </c>
      <c r="H78" s="2">
        <v>0</v>
      </c>
      <c r="I78" s="2">
        <v>720</v>
      </c>
      <c r="J78" s="3">
        <f t="shared" si="5"/>
        <v>-2.9166666666666665</v>
      </c>
      <c r="K78" s="2">
        <v>50</v>
      </c>
      <c r="L78" s="3">
        <f t="shared" si="3"/>
        <v>2.0833333333333335</v>
      </c>
      <c r="M78" s="3">
        <f t="shared" si="4"/>
        <v>49.166666666666671</v>
      </c>
    </row>
    <row r="79" spans="1:13" x14ac:dyDescent="0.3">
      <c r="A79" s="2" t="s">
        <v>90</v>
      </c>
      <c r="B79" s="2">
        <v>12</v>
      </c>
      <c r="C79" s="2">
        <v>57</v>
      </c>
      <c r="D79" s="7">
        <v>10</v>
      </c>
      <c r="E79" s="2">
        <v>500</v>
      </c>
      <c r="F79" s="2">
        <v>0</v>
      </c>
      <c r="G79" s="2">
        <v>0</v>
      </c>
      <c r="H79" s="2">
        <v>120</v>
      </c>
      <c r="I79" s="2">
        <v>120</v>
      </c>
      <c r="J79" s="3">
        <f t="shared" si="5"/>
        <v>16.916666666666668</v>
      </c>
      <c r="K79" s="2">
        <v>0</v>
      </c>
      <c r="L79" s="3">
        <f t="shared" si="3"/>
        <v>2.0833333333333335</v>
      </c>
      <c r="M79" s="3">
        <f t="shared" si="4"/>
        <v>19</v>
      </c>
    </row>
    <row r="80" spans="1:13" x14ac:dyDescent="0.3">
      <c r="A80" s="2" t="s">
        <v>91</v>
      </c>
      <c r="B80" s="2">
        <v>12</v>
      </c>
      <c r="C80" s="2">
        <v>65</v>
      </c>
      <c r="D80" s="7">
        <v>10</v>
      </c>
      <c r="E80" s="2">
        <v>150</v>
      </c>
      <c r="F80" s="2">
        <v>0</v>
      </c>
      <c r="G80" s="2">
        <v>0</v>
      </c>
      <c r="H80" s="2">
        <v>60</v>
      </c>
      <c r="I80" s="2">
        <v>0</v>
      </c>
      <c r="J80" s="3">
        <f t="shared" si="5"/>
        <v>2.0833333333333335</v>
      </c>
      <c r="K80" s="2">
        <v>0</v>
      </c>
      <c r="L80" s="3">
        <f t="shared" si="3"/>
        <v>0.625</v>
      </c>
      <c r="M80" s="3">
        <f t="shared" si="4"/>
        <v>2.7083333333333335</v>
      </c>
    </row>
    <row r="81" spans="1:13" x14ac:dyDescent="0.3">
      <c r="A81" s="2" t="s">
        <v>92</v>
      </c>
      <c r="B81" s="2">
        <v>12</v>
      </c>
      <c r="C81" s="2">
        <v>0</v>
      </c>
      <c r="D81" s="7">
        <v>10</v>
      </c>
      <c r="E81" s="2">
        <v>1200</v>
      </c>
      <c r="F81" s="2">
        <v>0</v>
      </c>
      <c r="G81" s="2">
        <v>0</v>
      </c>
      <c r="H81" s="2">
        <v>840</v>
      </c>
      <c r="I81" s="2">
        <v>360</v>
      </c>
      <c r="J81" s="3">
        <f t="shared" si="5"/>
        <v>0</v>
      </c>
      <c r="K81" s="2">
        <v>0</v>
      </c>
      <c r="L81" s="3">
        <f t="shared" si="3"/>
        <v>5</v>
      </c>
      <c r="M81" s="3">
        <f t="shared" si="4"/>
        <v>5</v>
      </c>
    </row>
    <row r="82" spans="1:13" x14ac:dyDescent="0.3">
      <c r="A82" s="2" t="s">
        <v>93</v>
      </c>
      <c r="B82" s="2">
        <v>1</v>
      </c>
      <c r="C82" s="2">
        <v>62</v>
      </c>
      <c r="D82" s="7">
        <v>10</v>
      </c>
      <c r="E82" s="2">
        <v>800</v>
      </c>
      <c r="F82" s="2">
        <v>0</v>
      </c>
      <c r="G82" s="2">
        <v>350</v>
      </c>
      <c r="H82" s="2">
        <v>0</v>
      </c>
      <c r="I82" s="2">
        <v>120</v>
      </c>
      <c r="J82" s="3">
        <f t="shared" si="5"/>
        <v>268</v>
      </c>
      <c r="K82" s="2">
        <v>100</v>
      </c>
      <c r="L82" s="3">
        <f t="shared" si="3"/>
        <v>40</v>
      </c>
      <c r="M82" s="3">
        <f t="shared" si="4"/>
        <v>408</v>
      </c>
    </row>
    <row r="83" spans="1:13" x14ac:dyDescent="0.3">
      <c r="A83" s="2" t="s">
        <v>94</v>
      </c>
      <c r="B83" s="2">
        <v>1</v>
      </c>
      <c r="C83" s="2">
        <v>72</v>
      </c>
      <c r="D83" s="7">
        <v>10</v>
      </c>
      <c r="E83" s="2">
        <v>500</v>
      </c>
      <c r="F83" s="2">
        <v>0</v>
      </c>
      <c r="G83" s="2">
        <v>150</v>
      </c>
      <c r="H83" s="2">
        <v>0</v>
      </c>
      <c r="I83" s="2">
        <v>50</v>
      </c>
      <c r="J83" s="3">
        <f t="shared" si="5"/>
        <v>228</v>
      </c>
      <c r="K83" s="2">
        <v>0</v>
      </c>
      <c r="L83" s="3">
        <f t="shared" si="3"/>
        <v>25</v>
      </c>
      <c r="M83" s="3">
        <f t="shared" si="4"/>
        <v>253</v>
      </c>
    </row>
    <row r="84" spans="1:13" x14ac:dyDescent="0.3">
      <c r="A84" s="2" t="s">
        <v>95</v>
      </c>
      <c r="B84" s="2">
        <v>30</v>
      </c>
      <c r="C84" s="2">
        <v>84</v>
      </c>
      <c r="D84" s="7">
        <v>10</v>
      </c>
      <c r="E84" s="2">
        <v>1000</v>
      </c>
      <c r="F84" s="2">
        <v>0</v>
      </c>
      <c r="G84" s="2">
        <v>0</v>
      </c>
      <c r="H84" s="2">
        <v>900</v>
      </c>
      <c r="I84" s="2">
        <v>600</v>
      </c>
      <c r="J84" s="3">
        <f t="shared" si="5"/>
        <v>-19.466666666666665</v>
      </c>
      <c r="K84" s="2">
        <v>0</v>
      </c>
      <c r="L84" s="3">
        <f t="shared" si="3"/>
        <v>1.6666666666666667</v>
      </c>
      <c r="M84" s="3">
        <f t="shared" si="4"/>
        <v>-17.799999999999997</v>
      </c>
    </row>
    <row r="85" spans="1:13" x14ac:dyDescent="0.3">
      <c r="A85" s="2" t="s">
        <v>96</v>
      </c>
      <c r="B85" s="2">
        <v>20</v>
      </c>
      <c r="C85" s="2">
        <v>0</v>
      </c>
      <c r="D85" s="7">
        <v>10</v>
      </c>
      <c r="E85" s="2">
        <v>600</v>
      </c>
      <c r="F85" s="2">
        <v>0</v>
      </c>
      <c r="G85" s="2">
        <v>0</v>
      </c>
      <c r="H85" s="2">
        <v>400</v>
      </c>
      <c r="I85" s="2">
        <v>400</v>
      </c>
      <c r="J85" s="3">
        <f t="shared" si="5"/>
        <v>-10</v>
      </c>
      <c r="K85" s="2">
        <v>0</v>
      </c>
      <c r="L85" s="3">
        <f t="shared" si="3"/>
        <v>1.5</v>
      </c>
      <c r="M85" s="3">
        <f t="shared" si="4"/>
        <v>-8.5</v>
      </c>
    </row>
    <row r="86" spans="1:13" x14ac:dyDescent="0.3">
      <c r="A86" s="2" t="s">
        <v>97</v>
      </c>
      <c r="B86" s="2">
        <v>12</v>
      </c>
      <c r="C86" s="2">
        <v>81</v>
      </c>
      <c r="D86" s="7">
        <v>10</v>
      </c>
      <c r="E86" s="2">
        <v>200</v>
      </c>
      <c r="F86" s="2">
        <v>0</v>
      </c>
      <c r="G86" s="2">
        <v>0</v>
      </c>
      <c r="H86" s="2">
        <v>0</v>
      </c>
      <c r="I86" s="2">
        <v>180</v>
      </c>
      <c r="J86" s="3">
        <f t="shared" si="5"/>
        <v>-5.083333333333333</v>
      </c>
      <c r="K86" s="2">
        <v>0</v>
      </c>
      <c r="L86" s="3">
        <f t="shared" si="3"/>
        <v>0.83333333333333337</v>
      </c>
      <c r="M86" s="3">
        <f t="shared" si="4"/>
        <v>-4.25</v>
      </c>
    </row>
    <row r="87" spans="1:13" x14ac:dyDescent="0.3">
      <c r="A87" s="2" t="s">
        <v>98</v>
      </c>
      <c r="B87" s="2">
        <v>12</v>
      </c>
      <c r="C87" s="2">
        <v>0</v>
      </c>
      <c r="D87" s="7">
        <v>10</v>
      </c>
      <c r="E87" s="2">
        <v>400</v>
      </c>
      <c r="F87" s="2">
        <v>0</v>
      </c>
      <c r="G87" s="2">
        <v>0</v>
      </c>
      <c r="H87" s="2">
        <v>180</v>
      </c>
      <c r="I87" s="2">
        <v>240</v>
      </c>
      <c r="J87" s="3">
        <f t="shared" si="5"/>
        <v>-1.6666666666666667</v>
      </c>
      <c r="K87" s="2">
        <v>0</v>
      </c>
      <c r="L87" s="3">
        <f t="shared" si="3"/>
        <v>1.6666666666666667</v>
      </c>
      <c r="M87" s="3">
        <f t="shared" si="4"/>
        <v>0</v>
      </c>
    </row>
    <row r="88" spans="1:13" x14ac:dyDescent="0.3">
      <c r="A88" s="2" t="s">
        <v>99</v>
      </c>
      <c r="B88" s="2">
        <v>30</v>
      </c>
      <c r="C88" s="2">
        <v>0</v>
      </c>
      <c r="D88" s="7">
        <v>8</v>
      </c>
      <c r="E88" s="2">
        <v>1800</v>
      </c>
      <c r="F88" s="2">
        <v>0</v>
      </c>
      <c r="G88" s="2">
        <v>900</v>
      </c>
      <c r="H88" s="2">
        <v>0</v>
      </c>
      <c r="I88" s="2">
        <v>900</v>
      </c>
      <c r="J88" s="3">
        <f t="shared" si="5"/>
        <v>0</v>
      </c>
      <c r="K88" s="2"/>
      <c r="L88" s="3">
        <f t="shared" si="3"/>
        <v>3</v>
      </c>
      <c r="M88" s="3">
        <f t="shared" si="4"/>
        <v>3</v>
      </c>
    </row>
    <row r="89" spans="1:13" x14ac:dyDescent="0.3">
      <c r="A89" s="2" t="s">
        <v>100</v>
      </c>
      <c r="B89" s="2">
        <v>20</v>
      </c>
      <c r="C89" s="2">
        <v>0</v>
      </c>
      <c r="D89" s="7">
        <v>5</v>
      </c>
      <c r="E89" s="2">
        <v>1000</v>
      </c>
      <c r="F89" s="2">
        <v>0</v>
      </c>
      <c r="G89" s="2">
        <v>400</v>
      </c>
      <c r="H89" s="2">
        <v>0</v>
      </c>
      <c r="I89" s="2">
        <v>400</v>
      </c>
      <c r="J89" s="3">
        <f t="shared" si="5"/>
        <v>10</v>
      </c>
      <c r="K89" s="2"/>
      <c r="L89" s="3">
        <f t="shared" si="3"/>
        <v>2.5</v>
      </c>
      <c r="M89" s="3">
        <f t="shared" si="4"/>
        <v>12.5</v>
      </c>
    </row>
    <row r="90" spans="1:13" x14ac:dyDescent="0.3">
      <c r="A90" s="2" t="s">
        <v>101</v>
      </c>
      <c r="B90" s="2">
        <v>40</v>
      </c>
      <c r="C90" s="2">
        <v>301</v>
      </c>
      <c r="D90" s="7">
        <v>5</v>
      </c>
      <c r="E90" s="2">
        <v>2000</v>
      </c>
      <c r="F90" s="2">
        <v>0</v>
      </c>
      <c r="G90" s="2">
        <v>1000</v>
      </c>
      <c r="H90" s="2">
        <v>0</v>
      </c>
      <c r="I90" s="2">
        <v>800</v>
      </c>
      <c r="J90" s="3">
        <f t="shared" si="5"/>
        <v>-2.5249999999999999</v>
      </c>
      <c r="K90" s="2">
        <v>50</v>
      </c>
      <c r="L90" s="3">
        <f t="shared" si="3"/>
        <v>2.5</v>
      </c>
      <c r="M90" s="3">
        <f t="shared" si="4"/>
        <v>49.975000000000001</v>
      </c>
    </row>
    <row r="91" spans="1:13" x14ac:dyDescent="0.3">
      <c r="A91" s="2" t="s">
        <v>102</v>
      </c>
      <c r="B91" s="2">
        <v>40</v>
      </c>
      <c r="C91" s="2">
        <v>107</v>
      </c>
      <c r="D91" s="7">
        <v>5</v>
      </c>
      <c r="E91" s="2">
        <v>1700</v>
      </c>
      <c r="F91" s="2">
        <v>0</v>
      </c>
      <c r="G91" s="2">
        <v>400</v>
      </c>
      <c r="H91" s="2">
        <v>0</v>
      </c>
      <c r="I91" s="2">
        <v>800</v>
      </c>
      <c r="J91" s="3">
        <f t="shared" si="5"/>
        <v>9.8249999999999993</v>
      </c>
      <c r="K91" s="2">
        <v>40</v>
      </c>
      <c r="L91" s="3">
        <f t="shared" si="3"/>
        <v>2.125</v>
      </c>
      <c r="M91" s="3">
        <f t="shared" si="4"/>
        <v>51.95</v>
      </c>
    </row>
    <row r="92" spans="1:13" x14ac:dyDescent="0.3">
      <c r="A92" s="4" t="s">
        <v>103</v>
      </c>
      <c r="B92" s="4">
        <v>12</v>
      </c>
      <c r="C92" s="4"/>
      <c r="D92" s="8"/>
      <c r="E92" s="4"/>
      <c r="F92" s="4">
        <v>720</v>
      </c>
      <c r="G92" s="4">
        <v>0</v>
      </c>
      <c r="H92" s="4"/>
      <c r="I92" s="4"/>
      <c r="J92" s="9">
        <f t="shared" si="5"/>
        <v>-60</v>
      </c>
      <c r="K92" s="4"/>
      <c r="L92" s="9">
        <f t="shared" si="3"/>
        <v>0</v>
      </c>
      <c r="M92" s="9">
        <v>60</v>
      </c>
    </row>
    <row r="93" spans="1:13" x14ac:dyDescent="0.3">
      <c r="A93" s="4" t="s">
        <v>104</v>
      </c>
      <c r="B93" s="4">
        <v>12</v>
      </c>
      <c r="C93" s="4"/>
      <c r="D93" s="8"/>
      <c r="E93" s="4"/>
      <c r="F93" s="4">
        <v>780</v>
      </c>
      <c r="G93" s="4">
        <v>0</v>
      </c>
      <c r="H93" s="4"/>
      <c r="I93" s="4"/>
      <c r="J93" s="9">
        <f t="shared" si="5"/>
        <v>-65</v>
      </c>
      <c r="K93" s="4"/>
      <c r="L93" s="9">
        <f t="shared" si="3"/>
        <v>0</v>
      </c>
      <c r="M93" s="9">
        <v>65</v>
      </c>
    </row>
    <row r="94" spans="1:13" x14ac:dyDescent="0.3">
      <c r="A94" s="4" t="s">
        <v>105</v>
      </c>
      <c r="B94" s="4">
        <v>12</v>
      </c>
      <c r="C94" s="4"/>
      <c r="D94" s="8"/>
      <c r="E94" s="4"/>
      <c r="F94" s="4">
        <v>660</v>
      </c>
      <c r="G94" s="4">
        <v>0</v>
      </c>
      <c r="H94" s="4"/>
      <c r="I94" s="4"/>
      <c r="J94" s="9">
        <f t="shared" si="5"/>
        <v>-55</v>
      </c>
      <c r="K94" s="4"/>
      <c r="L94" s="9">
        <f t="shared" si="3"/>
        <v>0</v>
      </c>
      <c r="M94" s="9">
        <v>55</v>
      </c>
    </row>
    <row r="95" spans="1:13" x14ac:dyDescent="0.3">
      <c r="A95" s="4" t="s">
        <v>106</v>
      </c>
      <c r="B95" s="4">
        <v>12</v>
      </c>
      <c r="C95" s="4"/>
      <c r="D95" s="8"/>
      <c r="E95" s="4"/>
      <c r="F95" s="4">
        <v>684</v>
      </c>
      <c r="G95" s="4">
        <v>0</v>
      </c>
      <c r="H95" s="4"/>
      <c r="I95" s="4"/>
      <c r="J95" s="9">
        <f t="shared" si="5"/>
        <v>-57</v>
      </c>
      <c r="K95" s="4"/>
      <c r="L95" s="9">
        <f t="shared" si="3"/>
        <v>0</v>
      </c>
      <c r="M95" s="9">
        <v>57</v>
      </c>
    </row>
    <row r="96" spans="1:13" x14ac:dyDescent="0.3">
      <c r="A96" s="4" t="s">
        <v>107</v>
      </c>
      <c r="B96" s="4">
        <v>12</v>
      </c>
      <c r="C96" s="4"/>
      <c r="D96" s="8"/>
      <c r="E96" s="4"/>
      <c r="F96" s="4">
        <v>684</v>
      </c>
      <c r="G96" s="4">
        <v>0</v>
      </c>
      <c r="H96" s="4"/>
      <c r="I96" s="4"/>
      <c r="J96" s="9">
        <f t="shared" si="5"/>
        <v>-57</v>
      </c>
      <c r="K96" s="4"/>
      <c r="L96" s="9">
        <f t="shared" si="3"/>
        <v>0</v>
      </c>
      <c r="M96" s="9">
        <v>57</v>
      </c>
    </row>
    <row r="97" spans="1:13" x14ac:dyDescent="0.3">
      <c r="A97" s="4" t="s">
        <v>108</v>
      </c>
      <c r="B97" s="4">
        <v>30</v>
      </c>
      <c r="C97" s="4"/>
      <c r="D97" s="8"/>
      <c r="E97" s="4"/>
      <c r="F97" s="4">
        <v>1650</v>
      </c>
      <c r="G97" s="4">
        <v>0</v>
      </c>
      <c r="H97" s="4"/>
      <c r="I97" s="4"/>
      <c r="J97" s="9">
        <f t="shared" si="5"/>
        <v>-55</v>
      </c>
      <c r="K97" s="4"/>
      <c r="L97" s="9">
        <f t="shared" si="3"/>
        <v>0</v>
      </c>
      <c r="M97" s="9">
        <v>55</v>
      </c>
    </row>
    <row r="98" spans="1:13" x14ac:dyDescent="0.3">
      <c r="A98" s="4" t="s">
        <v>109</v>
      </c>
      <c r="B98" s="4">
        <v>30</v>
      </c>
      <c r="C98" s="4"/>
      <c r="D98" s="8"/>
      <c r="E98" s="4"/>
      <c r="F98" s="4">
        <v>1650</v>
      </c>
      <c r="G98" s="4">
        <v>0</v>
      </c>
      <c r="H98" s="4"/>
      <c r="I98" s="4"/>
      <c r="J98" s="9">
        <f t="shared" si="5"/>
        <v>-55</v>
      </c>
      <c r="K98" s="4"/>
      <c r="L98" s="9">
        <f t="shared" si="3"/>
        <v>0</v>
      </c>
      <c r="M98" s="9">
        <v>55</v>
      </c>
    </row>
    <row r="99" spans="1:13" x14ac:dyDescent="0.3">
      <c r="A99" s="4" t="s">
        <v>110</v>
      </c>
      <c r="B99" s="4">
        <v>30</v>
      </c>
      <c r="C99" s="4"/>
      <c r="D99" s="8"/>
      <c r="E99" s="4"/>
      <c r="F99" s="4">
        <v>1200</v>
      </c>
      <c r="G99" s="4">
        <v>0</v>
      </c>
      <c r="H99" s="4"/>
      <c r="I99" s="4"/>
      <c r="J99" s="9">
        <f t="shared" si="5"/>
        <v>-40</v>
      </c>
      <c r="K99" s="4"/>
      <c r="L99" s="9">
        <f t="shared" si="3"/>
        <v>0</v>
      </c>
      <c r="M99" s="9">
        <v>40</v>
      </c>
    </row>
    <row r="100" spans="1:13" x14ac:dyDescent="0.3">
      <c r="A100" s="2" t="s">
        <v>111</v>
      </c>
      <c r="B100" s="2">
        <v>24</v>
      </c>
      <c r="C100" s="2">
        <v>612</v>
      </c>
      <c r="D100" s="7">
        <v>10</v>
      </c>
      <c r="E100" s="2">
        <v>300</v>
      </c>
      <c r="F100" s="2">
        <v>0</v>
      </c>
      <c r="G100" s="2">
        <v>0</v>
      </c>
      <c r="H100" s="2">
        <v>0</v>
      </c>
      <c r="I100" s="2">
        <v>0</v>
      </c>
      <c r="J100" s="3">
        <f t="shared" si="5"/>
        <v>-13</v>
      </c>
      <c r="K100" s="2">
        <v>0</v>
      </c>
      <c r="L100" s="3">
        <f t="shared" si="3"/>
        <v>0.625</v>
      </c>
      <c r="M100" s="3">
        <f t="shared" si="4"/>
        <v>-12.375</v>
      </c>
    </row>
    <row r="101" spans="1:13" x14ac:dyDescent="0.3">
      <c r="A101" s="2" t="s">
        <v>112</v>
      </c>
      <c r="B101" s="2">
        <v>12</v>
      </c>
      <c r="C101" s="2">
        <v>797</v>
      </c>
      <c r="D101" s="7">
        <v>10</v>
      </c>
      <c r="E101" s="2">
        <v>2000</v>
      </c>
      <c r="F101" s="2">
        <v>0</v>
      </c>
      <c r="G101" s="2">
        <v>600</v>
      </c>
      <c r="H101" s="2">
        <v>0</v>
      </c>
      <c r="I101" s="2">
        <v>0</v>
      </c>
      <c r="J101" s="3">
        <f t="shared" si="5"/>
        <v>50.25</v>
      </c>
      <c r="K101" s="2">
        <v>50</v>
      </c>
      <c r="L101" s="3">
        <f t="shared" si="3"/>
        <v>8.3333333333333339</v>
      </c>
      <c r="M101" s="3">
        <f t="shared" si="4"/>
        <v>108.58333333333333</v>
      </c>
    </row>
    <row r="102" spans="1:13" x14ac:dyDescent="0.3">
      <c r="A102" s="2" t="s">
        <v>113</v>
      </c>
      <c r="B102" s="2">
        <v>24</v>
      </c>
      <c r="C102" s="2">
        <v>273</v>
      </c>
      <c r="D102" s="7">
        <v>10</v>
      </c>
      <c r="E102" s="2">
        <v>1400</v>
      </c>
      <c r="F102" s="2">
        <v>0</v>
      </c>
      <c r="G102" s="2">
        <v>720</v>
      </c>
      <c r="H102" s="2">
        <v>0</v>
      </c>
      <c r="I102" s="2">
        <v>0</v>
      </c>
      <c r="J102" s="3">
        <f t="shared" si="5"/>
        <v>16.958333333333332</v>
      </c>
      <c r="K102" s="2">
        <v>0</v>
      </c>
      <c r="L102" s="3">
        <f t="shared" si="3"/>
        <v>2.9166666666666665</v>
      </c>
      <c r="M102" s="3">
        <f t="shared" si="4"/>
        <v>19.875</v>
      </c>
    </row>
    <row r="103" spans="1:13" x14ac:dyDescent="0.3">
      <c r="A103" s="2" t="s">
        <v>114</v>
      </c>
      <c r="B103" s="2">
        <v>24</v>
      </c>
      <c r="C103" s="2">
        <v>597</v>
      </c>
      <c r="D103" s="7">
        <v>10</v>
      </c>
      <c r="E103" s="2">
        <v>600</v>
      </c>
      <c r="F103" s="2">
        <v>0</v>
      </c>
      <c r="G103" s="2">
        <v>240</v>
      </c>
      <c r="H103" s="2">
        <v>0</v>
      </c>
      <c r="I103" s="2">
        <v>0</v>
      </c>
      <c r="J103" s="3">
        <f t="shared" si="5"/>
        <v>-9.875</v>
      </c>
      <c r="K103" s="2">
        <v>0</v>
      </c>
      <c r="L103" s="3">
        <f t="shared" si="3"/>
        <v>1.25</v>
      </c>
      <c r="M103" s="3">
        <f t="shared" si="4"/>
        <v>-8.625</v>
      </c>
    </row>
    <row r="104" spans="1:13" x14ac:dyDescent="0.3">
      <c r="A104" s="2" t="s">
        <v>115</v>
      </c>
      <c r="B104" s="2">
        <v>6</v>
      </c>
      <c r="C104" s="2">
        <v>2800</v>
      </c>
      <c r="D104" s="7">
        <v>8</v>
      </c>
      <c r="E104" s="2">
        <v>4900</v>
      </c>
      <c r="F104" s="2">
        <v>0</v>
      </c>
      <c r="G104" s="2">
        <v>0</v>
      </c>
      <c r="H104" s="2">
        <v>0</v>
      </c>
      <c r="I104" s="2">
        <v>0</v>
      </c>
      <c r="J104" s="3">
        <f t="shared" si="5"/>
        <v>350</v>
      </c>
      <c r="K104" s="2">
        <v>0</v>
      </c>
      <c r="L104" s="3">
        <f t="shared" si="3"/>
        <v>40.833333333333336</v>
      </c>
      <c r="M104" s="3">
        <f t="shared" si="4"/>
        <v>390.83333333333331</v>
      </c>
    </row>
    <row r="105" spans="1:13" x14ac:dyDescent="0.3">
      <c r="A105" s="2" t="s">
        <v>116</v>
      </c>
      <c r="B105" s="2">
        <v>6</v>
      </c>
      <c r="C105" s="2">
        <v>0</v>
      </c>
      <c r="D105" s="7">
        <v>5</v>
      </c>
      <c r="E105" s="2">
        <v>700</v>
      </c>
      <c r="F105" s="2">
        <v>0</v>
      </c>
      <c r="G105" s="2">
        <v>0</v>
      </c>
      <c r="H105" s="2">
        <v>0</v>
      </c>
      <c r="I105" s="2">
        <v>0</v>
      </c>
      <c r="J105" s="3">
        <f t="shared" si="5"/>
        <v>116.66666666666667</v>
      </c>
      <c r="K105" s="2">
        <v>0</v>
      </c>
      <c r="L105" s="3">
        <f t="shared" si="3"/>
        <v>5.833333333333333</v>
      </c>
      <c r="M105" s="3">
        <f t="shared" si="4"/>
        <v>122.5</v>
      </c>
    </row>
    <row r="106" spans="1:13" x14ac:dyDescent="0.3">
      <c r="A106" s="2" t="s">
        <v>117</v>
      </c>
      <c r="B106" s="2">
        <v>40</v>
      </c>
      <c r="C106" s="2">
        <v>0</v>
      </c>
      <c r="D106" s="7">
        <v>5</v>
      </c>
      <c r="E106" s="2">
        <v>3100</v>
      </c>
      <c r="F106" s="2">
        <v>0</v>
      </c>
      <c r="G106" s="2">
        <v>1000</v>
      </c>
      <c r="H106" s="2">
        <v>600</v>
      </c>
      <c r="I106" s="2">
        <v>0</v>
      </c>
      <c r="J106" s="3">
        <f t="shared" si="5"/>
        <v>37.5</v>
      </c>
      <c r="K106" s="2">
        <v>60</v>
      </c>
      <c r="L106" s="3">
        <f t="shared" si="3"/>
        <v>3.875</v>
      </c>
      <c r="M106" s="3">
        <f t="shared" si="4"/>
        <v>101.375</v>
      </c>
    </row>
    <row r="107" spans="1:13" x14ac:dyDescent="0.3">
      <c r="A107" s="2" t="s">
        <v>119</v>
      </c>
      <c r="B107" s="2">
        <v>40</v>
      </c>
      <c r="C107" s="2">
        <v>0</v>
      </c>
      <c r="D107" s="7">
        <v>5</v>
      </c>
      <c r="E107" s="2">
        <v>1500</v>
      </c>
      <c r="F107" s="2">
        <v>0</v>
      </c>
      <c r="G107" s="2">
        <v>800</v>
      </c>
      <c r="H107" s="2">
        <v>400</v>
      </c>
      <c r="I107" s="2">
        <v>0</v>
      </c>
      <c r="J107" s="3">
        <f t="shared" si="5"/>
        <v>7.5</v>
      </c>
      <c r="K107" s="2">
        <v>0</v>
      </c>
      <c r="L107" s="3">
        <f t="shared" si="3"/>
        <v>1.875</v>
      </c>
      <c r="M107" s="3">
        <f t="shared" si="4"/>
        <v>9.375</v>
      </c>
    </row>
    <row r="108" spans="1:13" x14ac:dyDescent="0.3">
      <c r="A108" s="2" t="s">
        <v>120</v>
      </c>
      <c r="B108" s="2">
        <v>40</v>
      </c>
      <c r="C108" s="2">
        <v>0</v>
      </c>
      <c r="D108" s="7">
        <v>5</v>
      </c>
      <c r="E108" s="2">
        <v>1800</v>
      </c>
      <c r="F108" s="2">
        <v>0</v>
      </c>
      <c r="G108" s="2">
        <v>400</v>
      </c>
      <c r="H108" s="2">
        <v>480</v>
      </c>
      <c r="I108" s="2">
        <v>0</v>
      </c>
      <c r="J108" s="3">
        <f t="shared" si="5"/>
        <v>23</v>
      </c>
      <c r="K108" s="2">
        <v>50</v>
      </c>
      <c r="L108" s="3">
        <f t="shared" si="3"/>
        <v>2.25</v>
      </c>
      <c r="M108" s="3">
        <f t="shared" si="4"/>
        <v>75.25</v>
      </c>
    </row>
    <row r="109" spans="1:13" x14ac:dyDescent="0.3">
      <c r="A109" s="2" t="s">
        <v>118</v>
      </c>
      <c r="B109" s="2">
        <v>40</v>
      </c>
      <c r="C109" s="2">
        <v>0</v>
      </c>
      <c r="D109" s="7">
        <v>5</v>
      </c>
      <c r="E109" s="2">
        <v>2300</v>
      </c>
      <c r="F109" s="2">
        <v>0</v>
      </c>
      <c r="G109" s="2">
        <v>1400</v>
      </c>
      <c r="H109" s="2">
        <v>1000</v>
      </c>
      <c r="I109" s="2">
        <v>0</v>
      </c>
      <c r="J109" s="3">
        <f t="shared" si="5"/>
        <v>-2.5</v>
      </c>
      <c r="K109" s="2">
        <v>55</v>
      </c>
      <c r="L109" s="3">
        <f t="shared" si="3"/>
        <v>2.875</v>
      </c>
      <c r="M109" s="3">
        <f t="shared" si="4"/>
        <v>55.375</v>
      </c>
    </row>
    <row r="110" spans="1:13" x14ac:dyDescent="0.3">
      <c r="A110" s="2" t="s">
        <v>121</v>
      </c>
      <c r="B110" s="2">
        <v>50</v>
      </c>
      <c r="C110" s="2">
        <v>480</v>
      </c>
      <c r="D110" s="7">
        <v>5</v>
      </c>
      <c r="E110" s="2">
        <v>900</v>
      </c>
      <c r="F110" s="2">
        <v>0</v>
      </c>
      <c r="G110" s="2">
        <v>300</v>
      </c>
      <c r="H110" s="2">
        <v>0</v>
      </c>
      <c r="I110" s="2">
        <v>0</v>
      </c>
      <c r="J110" s="3">
        <f t="shared" si="5"/>
        <v>2.4</v>
      </c>
      <c r="K110" s="2">
        <v>0</v>
      </c>
      <c r="L110" s="3">
        <f t="shared" si="3"/>
        <v>0.9</v>
      </c>
      <c r="M110" s="3">
        <f t="shared" si="4"/>
        <v>3.3</v>
      </c>
    </row>
    <row r="111" spans="1:13" x14ac:dyDescent="0.3">
      <c r="A111" s="2" t="s">
        <v>122</v>
      </c>
      <c r="B111" s="2">
        <v>50</v>
      </c>
      <c r="C111" s="2">
        <v>0</v>
      </c>
      <c r="D111" s="7">
        <v>5</v>
      </c>
      <c r="E111" s="2">
        <v>1150</v>
      </c>
      <c r="F111" s="2">
        <v>0</v>
      </c>
      <c r="G111" s="2">
        <v>600</v>
      </c>
      <c r="H111" s="2">
        <v>0</v>
      </c>
      <c r="I111" s="2">
        <v>0</v>
      </c>
      <c r="J111" s="3">
        <f t="shared" si="5"/>
        <v>11</v>
      </c>
      <c r="K111" s="2">
        <v>0</v>
      </c>
      <c r="L111" s="3">
        <f t="shared" si="3"/>
        <v>1.1499999999999999</v>
      </c>
      <c r="M111" s="3">
        <f t="shared" si="4"/>
        <v>12.15</v>
      </c>
    </row>
    <row r="112" spans="1:13" x14ac:dyDescent="0.3">
      <c r="A112" s="2" t="s">
        <v>123</v>
      </c>
      <c r="B112" s="2">
        <v>50</v>
      </c>
      <c r="C112" s="2">
        <v>400</v>
      </c>
      <c r="D112" s="7">
        <v>5</v>
      </c>
      <c r="E112" s="2">
        <v>800</v>
      </c>
      <c r="F112" s="2">
        <v>0</v>
      </c>
      <c r="G112" s="2">
        <v>600</v>
      </c>
      <c r="H112" s="2">
        <v>0</v>
      </c>
      <c r="I112" s="2">
        <v>0</v>
      </c>
      <c r="J112" s="3">
        <f t="shared" si="5"/>
        <v>-4</v>
      </c>
      <c r="K112" s="2">
        <v>0</v>
      </c>
      <c r="L112" s="3">
        <f t="shared" si="3"/>
        <v>0.8</v>
      </c>
      <c r="M112" s="3">
        <f t="shared" si="4"/>
        <v>-3.2</v>
      </c>
    </row>
    <row r="113" spans="1:14" x14ac:dyDescent="0.3">
      <c r="A113" s="2" t="s">
        <v>124</v>
      </c>
      <c r="B113" s="2">
        <v>10</v>
      </c>
      <c r="C113" s="2">
        <v>63</v>
      </c>
      <c r="D113" s="7">
        <v>5</v>
      </c>
      <c r="E113" s="2">
        <v>214</v>
      </c>
      <c r="F113" s="2">
        <v>0</v>
      </c>
      <c r="G113" s="2">
        <v>0</v>
      </c>
      <c r="H113" s="2">
        <v>180</v>
      </c>
      <c r="I113" s="2">
        <v>0</v>
      </c>
      <c r="J113" s="3">
        <f t="shared" si="5"/>
        <v>-2.9</v>
      </c>
      <c r="K113" s="2">
        <v>0</v>
      </c>
      <c r="L113" s="3">
        <f t="shared" si="3"/>
        <v>1.07</v>
      </c>
      <c r="M113" s="3">
        <f t="shared" si="4"/>
        <v>-1.8299999999999998</v>
      </c>
    </row>
    <row r="114" spans="1:14" x14ac:dyDescent="0.3">
      <c r="A114" s="2" t="s">
        <v>125</v>
      </c>
      <c r="B114" s="2">
        <v>12</v>
      </c>
      <c r="C114" s="2">
        <v>0</v>
      </c>
      <c r="D114" s="7">
        <v>6</v>
      </c>
      <c r="E114" s="2">
        <v>1000</v>
      </c>
      <c r="F114" s="2">
        <v>0</v>
      </c>
      <c r="G114" s="2">
        <v>960</v>
      </c>
      <c r="H114" s="2">
        <v>0</v>
      </c>
      <c r="I114" s="2">
        <v>0</v>
      </c>
      <c r="J114" s="3">
        <f t="shared" si="5"/>
        <v>3.3333333333333335</v>
      </c>
      <c r="K114" s="2">
        <v>50</v>
      </c>
      <c r="L114" s="3">
        <f t="shared" si="3"/>
        <v>4.166666666666667</v>
      </c>
      <c r="M114" s="3">
        <f t="shared" si="4"/>
        <v>57.5</v>
      </c>
    </row>
    <row r="115" spans="1:14" x14ac:dyDescent="0.3">
      <c r="A115" s="2" t="s">
        <v>126</v>
      </c>
      <c r="B115" s="2">
        <v>12</v>
      </c>
      <c r="C115" s="2">
        <v>0</v>
      </c>
      <c r="D115" s="7">
        <v>6</v>
      </c>
      <c r="E115" s="2">
        <v>1200</v>
      </c>
      <c r="F115" s="2">
        <v>0</v>
      </c>
      <c r="G115" s="2">
        <v>1200</v>
      </c>
      <c r="H115" s="2">
        <v>0</v>
      </c>
      <c r="I115" s="2">
        <v>0</v>
      </c>
      <c r="J115" s="3">
        <f t="shared" si="5"/>
        <v>0</v>
      </c>
      <c r="K115" s="2">
        <v>60</v>
      </c>
      <c r="L115" s="3">
        <f t="shared" si="3"/>
        <v>5</v>
      </c>
      <c r="M115" s="3">
        <f t="shared" si="4"/>
        <v>65</v>
      </c>
    </row>
    <row r="116" spans="1:14" x14ac:dyDescent="0.3">
      <c r="A116" s="4" t="s">
        <v>127</v>
      </c>
      <c r="B116" s="2">
        <v>12</v>
      </c>
      <c r="C116" s="2">
        <v>0</v>
      </c>
      <c r="D116" s="7">
        <v>6</v>
      </c>
      <c r="E116" s="2">
        <v>900</v>
      </c>
      <c r="F116" s="2">
        <v>0</v>
      </c>
      <c r="G116" s="2">
        <v>0</v>
      </c>
      <c r="H116" s="2">
        <v>0</v>
      </c>
      <c r="I116" s="2">
        <v>0</v>
      </c>
      <c r="J116" s="3">
        <f t="shared" si="5"/>
        <v>75</v>
      </c>
      <c r="K116" s="2">
        <v>0</v>
      </c>
      <c r="L116" s="3">
        <f t="shared" si="3"/>
        <v>3.75</v>
      </c>
      <c r="M116" s="3">
        <f t="shared" si="4"/>
        <v>78.75</v>
      </c>
    </row>
    <row r="117" spans="1:14" x14ac:dyDescent="0.3">
      <c r="A117" s="4" t="s">
        <v>128</v>
      </c>
      <c r="B117" s="2">
        <v>1</v>
      </c>
      <c r="C117" s="2">
        <v>0</v>
      </c>
      <c r="D117" s="7">
        <v>12</v>
      </c>
      <c r="E117" s="2">
        <v>200</v>
      </c>
      <c r="F117" s="2">
        <v>0</v>
      </c>
      <c r="G117" s="2">
        <v>0</v>
      </c>
      <c r="H117" s="2">
        <v>0</v>
      </c>
      <c r="I117" s="2">
        <v>0</v>
      </c>
      <c r="J117" s="3">
        <f t="shared" si="5"/>
        <v>200</v>
      </c>
      <c r="K117" s="2">
        <v>0</v>
      </c>
      <c r="L117" s="3">
        <f t="shared" si="3"/>
        <v>10</v>
      </c>
      <c r="M117" s="3">
        <f t="shared" si="4"/>
        <v>210</v>
      </c>
    </row>
    <row r="118" spans="1:14" x14ac:dyDescent="0.3">
      <c r="A118" s="4" t="s">
        <v>129</v>
      </c>
      <c r="B118" s="2">
        <v>1</v>
      </c>
      <c r="C118" s="2">
        <v>0</v>
      </c>
      <c r="D118" s="7">
        <v>12</v>
      </c>
      <c r="E118" s="2">
        <v>200</v>
      </c>
      <c r="F118" s="2">
        <v>0</v>
      </c>
      <c r="G118" s="2">
        <v>0</v>
      </c>
      <c r="H118" s="2">
        <v>0</v>
      </c>
      <c r="I118" s="2">
        <v>0</v>
      </c>
      <c r="J118" s="3">
        <f t="shared" si="5"/>
        <v>200</v>
      </c>
      <c r="K118" s="2">
        <v>0</v>
      </c>
      <c r="L118" s="3">
        <f t="shared" si="3"/>
        <v>10</v>
      </c>
      <c r="M118" s="3">
        <f t="shared" si="4"/>
        <v>210</v>
      </c>
    </row>
    <row r="119" spans="1:14" x14ac:dyDescent="0.3">
      <c r="A119" s="4" t="s">
        <v>132</v>
      </c>
      <c r="B119" s="2">
        <v>12</v>
      </c>
      <c r="C119" s="2">
        <v>0</v>
      </c>
      <c r="D119" s="7">
        <v>12</v>
      </c>
      <c r="E119" s="2">
        <v>480</v>
      </c>
      <c r="F119" s="2">
        <v>0</v>
      </c>
      <c r="G119" s="2">
        <v>0</v>
      </c>
      <c r="H119" s="2">
        <v>0</v>
      </c>
      <c r="I119" s="2">
        <v>0</v>
      </c>
      <c r="J119" s="3">
        <f t="shared" ref="J119:J152" si="6">(E119-C119-F119-G119-H119-I119)/B119</f>
        <v>40</v>
      </c>
      <c r="K119" s="2">
        <v>0</v>
      </c>
      <c r="L119" s="3">
        <f t="shared" ref="L119:L152" si="7">E119*0.05/B119</f>
        <v>2</v>
      </c>
      <c r="M119" s="3">
        <f>J119+K119+L119</f>
        <v>42</v>
      </c>
    </row>
    <row r="120" spans="1:14" x14ac:dyDescent="0.3">
      <c r="A120" s="4" t="s">
        <v>130</v>
      </c>
      <c r="B120" s="2">
        <v>12</v>
      </c>
      <c r="C120" s="2">
        <v>0</v>
      </c>
      <c r="D120" s="7">
        <v>12</v>
      </c>
      <c r="E120" s="2">
        <v>1680</v>
      </c>
      <c r="F120" s="2">
        <v>0</v>
      </c>
      <c r="G120" s="2">
        <v>840</v>
      </c>
      <c r="H120" s="2">
        <v>0</v>
      </c>
      <c r="I120" s="2">
        <v>0</v>
      </c>
      <c r="J120" s="3">
        <f t="shared" si="6"/>
        <v>70</v>
      </c>
      <c r="K120" s="2">
        <v>0</v>
      </c>
      <c r="L120" s="3">
        <f t="shared" si="7"/>
        <v>7</v>
      </c>
      <c r="M120" s="3">
        <f>J120+K120+L120</f>
        <v>77</v>
      </c>
    </row>
    <row r="121" spans="1:14" x14ac:dyDescent="0.3">
      <c r="A121" s="4" t="s">
        <v>134</v>
      </c>
      <c r="B121" s="2">
        <v>12</v>
      </c>
      <c r="C121" s="2">
        <v>0</v>
      </c>
      <c r="D121" s="7">
        <v>12</v>
      </c>
      <c r="E121" s="2">
        <v>240</v>
      </c>
      <c r="F121" s="2">
        <v>0</v>
      </c>
      <c r="G121" s="2">
        <v>240</v>
      </c>
      <c r="H121" s="2">
        <v>0</v>
      </c>
      <c r="I121" s="2">
        <v>0</v>
      </c>
      <c r="J121" s="3">
        <f t="shared" si="6"/>
        <v>0</v>
      </c>
      <c r="K121" s="2">
        <v>0</v>
      </c>
      <c r="L121" s="3">
        <f t="shared" si="7"/>
        <v>1</v>
      </c>
      <c r="M121" s="3">
        <f>J121+K121+L121</f>
        <v>1</v>
      </c>
    </row>
    <row r="122" spans="1:14" x14ac:dyDescent="0.3">
      <c r="A122" s="4" t="s">
        <v>133</v>
      </c>
      <c r="B122" s="2">
        <v>12</v>
      </c>
      <c r="C122" s="2">
        <v>0</v>
      </c>
      <c r="D122" s="7">
        <v>12</v>
      </c>
      <c r="E122" s="2">
        <v>240</v>
      </c>
      <c r="F122" s="2">
        <v>0</v>
      </c>
      <c r="G122" s="2">
        <v>240</v>
      </c>
      <c r="H122" s="2">
        <v>0</v>
      </c>
      <c r="I122" s="2">
        <v>0</v>
      </c>
      <c r="J122" s="3">
        <f t="shared" si="6"/>
        <v>0</v>
      </c>
      <c r="K122" s="2">
        <v>0</v>
      </c>
      <c r="L122" s="3">
        <f t="shared" si="7"/>
        <v>1</v>
      </c>
      <c r="M122" s="3">
        <f>J122+K122+L122</f>
        <v>1</v>
      </c>
    </row>
    <row r="123" spans="1:14" x14ac:dyDescent="0.3">
      <c r="A123" s="4" t="s">
        <v>131</v>
      </c>
      <c r="B123" s="2">
        <v>12</v>
      </c>
      <c r="C123" s="2">
        <v>0</v>
      </c>
      <c r="D123" s="7">
        <v>12</v>
      </c>
      <c r="E123" s="2">
        <v>480</v>
      </c>
      <c r="F123" s="2">
        <v>0</v>
      </c>
      <c r="G123" s="2">
        <v>0</v>
      </c>
      <c r="H123" s="2">
        <v>0</v>
      </c>
      <c r="I123" s="2">
        <v>0</v>
      </c>
      <c r="J123" s="3">
        <f t="shared" si="6"/>
        <v>40</v>
      </c>
      <c r="K123" s="2">
        <v>0</v>
      </c>
      <c r="L123" s="3">
        <f t="shared" si="7"/>
        <v>2</v>
      </c>
      <c r="M123" s="3">
        <f>J123+K123+L123</f>
        <v>42</v>
      </c>
    </row>
    <row r="124" spans="1:14" x14ac:dyDescent="0.3">
      <c r="A124" s="2" t="s">
        <v>135</v>
      </c>
      <c r="B124" s="2">
        <v>10</v>
      </c>
      <c r="C124" s="2">
        <v>360</v>
      </c>
      <c r="D124" s="7">
        <v>10</v>
      </c>
      <c r="E124" s="2">
        <v>500</v>
      </c>
      <c r="F124" s="2">
        <v>0</v>
      </c>
      <c r="G124" s="2">
        <v>200</v>
      </c>
      <c r="H124" s="2">
        <v>0</v>
      </c>
      <c r="I124" s="2">
        <v>200</v>
      </c>
      <c r="J124" s="3">
        <f t="shared" si="6"/>
        <v>-26</v>
      </c>
      <c r="K124" s="2">
        <v>50</v>
      </c>
      <c r="L124" s="3">
        <f t="shared" si="7"/>
        <v>2.5</v>
      </c>
      <c r="M124" s="3">
        <f t="shared" si="4"/>
        <v>26.5</v>
      </c>
    </row>
    <row r="125" spans="1:14" x14ac:dyDescent="0.3">
      <c r="A125" s="2" t="s">
        <v>136</v>
      </c>
      <c r="B125" s="2">
        <v>10</v>
      </c>
      <c r="C125" s="2">
        <v>347</v>
      </c>
      <c r="D125" s="7">
        <v>10</v>
      </c>
      <c r="E125" s="2">
        <v>500</v>
      </c>
      <c r="F125" s="2">
        <v>0</v>
      </c>
      <c r="G125" s="2">
        <v>200</v>
      </c>
      <c r="H125" s="2">
        <v>0</v>
      </c>
      <c r="I125" s="2">
        <v>200</v>
      </c>
      <c r="J125" s="3">
        <f t="shared" si="6"/>
        <v>-24.7</v>
      </c>
      <c r="K125" s="2">
        <v>50</v>
      </c>
      <c r="L125" s="3">
        <f t="shared" si="7"/>
        <v>2.5</v>
      </c>
      <c r="M125" s="3">
        <f t="shared" si="4"/>
        <v>27.8</v>
      </c>
    </row>
    <row r="126" spans="1:14" x14ac:dyDescent="0.3">
      <c r="A126" s="2" t="s">
        <v>137</v>
      </c>
      <c r="B126" s="2">
        <v>12</v>
      </c>
      <c r="C126" s="2">
        <v>0</v>
      </c>
      <c r="D126" s="7">
        <v>10</v>
      </c>
      <c r="E126" s="2">
        <v>2500</v>
      </c>
      <c r="F126" s="2">
        <v>0</v>
      </c>
      <c r="G126" s="2">
        <v>0</v>
      </c>
      <c r="H126" s="2">
        <v>1272</v>
      </c>
      <c r="I126" s="2">
        <v>1800</v>
      </c>
      <c r="J126" s="3">
        <f t="shared" si="6"/>
        <v>-47.666666666666664</v>
      </c>
      <c r="K126" s="4">
        <v>20</v>
      </c>
      <c r="L126" s="3">
        <f t="shared" si="7"/>
        <v>10.416666666666666</v>
      </c>
      <c r="M126" s="3">
        <f t="shared" si="4"/>
        <v>-17.25</v>
      </c>
      <c r="N126" s="10" t="s">
        <v>189</v>
      </c>
    </row>
    <row r="127" spans="1:14" x14ac:dyDescent="0.3">
      <c r="A127" s="2" t="s">
        <v>138</v>
      </c>
      <c r="B127" s="2">
        <v>200</v>
      </c>
      <c r="C127" s="2">
        <v>9500</v>
      </c>
      <c r="D127" s="7">
        <v>4</v>
      </c>
      <c r="E127" s="2">
        <v>28000</v>
      </c>
      <c r="F127" s="2">
        <v>0</v>
      </c>
      <c r="G127" s="2">
        <v>6000</v>
      </c>
      <c r="H127" s="2">
        <v>0</v>
      </c>
      <c r="I127" s="2">
        <v>4000</v>
      </c>
      <c r="J127" s="3">
        <f t="shared" si="6"/>
        <v>42.5</v>
      </c>
      <c r="K127" s="2">
        <v>25</v>
      </c>
      <c r="L127" s="3">
        <f t="shared" si="7"/>
        <v>7</v>
      </c>
      <c r="M127" s="3">
        <f t="shared" si="4"/>
        <v>74.5</v>
      </c>
    </row>
    <row r="128" spans="1:14" x14ac:dyDescent="0.3">
      <c r="A128" s="2" t="s">
        <v>139</v>
      </c>
      <c r="B128" s="2">
        <v>60</v>
      </c>
      <c r="C128" s="2">
        <v>218</v>
      </c>
      <c r="D128" s="7">
        <v>5</v>
      </c>
      <c r="E128" s="2">
        <v>2500</v>
      </c>
      <c r="F128" s="2">
        <v>0</v>
      </c>
      <c r="G128" s="2">
        <v>0</v>
      </c>
      <c r="H128" s="2">
        <v>600</v>
      </c>
      <c r="I128" s="4">
        <v>450</v>
      </c>
      <c r="J128" s="3">
        <f t="shared" si="6"/>
        <v>20.533333333333335</v>
      </c>
      <c r="K128" s="2">
        <v>15</v>
      </c>
      <c r="L128" s="3">
        <f t="shared" si="7"/>
        <v>2.0833333333333335</v>
      </c>
      <c r="M128" s="3">
        <f t="shared" si="4"/>
        <v>37.616666666666667</v>
      </c>
      <c r="N128" s="10" t="s">
        <v>164</v>
      </c>
    </row>
    <row r="129" spans="1:13" x14ac:dyDescent="0.3">
      <c r="A129" s="2" t="s">
        <v>140</v>
      </c>
      <c r="B129" s="2">
        <v>60</v>
      </c>
      <c r="C129" s="2">
        <v>383</v>
      </c>
      <c r="D129" s="7">
        <v>5</v>
      </c>
      <c r="E129" s="2">
        <v>2000</v>
      </c>
      <c r="F129" s="2">
        <v>0</v>
      </c>
      <c r="G129" s="2">
        <v>0</v>
      </c>
      <c r="H129" s="2">
        <v>600</v>
      </c>
      <c r="I129" s="2">
        <v>360</v>
      </c>
      <c r="J129" s="3">
        <f t="shared" si="6"/>
        <v>10.95</v>
      </c>
      <c r="K129" s="2">
        <v>10</v>
      </c>
      <c r="L129" s="3">
        <f t="shared" si="7"/>
        <v>1.6666666666666667</v>
      </c>
      <c r="M129" s="3">
        <f t="shared" si="4"/>
        <v>22.616666666666667</v>
      </c>
    </row>
    <row r="130" spans="1:13" x14ac:dyDescent="0.3">
      <c r="A130" s="2" t="s">
        <v>141</v>
      </c>
      <c r="B130" s="2">
        <v>30</v>
      </c>
      <c r="C130" s="2">
        <v>0</v>
      </c>
      <c r="D130" s="7">
        <v>5</v>
      </c>
      <c r="E130" s="2">
        <v>600</v>
      </c>
      <c r="F130" s="2">
        <v>0</v>
      </c>
      <c r="G130" s="2">
        <v>0</v>
      </c>
      <c r="H130" s="2">
        <v>450</v>
      </c>
      <c r="I130" s="2">
        <v>0</v>
      </c>
      <c r="J130" s="3">
        <f t="shared" si="6"/>
        <v>5</v>
      </c>
      <c r="K130" s="2">
        <v>0</v>
      </c>
      <c r="L130" s="3">
        <f t="shared" si="7"/>
        <v>1</v>
      </c>
      <c r="M130" s="3">
        <f t="shared" si="4"/>
        <v>6</v>
      </c>
    </row>
    <row r="131" spans="1:13" x14ac:dyDescent="0.3">
      <c r="A131" s="2" t="s">
        <v>142</v>
      </c>
      <c r="B131" s="2">
        <v>30</v>
      </c>
      <c r="C131" s="2">
        <v>0</v>
      </c>
      <c r="D131" s="7">
        <v>5</v>
      </c>
      <c r="E131" s="2">
        <v>200</v>
      </c>
      <c r="F131" s="2">
        <v>0</v>
      </c>
      <c r="G131" s="2">
        <v>0</v>
      </c>
      <c r="H131" s="2">
        <v>150</v>
      </c>
      <c r="I131" s="2">
        <v>0</v>
      </c>
      <c r="J131" s="3">
        <f t="shared" si="6"/>
        <v>1.6666666666666667</v>
      </c>
      <c r="K131" s="2">
        <v>0</v>
      </c>
      <c r="L131" s="3">
        <f t="shared" si="7"/>
        <v>0.33333333333333331</v>
      </c>
      <c r="M131" s="3">
        <f t="shared" si="4"/>
        <v>2</v>
      </c>
    </row>
    <row r="132" spans="1:13" x14ac:dyDescent="0.3">
      <c r="A132" s="2" t="s">
        <v>143</v>
      </c>
      <c r="B132" s="2">
        <v>12</v>
      </c>
      <c r="C132" s="2">
        <v>47</v>
      </c>
      <c r="D132" s="7">
        <v>5</v>
      </c>
      <c r="E132" s="2">
        <v>74</v>
      </c>
      <c r="F132" s="2">
        <v>0</v>
      </c>
      <c r="G132" s="2">
        <v>0</v>
      </c>
      <c r="H132" s="2">
        <v>12</v>
      </c>
      <c r="I132" s="2">
        <v>0</v>
      </c>
      <c r="J132" s="3">
        <f t="shared" si="6"/>
        <v>1.25</v>
      </c>
      <c r="K132" s="2">
        <v>0</v>
      </c>
      <c r="L132" s="3">
        <f t="shared" si="7"/>
        <v>0.30833333333333335</v>
      </c>
      <c r="M132" s="3">
        <f t="shared" si="4"/>
        <v>1.5583333333333333</v>
      </c>
    </row>
    <row r="133" spans="1:13" x14ac:dyDescent="0.3">
      <c r="A133" s="2" t="s">
        <v>144</v>
      </c>
      <c r="B133" s="2">
        <v>18</v>
      </c>
      <c r="C133" s="2">
        <v>27</v>
      </c>
      <c r="D133" s="7">
        <v>5</v>
      </c>
      <c r="E133" s="2">
        <v>90</v>
      </c>
      <c r="F133" s="2">
        <v>0</v>
      </c>
      <c r="G133" s="2">
        <v>0</v>
      </c>
      <c r="H133" s="2">
        <v>0</v>
      </c>
      <c r="I133" s="2">
        <v>0</v>
      </c>
      <c r="J133" s="3">
        <f t="shared" si="6"/>
        <v>3.5</v>
      </c>
      <c r="K133" s="2">
        <v>0</v>
      </c>
      <c r="L133" s="3">
        <f t="shared" si="7"/>
        <v>0.25</v>
      </c>
      <c r="M133" s="3">
        <f t="shared" si="4"/>
        <v>3.75</v>
      </c>
    </row>
    <row r="134" spans="1:13" x14ac:dyDescent="0.3">
      <c r="A134" s="2" t="s">
        <v>145</v>
      </c>
      <c r="B134" s="2">
        <v>12</v>
      </c>
      <c r="C134" s="2">
        <v>0</v>
      </c>
      <c r="D134" s="7">
        <v>5</v>
      </c>
      <c r="E134" s="2">
        <v>40</v>
      </c>
      <c r="F134" s="2">
        <v>0</v>
      </c>
      <c r="G134" s="2">
        <v>0</v>
      </c>
      <c r="H134" s="2">
        <v>0</v>
      </c>
      <c r="I134" s="2">
        <v>0</v>
      </c>
      <c r="J134" s="3">
        <f t="shared" si="6"/>
        <v>3.3333333333333335</v>
      </c>
      <c r="K134" s="2">
        <v>0</v>
      </c>
      <c r="L134" s="3">
        <f t="shared" si="7"/>
        <v>0.16666666666666666</v>
      </c>
      <c r="M134" s="3">
        <f t="shared" si="4"/>
        <v>3.5</v>
      </c>
    </row>
    <row r="135" spans="1:13" x14ac:dyDescent="0.3">
      <c r="A135" s="2" t="s">
        <v>146</v>
      </c>
      <c r="B135" s="2">
        <v>10</v>
      </c>
      <c r="C135" s="2">
        <v>79</v>
      </c>
      <c r="D135" s="7">
        <v>5</v>
      </c>
      <c r="E135" s="2">
        <v>180</v>
      </c>
      <c r="F135" s="2">
        <v>0</v>
      </c>
      <c r="G135" s="2">
        <v>0</v>
      </c>
      <c r="H135" s="2">
        <v>70</v>
      </c>
      <c r="I135" s="2">
        <v>30</v>
      </c>
      <c r="J135" s="3">
        <f t="shared" si="6"/>
        <v>0.1</v>
      </c>
      <c r="K135" s="2">
        <v>0</v>
      </c>
      <c r="L135" s="3">
        <f t="shared" si="7"/>
        <v>0.9</v>
      </c>
      <c r="M135" s="3">
        <f t="shared" ref="M135:M177" si="8">J135+K135+L135</f>
        <v>1</v>
      </c>
    </row>
    <row r="136" spans="1:13" x14ac:dyDescent="0.3">
      <c r="A136" s="2" t="s">
        <v>147</v>
      </c>
      <c r="B136" s="2">
        <v>18</v>
      </c>
      <c r="C136" s="2">
        <v>47</v>
      </c>
      <c r="D136" s="7">
        <v>5</v>
      </c>
      <c r="E136" s="2">
        <v>130</v>
      </c>
      <c r="F136" s="2">
        <v>0</v>
      </c>
      <c r="G136" s="2">
        <v>0</v>
      </c>
      <c r="H136" s="2">
        <v>0</v>
      </c>
      <c r="I136" s="2">
        <v>72</v>
      </c>
      <c r="J136" s="3">
        <f t="shared" si="6"/>
        <v>0.61111111111111116</v>
      </c>
      <c r="K136" s="2">
        <v>0</v>
      </c>
      <c r="L136" s="3">
        <f t="shared" si="7"/>
        <v>0.3611111111111111</v>
      </c>
      <c r="M136" s="3">
        <f t="shared" si="8"/>
        <v>0.97222222222222232</v>
      </c>
    </row>
    <row r="137" spans="1:13" x14ac:dyDescent="0.3">
      <c r="A137" s="2" t="s">
        <v>148</v>
      </c>
      <c r="B137" s="2">
        <v>24</v>
      </c>
      <c r="C137" s="2">
        <v>0</v>
      </c>
      <c r="D137" s="7">
        <v>5</v>
      </c>
      <c r="E137" s="2">
        <v>800</v>
      </c>
      <c r="F137" s="2">
        <v>0</v>
      </c>
      <c r="G137" s="2">
        <v>0</v>
      </c>
      <c r="H137" s="2">
        <v>360</v>
      </c>
      <c r="I137" s="2">
        <v>720</v>
      </c>
      <c r="J137" s="3">
        <f t="shared" si="6"/>
        <v>-11.666666666666666</v>
      </c>
      <c r="K137" s="2">
        <v>40</v>
      </c>
      <c r="L137" s="3">
        <f t="shared" si="7"/>
        <v>1.6666666666666667</v>
      </c>
      <c r="M137" s="3">
        <f t="shared" si="8"/>
        <v>30.000000000000004</v>
      </c>
    </row>
    <row r="138" spans="1:13" x14ac:dyDescent="0.3">
      <c r="A138" s="2" t="s">
        <v>149</v>
      </c>
      <c r="B138" s="2">
        <v>16</v>
      </c>
      <c r="C138" s="2">
        <v>135</v>
      </c>
      <c r="D138" s="7">
        <v>5</v>
      </c>
      <c r="E138" s="2">
        <v>180</v>
      </c>
      <c r="F138" s="2">
        <v>0</v>
      </c>
      <c r="G138" s="2">
        <v>0</v>
      </c>
      <c r="H138" s="2">
        <v>0</v>
      </c>
      <c r="I138" s="2">
        <v>160</v>
      </c>
      <c r="J138" s="3">
        <f t="shared" si="6"/>
        <v>-7.1875</v>
      </c>
      <c r="K138" s="2">
        <v>3</v>
      </c>
      <c r="L138" s="3">
        <f t="shared" si="7"/>
        <v>0.5625</v>
      </c>
      <c r="M138" s="3">
        <f t="shared" si="8"/>
        <v>-3.625</v>
      </c>
    </row>
    <row r="139" spans="1:13" x14ac:dyDescent="0.3">
      <c r="A139" s="2" t="s">
        <v>151</v>
      </c>
      <c r="B139" s="2">
        <v>20</v>
      </c>
      <c r="C139" s="2">
        <v>0</v>
      </c>
      <c r="D139" s="7">
        <v>5</v>
      </c>
      <c r="E139" s="2">
        <v>1200</v>
      </c>
      <c r="F139" s="2">
        <v>0</v>
      </c>
      <c r="G139" s="2">
        <v>600</v>
      </c>
      <c r="H139" s="2">
        <v>0</v>
      </c>
      <c r="I139" s="2">
        <v>400</v>
      </c>
      <c r="J139" s="3">
        <f t="shared" si="6"/>
        <v>10</v>
      </c>
      <c r="K139" s="2">
        <v>25</v>
      </c>
      <c r="L139" s="3">
        <f t="shared" si="7"/>
        <v>3</v>
      </c>
      <c r="M139" s="3">
        <f t="shared" si="8"/>
        <v>38</v>
      </c>
    </row>
    <row r="140" spans="1:13" x14ac:dyDescent="0.3">
      <c r="A140" s="2" t="s">
        <v>150</v>
      </c>
      <c r="B140" s="2">
        <v>20</v>
      </c>
      <c r="C140" s="2">
        <v>0</v>
      </c>
      <c r="D140" s="7">
        <v>5</v>
      </c>
      <c r="E140" s="2"/>
      <c r="F140" s="2">
        <v>0</v>
      </c>
      <c r="G140" s="2">
        <v>0</v>
      </c>
      <c r="H140" s="2">
        <v>0</v>
      </c>
      <c r="I140" s="2">
        <v>0</v>
      </c>
      <c r="J140" s="3">
        <f t="shared" si="6"/>
        <v>0</v>
      </c>
      <c r="K140" s="2">
        <v>25</v>
      </c>
      <c r="L140" s="3">
        <f t="shared" si="7"/>
        <v>0</v>
      </c>
      <c r="M140" s="3">
        <f t="shared" si="8"/>
        <v>25</v>
      </c>
    </row>
    <row r="141" spans="1:13" x14ac:dyDescent="0.3">
      <c r="A141" s="2" t="s">
        <v>152</v>
      </c>
      <c r="B141" s="2">
        <v>20</v>
      </c>
      <c r="C141" s="2">
        <v>0</v>
      </c>
      <c r="D141" s="7">
        <v>5</v>
      </c>
      <c r="E141" s="2">
        <v>1200</v>
      </c>
      <c r="F141" s="2">
        <v>0</v>
      </c>
      <c r="G141" s="2">
        <v>700</v>
      </c>
      <c r="H141" s="2">
        <v>0</v>
      </c>
      <c r="I141" s="2">
        <v>0</v>
      </c>
      <c r="J141" s="3">
        <f t="shared" si="6"/>
        <v>25</v>
      </c>
      <c r="K141" s="2">
        <v>25</v>
      </c>
      <c r="L141" s="3">
        <f t="shared" si="7"/>
        <v>3</v>
      </c>
      <c r="M141" s="3">
        <f t="shared" si="8"/>
        <v>53</v>
      </c>
    </row>
    <row r="142" spans="1:13" x14ac:dyDescent="0.3">
      <c r="A142" s="2" t="s">
        <v>153</v>
      </c>
      <c r="B142" s="2">
        <v>30</v>
      </c>
      <c r="C142" s="2">
        <v>0</v>
      </c>
      <c r="D142" s="7">
        <v>7</v>
      </c>
      <c r="E142" s="2">
        <v>4200</v>
      </c>
      <c r="F142" s="2">
        <v>0</v>
      </c>
      <c r="G142" s="2">
        <v>2100</v>
      </c>
      <c r="H142" s="2">
        <v>0</v>
      </c>
      <c r="I142" s="2">
        <v>1200</v>
      </c>
      <c r="J142" s="3">
        <f t="shared" si="6"/>
        <v>30</v>
      </c>
      <c r="K142" s="2">
        <v>0</v>
      </c>
      <c r="L142" s="3">
        <f t="shared" si="7"/>
        <v>7</v>
      </c>
      <c r="M142" s="3">
        <f t="shared" si="8"/>
        <v>37</v>
      </c>
    </row>
    <row r="143" spans="1:13" x14ac:dyDescent="0.3">
      <c r="A143" s="2" t="s">
        <v>154</v>
      </c>
      <c r="B143" s="2">
        <v>30</v>
      </c>
      <c r="C143" s="2">
        <v>0</v>
      </c>
      <c r="D143" s="7">
        <v>5</v>
      </c>
      <c r="E143" s="2">
        <v>3000</v>
      </c>
      <c r="F143" s="2">
        <v>0</v>
      </c>
      <c r="G143" s="2">
        <v>2400</v>
      </c>
      <c r="H143" s="2">
        <v>0</v>
      </c>
      <c r="I143" s="2">
        <v>600</v>
      </c>
      <c r="J143" s="3">
        <f t="shared" si="6"/>
        <v>0</v>
      </c>
      <c r="K143" s="2">
        <v>0</v>
      </c>
      <c r="L143" s="3">
        <f t="shared" si="7"/>
        <v>5</v>
      </c>
      <c r="M143" s="3">
        <f t="shared" si="8"/>
        <v>5</v>
      </c>
    </row>
    <row r="144" spans="1:13" x14ac:dyDescent="0.3">
      <c r="A144" s="2" t="s">
        <v>155</v>
      </c>
      <c r="B144" s="2">
        <v>20</v>
      </c>
      <c r="C144" s="2">
        <v>0</v>
      </c>
      <c r="D144" s="7">
        <v>5</v>
      </c>
      <c r="E144" s="2">
        <v>1200</v>
      </c>
      <c r="F144" s="2">
        <v>0</v>
      </c>
      <c r="G144" s="2">
        <v>700</v>
      </c>
      <c r="H144" s="2">
        <v>0</v>
      </c>
      <c r="I144" s="2">
        <v>400</v>
      </c>
      <c r="J144" s="3">
        <f t="shared" si="6"/>
        <v>5</v>
      </c>
      <c r="K144" s="2">
        <v>0</v>
      </c>
      <c r="L144" s="3">
        <f t="shared" si="7"/>
        <v>3</v>
      </c>
      <c r="M144" s="3">
        <f t="shared" si="8"/>
        <v>8</v>
      </c>
    </row>
    <row r="145" spans="1:14" x14ac:dyDescent="0.3">
      <c r="A145" s="2" t="s">
        <v>156</v>
      </c>
      <c r="B145" s="2">
        <v>20</v>
      </c>
      <c r="C145" s="2">
        <v>0</v>
      </c>
      <c r="D145" s="7">
        <v>5</v>
      </c>
      <c r="E145" s="2">
        <v>800</v>
      </c>
      <c r="F145" s="2">
        <v>0</v>
      </c>
      <c r="G145" s="2">
        <v>800</v>
      </c>
      <c r="H145" s="2">
        <v>0</v>
      </c>
      <c r="I145" s="2">
        <v>0</v>
      </c>
      <c r="J145" s="3">
        <f t="shared" si="6"/>
        <v>0</v>
      </c>
      <c r="K145" s="2">
        <v>30</v>
      </c>
      <c r="L145" s="3">
        <f t="shared" si="7"/>
        <v>2</v>
      </c>
      <c r="M145" s="3">
        <f t="shared" si="8"/>
        <v>32</v>
      </c>
    </row>
    <row r="146" spans="1:14" x14ac:dyDescent="0.3">
      <c r="A146" s="2" t="s">
        <v>157</v>
      </c>
      <c r="B146" s="2">
        <v>20</v>
      </c>
      <c r="C146" s="2">
        <v>0</v>
      </c>
      <c r="D146" s="7">
        <v>5</v>
      </c>
      <c r="E146" s="2">
        <v>900</v>
      </c>
      <c r="F146" s="2">
        <v>0</v>
      </c>
      <c r="G146" s="2">
        <v>400</v>
      </c>
      <c r="H146" s="2">
        <v>0</v>
      </c>
      <c r="I146" s="2">
        <v>400</v>
      </c>
      <c r="J146" s="3">
        <f t="shared" si="6"/>
        <v>5</v>
      </c>
      <c r="K146" s="2">
        <v>0</v>
      </c>
      <c r="L146" s="3">
        <f t="shared" si="7"/>
        <v>2.25</v>
      </c>
      <c r="M146" s="3">
        <f t="shared" si="8"/>
        <v>7.25</v>
      </c>
    </row>
    <row r="147" spans="1:14" x14ac:dyDescent="0.3">
      <c r="A147" s="2" t="s">
        <v>165</v>
      </c>
      <c r="B147" s="2">
        <v>12</v>
      </c>
      <c r="C147" s="2">
        <v>0</v>
      </c>
      <c r="D147" s="7">
        <v>7</v>
      </c>
      <c r="E147" s="2">
        <v>650</v>
      </c>
      <c r="F147" s="2">
        <v>960</v>
      </c>
      <c r="G147" s="4">
        <v>300</v>
      </c>
      <c r="H147" s="2">
        <v>0</v>
      </c>
      <c r="I147" s="4">
        <v>300</v>
      </c>
      <c r="J147" s="3">
        <f t="shared" si="6"/>
        <v>-75.833333333333329</v>
      </c>
      <c r="K147" s="2">
        <v>0</v>
      </c>
      <c r="L147" s="3">
        <f t="shared" si="7"/>
        <v>2.7083333333333335</v>
      </c>
      <c r="M147" s="3">
        <f t="shared" si="8"/>
        <v>-73.125</v>
      </c>
      <c r="N147" s="10" t="s">
        <v>163</v>
      </c>
    </row>
    <row r="148" spans="1:14" x14ac:dyDescent="0.3">
      <c r="A148" s="2" t="s">
        <v>158</v>
      </c>
      <c r="B148" s="2">
        <v>20</v>
      </c>
      <c r="C148" s="2">
        <v>0</v>
      </c>
      <c r="D148" s="7">
        <v>6</v>
      </c>
      <c r="E148" s="2">
        <v>23000</v>
      </c>
      <c r="F148" s="2">
        <v>0</v>
      </c>
      <c r="G148" s="2">
        <v>8000</v>
      </c>
      <c r="H148" s="2">
        <v>0</v>
      </c>
      <c r="I148" s="2">
        <v>12000</v>
      </c>
      <c r="J148" s="3">
        <f t="shared" si="6"/>
        <v>150</v>
      </c>
      <c r="K148" s="2">
        <v>300</v>
      </c>
      <c r="L148" s="3">
        <f t="shared" si="7"/>
        <v>57.5</v>
      </c>
      <c r="M148" s="3">
        <f t="shared" si="8"/>
        <v>507.5</v>
      </c>
    </row>
    <row r="149" spans="1:14" x14ac:dyDescent="0.3">
      <c r="A149" s="2" t="s">
        <v>159</v>
      </c>
      <c r="B149" s="2">
        <v>20</v>
      </c>
      <c r="C149" s="2">
        <v>0</v>
      </c>
      <c r="D149" s="7">
        <v>5</v>
      </c>
      <c r="E149" s="2">
        <v>1800</v>
      </c>
      <c r="F149" s="2">
        <v>0</v>
      </c>
      <c r="G149" s="2">
        <v>0</v>
      </c>
      <c r="H149" s="2">
        <v>0</v>
      </c>
      <c r="I149" s="2">
        <v>800</v>
      </c>
      <c r="J149" s="3">
        <f t="shared" si="6"/>
        <v>50</v>
      </c>
      <c r="K149" s="2">
        <v>20</v>
      </c>
      <c r="L149" s="3">
        <f t="shared" si="7"/>
        <v>4.5</v>
      </c>
      <c r="M149" s="3">
        <f t="shared" si="8"/>
        <v>74.5</v>
      </c>
    </row>
    <row r="150" spans="1:14" x14ac:dyDescent="0.3">
      <c r="A150" s="2" t="s">
        <v>160</v>
      </c>
      <c r="B150" s="2">
        <v>24</v>
      </c>
      <c r="C150" s="2">
        <v>762</v>
      </c>
      <c r="D150" s="7">
        <v>10</v>
      </c>
      <c r="E150" s="2">
        <v>5000</v>
      </c>
      <c r="F150" s="2">
        <v>0</v>
      </c>
      <c r="G150" s="2">
        <v>240</v>
      </c>
      <c r="H150" s="2">
        <v>0</v>
      </c>
      <c r="I150" s="2">
        <v>600</v>
      </c>
      <c r="J150" s="3">
        <f t="shared" si="6"/>
        <v>141.58333333333334</v>
      </c>
      <c r="K150" s="2">
        <v>50</v>
      </c>
      <c r="L150" s="3">
        <f t="shared" si="7"/>
        <v>10.416666666666666</v>
      </c>
      <c r="M150" s="3">
        <f t="shared" si="8"/>
        <v>202</v>
      </c>
    </row>
    <row r="151" spans="1:14" x14ac:dyDescent="0.3">
      <c r="A151" s="2" t="s">
        <v>161</v>
      </c>
      <c r="B151" s="2">
        <v>50</v>
      </c>
      <c r="C151" s="2">
        <v>0</v>
      </c>
      <c r="D151" s="7">
        <v>5</v>
      </c>
      <c r="E151" s="2">
        <v>2500</v>
      </c>
      <c r="F151" s="2">
        <v>0</v>
      </c>
      <c r="G151" s="2">
        <v>750</v>
      </c>
      <c r="H151" s="2">
        <v>0</v>
      </c>
      <c r="I151" s="2">
        <v>1000</v>
      </c>
      <c r="J151" s="3">
        <f t="shared" si="6"/>
        <v>15</v>
      </c>
      <c r="K151" s="2">
        <v>0</v>
      </c>
      <c r="L151" s="3">
        <f t="shared" si="7"/>
        <v>2.5</v>
      </c>
      <c r="M151" s="3">
        <f t="shared" si="8"/>
        <v>17.5</v>
      </c>
    </row>
    <row r="152" spans="1:14" x14ac:dyDescent="0.3">
      <c r="A152" s="2" t="s">
        <v>162</v>
      </c>
      <c r="B152" s="2">
        <v>50</v>
      </c>
      <c r="C152" s="2">
        <v>0</v>
      </c>
      <c r="D152" s="7">
        <v>5</v>
      </c>
      <c r="E152" s="2">
        <v>2000</v>
      </c>
      <c r="F152" s="2">
        <v>0</v>
      </c>
      <c r="G152" s="2">
        <v>2000</v>
      </c>
      <c r="H152" s="2">
        <v>0</v>
      </c>
      <c r="I152" s="2">
        <v>500</v>
      </c>
      <c r="J152" s="3">
        <f t="shared" si="6"/>
        <v>-10</v>
      </c>
      <c r="K152" s="2">
        <v>0</v>
      </c>
      <c r="L152" s="3">
        <f t="shared" si="7"/>
        <v>2</v>
      </c>
      <c r="M152" s="3">
        <f t="shared" si="8"/>
        <v>-8</v>
      </c>
    </row>
    <row r="153" spans="1:14" x14ac:dyDescent="0.3">
      <c r="A153" s="2" t="s">
        <v>166</v>
      </c>
      <c r="B153" s="2">
        <v>48</v>
      </c>
      <c r="C153" s="2">
        <v>723</v>
      </c>
      <c r="D153" s="7">
        <v>5</v>
      </c>
      <c r="E153" s="2">
        <v>2000</v>
      </c>
      <c r="F153" s="2">
        <v>0</v>
      </c>
      <c r="G153" s="2">
        <v>0</v>
      </c>
      <c r="H153" s="2">
        <v>480</v>
      </c>
      <c r="I153" s="2">
        <v>480</v>
      </c>
      <c r="J153" s="3">
        <f t="shared" ref="J153:J176" si="9">(E153-C153-F153-G153-H153-I153)/B153</f>
        <v>6.604166666666667</v>
      </c>
      <c r="K153" s="2">
        <v>40</v>
      </c>
      <c r="L153" s="3">
        <f t="shared" ref="L153:L177" si="10">E153*0.05/B153</f>
        <v>2.0833333333333335</v>
      </c>
      <c r="M153" s="3">
        <f t="shared" si="8"/>
        <v>48.6875</v>
      </c>
    </row>
    <row r="154" spans="1:14" x14ac:dyDescent="0.3">
      <c r="A154" s="2" t="s">
        <v>167</v>
      </c>
      <c r="B154" s="2">
        <v>48</v>
      </c>
      <c r="C154" s="2">
        <v>319</v>
      </c>
      <c r="D154" s="7">
        <v>5</v>
      </c>
      <c r="E154" s="2">
        <v>500</v>
      </c>
      <c r="F154" s="2">
        <v>0</v>
      </c>
      <c r="G154" s="2">
        <v>0</v>
      </c>
      <c r="H154" s="2">
        <v>240</v>
      </c>
      <c r="I154" s="2">
        <v>0</v>
      </c>
      <c r="J154" s="3">
        <f t="shared" si="9"/>
        <v>-1.2291666666666667</v>
      </c>
      <c r="K154" s="2">
        <v>0</v>
      </c>
      <c r="L154" s="3">
        <f t="shared" si="10"/>
        <v>0.52083333333333337</v>
      </c>
      <c r="M154" s="3">
        <f t="shared" si="8"/>
        <v>-0.70833333333333337</v>
      </c>
    </row>
    <row r="155" spans="1:14" x14ac:dyDescent="0.3">
      <c r="A155" s="2" t="s">
        <v>168</v>
      </c>
      <c r="B155" s="2">
        <v>48</v>
      </c>
      <c r="C155" s="2">
        <v>639</v>
      </c>
      <c r="D155" s="7">
        <v>5</v>
      </c>
      <c r="E155" s="2">
        <v>1200</v>
      </c>
      <c r="F155" s="2">
        <v>0</v>
      </c>
      <c r="G155" s="2">
        <v>0</v>
      </c>
      <c r="H155" s="2">
        <v>480</v>
      </c>
      <c r="I155" s="2">
        <v>480</v>
      </c>
      <c r="J155" s="3">
        <f t="shared" si="9"/>
        <v>-8.3125</v>
      </c>
      <c r="K155" s="2">
        <v>0</v>
      </c>
      <c r="L155" s="3">
        <f t="shared" si="10"/>
        <v>1.25</v>
      </c>
      <c r="M155" s="3">
        <f t="shared" si="8"/>
        <v>-7.0625</v>
      </c>
    </row>
    <row r="156" spans="1:14" x14ac:dyDescent="0.3">
      <c r="A156" s="2" t="s">
        <v>169</v>
      </c>
      <c r="B156" s="2">
        <v>48</v>
      </c>
      <c r="C156" s="2">
        <v>508</v>
      </c>
      <c r="D156" s="7">
        <v>5</v>
      </c>
      <c r="E156" s="2">
        <v>900</v>
      </c>
      <c r="F156" s="2">
        <v>0</v>
      </c>
      <c r="G156" s="2">
        <v>0</v>
      </c>
      <c r="H156" s="2">
        <v>720</v>
      </c>
      <c r="I156" s="2">
        <v>0</v>
      </c>
      <c r="J156" s="3">
        <f t="shared" si="9"/>
        <v>-6.833333333333333</v>
      </c>
      <c r="K156" s="2">
        <v>0</v>
      </c>
      <c r="L156" s="3">
        <f t="shared" si="10"/>
        <v>0.9375</v>
      </c>
      <c r="M156" s="3">
        <f t="shared" si="8"/>
        <v>-5.895833333333333</v>
      </c>
    </row>
    <row r="157" spans="1:14" x14ac:dyDescent="0.3">
      <c r="A157" s="2" t="s">
        <v>170</v>
      </c>
      <c r="B157" s="2">
        <v>48</v>
      </c>
      <c r="C157" s="2">
        <v>0</v>
      </c>
      <c r="D157" s="7">
        <v>5</v>
      </c>
      <c r="E157" s="2">
        <v>800</v>
      </c>
      <c r="F157" s="2">
        <v>0</v>
      </c>
      <c r="G157" s="2">
        <v>0</v>
      </c>
      <c r="H157" s="2">
        <v>960</v>
      </c>
      <c r="I157" s="2">
        <v>0</v>
      </c>
      <c r="J157" s="3">
        <f t="shared" si="9"/>
        <v>-3.3333333333333335</v>
      </c>
      <c r="K157" s="2">
        <v>30</v>
      </c>
      <c r="L157" s="3">
        <f t="shared" si="10"/>
        <v>0.83333333333333337</v>
      </c>
      <c r="M157" s="3">
        <f t="shared" si="8"/>
        <v>27.5</v>
      </c>
    </row>
    <row r="158" spans="1:14" x14ac:dyDescent="0.3">
      <c r="A158" s="2" t="s">
        <v>171</v>
      </c>
      <c r="B158" s="2">
        <v>48</v>
      </c>
      <c r="C158" s="2">
        <v>0</v>
      </c>
      <c r="D158" s="7">
        <v>5</v>
      </c>
      <c r="E158" s="2">
        <v>100</v>
      </c>
      <c r="F158" s="2">
        <v>0</v>
      </c>
      <c r="G158" s="2">
        <v>0</v>
      </c>
      <c r="H158" s="2">
        <v>144</v>
      </c>
      <c r="I158" s="2">
        <v>0</v>
      </c>
      <c r="J158" s="3">
        <f t="shared" si="9"/>
        <v>-0.91666666666666663</v>
      </c>
      <c r="K158" s="2">
        <v>0</v>
      </c>
      <c r="L158" s="3">
        <f t="shared" si="10"/>
        <v>0.10416666666666667</v>
      </c>
      <c r="M158" s="3">
        <f t="shared" si="8"/>
        <v>-0.8125</v>
      </c>
    </row>
    <row r="159" spans="1:14" x14ac:dyDescent="0.3">
      <c r="A159" s="2" t="s">
        <v>172</v>
      </c>
      <c r="B159" s="2">
        <v>48</v>
      </c>
      <c r="C159" s="2">
        <v>0</v>
      </c>
      <c r="D159" s="7">
        <v>5</v>
      </c>
      <c r="E159" s="2">
        <v>300</v>
      </c>
      <c r="F159" s="2">
        <v>0</v>
      </c>
      <c r="G159" s="2">
        <v>0</v>
      </c>
      <c r="H159" s="2">
        <v>480</v>
      </c>
      <c r="I159" s="2">
        <v>0</v>
      </c>
      <c r="J159" s="3">
        <f t="shared" si="9"/>
        <v>-3.75</v>
      </c>
      <c r="K159" s="2">
        <v>0</v>
      </c>
      <c r="L159" s="3">
        <f t="shared" si="10"/>
        <v>0.3125</v>
      </c>
      <c r="M159" s="3">
        <f t="shared" si="8"/>
        <v>-3.4375</v>
      </c>
    </row>
    <row r="160" spans="1:14" x14ac:dyDescent="0.3">
      <c r="A160" s="2" t="s">
        <v>173</v>
      </c>
      <c r="B160" s="2">
        <v>48</v>
      </c>
      <c r="C160" s="2">
        <v>505</v>
      </c>
      <c r="D160" s="7">
        <v>5</v>
      </c>
      <c r="E160" s="2">
        <v>600</v>
      </c>
      <c r="F160" s="2">
        <v>0</v>
      </c>
      <c r="G160" s="2">
        <v>0</v>
      </c>
      <c r="H160" s="2">
        <v>240</v>
      </c>
      <c r="I160" s="2">
        <v>384</v>
      </c>
      <c r="J160" s="3">
        <f t="shared" si="9"/>
        <v>-11.020833333333334</v>
      </c>
      <c r="K160" s="2">
        <v>0</v>
      </c>
      <c r="L160" s="3">
        <f t="shared" si="10"/>
        <v>0.625</v>
      </c>
      <c r="M160" s="3">
        <f t="shared" si="8"/>
        <v>-10.395833333333334</v>
      </c>
    </row>
    <row r="161" spans="1:13" x14ac:dyDescent="0.3">
      <c r="A161" s="2" t="s">
        <v>174</v>
      </c>
      <c r="B161" s="2">
        <v>1</v>
      </c>
      <c r="C161" s="2">
        <v>0</v>
      </c>
      <c r="D161" s="7">
        <v>10</v>
      </c>
      <c r="E161" s="2">
        <v>40</v>
      </c>
      <c r="F161" s="2">
        <v>0</v>
      </c>
      <c r="G161" s="2">
        <v>35</v>
      </c>
      <c r="H161" s="2">
        <v>0</v>
      </c>
      <c r="I161" s="2">
        <v>0</v>
      </c>
      <c r="J161" s="3">
        <f t="shared" si="9"/>
        <v>5</v>
      </c>
      <c r="K161" s="2">
        <v>0</v>
      </c>
      <c r="L161" s="3">
        <f t="shared" si="10"/>
        <v>2</v>
      </c>
      <c r="M161" s="3">
        <f t="shared" si="8"/>
        <v>7</v>
      </c>
    </row>
    <row r="162" spans="1:13" x14ac:dyDescent="0.3">
      <c r="A162" s="2" t="s">
        <v>175</v>
      </c>
      <c r="B162" s="2">
        <v>1</v>
      </c>
      <c r="C162" s="2">
        <v>0</v>
      </c>
      <c r="D162" s="7">
        <v>10</v>
      </c>
      <c r="E162" s="2">
        <v>40</v>
      </c>
      <c r="F162" s="2">
        <v>0</v>
      </c>
      <c r="G162" s="2">
        <v>0</v>
      </c>
      <c r="H162" s="2">
        <v>35</v>
      </c>
      <c r="I162" s="2">
        <v>0</v>
      </c>
      <c r="J162" s="3">
        <f t="shared" si="9"/>
        <v>5</v>
      </c>
      <c r="K162" s="2">
        <v>0</v>
      </c>
      <c r="L162" s="3">
        <f t="shared" si="10"/>
        <v>2</v>
      </c>
      <c r="M162" s="3">
        <f t="shared" si="8"/>
        <v>7</v>
      </c>
    </row>
    <row r="163" spans="1:13" x14ac:dyDescent="0.3">
      <c r="A163" s="2" t="s">
        <v>176</v>
      </c>
      <c r="B163" s="2">
        <v>1</v>
      </c>
      <c r="C163" s="2">
        <v>0</v>
      </c>
      <c r="D163" s="7">
        <v>10</v>
      </c>
      <c r="E163" s="2">
        <v>25</v>
      </c>
      <c r="F163" s="2">
        <v>0</v>
      </c>
      <c r="G163" s="2">
        <v>0</v>
      </c>
      <c r="H163" s="2">
        <v>15</v>
      </c>
      <c r="I163" s="2">
        <v>0</v>
      </c>
      <c r="J163" s="3">
        <f t="shared" si="9"/>
        <v>10</v>
      </c>
      <c r="K163" s="2">
        <v>0</v>
      </c>
      <c r="L163" s="3">
        <f t="shared" si="10"/>
        <v>1.25</v>
      </c>
      <c r="M163" s="3">
        <f t="shared" si="8"/>
        <v>11.25</v>
      </c>
    </row>
    <row r="164" spans="1:13" x14ac:dyDescent="0.3">
      <c r="A164" s="2" t="s">
        <v>177</v>
      </c>
      <c r="B164" s="2">
        <v>15</v>
      </c>
      <c r="C164" s="2">
        <v>0</v>
      </c>
      <c r="D164" s="7">
        <v>6</v>
      </c>
      <c r="E164" s="2">
        <v>500</v>
      </c>
      <c r="F164" s="2">
        <v>0</v>
      </c>
      <c r="G164" s="2">
        <v>525</v>
      </c>
      <c r="H164" s="2">
        <v>0</v>
      </c>
      <c r="I164" s="2">
        <v>0</v>
      </c>
      <c r="J164" s="3">
        <f t="shared" si="9"/>
        <v>-1.6666666666666667</v>
      </c>
      <c r="K164" s="2">
        <v>0</v>
      </c>
      <c r="L164" s="3">
        <f t="shared" si="10"/>
        <v>1.6666666666666667</v>
      </c>
      <c r="M164" s="3">
        <f t="shared" si="8"/>
        <v>0</v>
      </c>
    </row>
    <row r="165" spans="1:13" x14ac:dyDescent="0.3">
      <c r="A165" s="2" t="s">
        <v>178</v>
      </c>
      <c r="B165" s="2">
        <v>24</v>
      </c>
      <c r="C165" s="2">
        <v>0</v>
      </c>
      <c r="D165" s="7">
        <v>10</v>
      </c>
      <c r="E165" s="2">
        <v>300</v>
      </c>
      <c r="F165" s="2">
        <v>0</v>
      </c>
      <c r="G165" s="2">
        <v>480</v>
      </c>
      <c r="H165" s="2">
        <v>0</v>
      </c>
      <c r="I165" s="2">
        <v>360</v>
      </c>
      <c r="J165" s="3">
        <f t="shared" si="9"/>
        <v>-22.5</v>
      </c>
      <c r="K165" s="2">
        <v>0</v>
      </c>
      <c r="L165" s="3">
        <f t="shared" si="10"/>
        <v>0.625</v>
      </c>
      <c r="M165" s="3">
        <f t="shared" si="8"/>
        <v>-21.875</v>
      </c>
    </row>
    <row r="166" spans="1:13" x14ac:dyDescent="0.3">
      <c r="A166" s="2" t="s">
        <v>179</v>
      </c>
      <c r="B166" s="2">
        <v>24</v>
      </c>
      <c r="C166" s="2">
        <v>0</v>
      </c>
      <c r="D166" s="7">
        <v>10</v>
      </c>
      <c r="E166" s="2">
        <v>300</v>
      </c>
      <c r="F166" s="2">
        <v>0</v>
      </c>
      <c r="G166" s="2">
        <v>480</v>
      </c>
      <c r="H166" s="2">
        <v>0</v>
      </c>
      <c r="I166" s="2">
        <v>360</v>
      </c>
      <c r="J166" s="3">
        <f t="shared" si="9"/>
        <v>-22.5</v>
      </c>
      <c r="K166" s="2">
        <v>0</v>
      </c>
      <c r="L166" s="3">
        <f t="shared" si="10"/>
        <v>0.625</v>
      </c>
      <c r="M166" s="3">
        <f t="shared" si="8"/>
        <v>-21.875</v>
      </c>
    </row>
    <row r="167" spans="1:13" x14ac:dyDescent="0.3">
      <c r="A167" s="2" t="s">
        <v>180</v>
      </c>
      <c r="B167" s="2">
        <v>36</v>
      </c>
      <c r="C167" s="2">
        <v>0</v>
      </c>
      <c r="D167" s="7"/>
      <c r="E167" s="2"/>
      <c r="F167" s="2">
        <v>0</v>
      </c>
      <c r="G167" s="2">
        <v>0</v>
      </c>
      <c r="H167" s="2">
        <v>756</v>
      </c>
      <c r="I167" s="2">
        <v>1440</v>
      </c>
      <c r="J167" s="3">
        <f t="shared" si="9"/>
        <v>-61</v>
      </c>
      <c r="K167" s="2">
        <v>0</v>
      </c>
      <c r="L167" s="3">
        <f t="shared" si="10"/>
        <v>0</v>
      </c>
      <c r="M167" s="3">
        <f t="shared" si="8"/>
        <v>-61</v>
      </c>
    </row>
    <row r="168" spans="1:13" x14ac:dyDescent="0.3">
      <c r="A168" s="2" t="s">
        <v>181</v>
      </c>
      <c r="B168" s="2">
        <v>36</v>
      </c>
      <c r="C168" s="2">
        <v>0</v>
      </c>
      <c r="D168" s="7"/>
      <c r="E168" s="2"/>
      <c r="F168" s="2">
        <v>0</v>
      </c>
      <c r="G168" s="2">
        <v>0</v>
      </c>
      <c r="H168" s="2">
        <v>324</v>
      </c>
      <c r="I168" s="2">
        <v>1080</v>
      </c>
      <c r="J168" s="3">
        <f t="shared" si="9"/>
        <v>-39</v>
      </c>
      <c r="K168" s="2">
        <v>0</v>
      </c>
      <c r="L168" s="3">
        <f t="shared" si="10"/>
        <v>0</v>
      </c>
      <c r="M168" s="3">
        <f t="shared" si="8"/>
        <v>-39</v>
      </c>
    </row>
    <row r="169" spans="1:13" x14ac:dyDescent="0.3">
      <c r="A169" s="2" t="s">
        <v>183</v>
      </c>
      <c r="B169" s="2">
        <v>12</v>
      </c>
      <c r="C169" s="2">
        <v>27</v>
      </c>
      <c r="D169" s="7">
        <v>10</v>
      </c>
      <c r="E169" s="2">
        <v>140</v>
      </c>
      <c r="F169" s="2">
        <v>0</v>
      </c>
      <c r="G169" s="2">
        <v>0</v>
      </c>
      <c r="H169" s="2">
        <v>72</v>
      </c>
      <c r="I169" s="2">
        <v>0</v>
      </c>
      <c r="J169" s="3">
        <f t="shared" si="9"/>
        <v>3.4166666666666665</v>
      </c>
      <c r="K169" s="2">
        <v>0</v>
      </c>
      <c r="L169" s="3">
        <f t="shared" si="10"/>
        <v>0.58333333333333337</v>
      </c>
      <c r="M169" s="3">
        <f t="shared" si="8"/>
        <v>4</v>
      </c>
    </row>
    <row r="170" spans="1:13" x14ac:dyDescent="0.3">
      <c r="A170" s="2" t="s">
        <v>182</v>
      </c>
      <c r="B170" s="2">
        <v>12</v>
      </c>
      <c r="C170" s="2">
        <v>50</v>
      </c>
      <c r="D170" s="7">
        <v>10</v>
      </c>
      <c r="E170" s="2">
        <v>140</v>
      </c>
      <c r="F170" s="2">
        <v>0</v>
      </c>
      <c r="G170" s="2">
        <v>0</v>
      </c>
      <c r="H170" s="2">
        <v>0</v>
      </c>
      <c r="I170" s="2">
        <v>0</v>
      </c>
      <c r="J170" s="3">
        <f t="shared" si="9"/>
        <v>7.5</v>
      </c>
      <c r="K170" s="2">
        <v>0</v>
      </c>
      <c r="L170" s="3">
        <f t="shared" si="10"/>
        <v>0.58333333333333337</v>
      </c>
      <c r="M170" s="3">
        <f t="shared" si="8"/>
        <v>8.0833333333333339</v>
      </c>
    </row>
    <row r="171" spans="1:13" x14ac:dyDescent="0.3">
      <c r="A171" s="2" t="s">
        <v>184</v>
      </c>
      <c r="B171" s="2">
        <v>30</v>
      </c>
      <c r="C171" s="2">
        <v>153</v>
      </c>
      <c r="D171" s="7">
        <v>10</v>
      </c>
      <c r="E171" s="2">
        <v>120</v>
      </c>
      <c r="F171" s="2">
        <v>0</v>
      </c>
      <c r="G171" s="2">
        <v>0</v>
      </c>
      <c r="H171" s="2">
        <v>0</v>
      </c>
      <c r="I171" s="2">
        <v>0</v>
      </c>
      <c r="J171" s="3">
        <f t="shared" si="9"/>
        <v>-1.1000000000000001</v>
      </c>
      <c r="K171" s="2">
        <v>2</v>
      </c>
      <c r="L171" s="3">
        <f t="shared" si="10"/>
        <v>0.2</v>
      </c>
      <c r="M171" s="3">
        <f t="shared" si="8"/>
        <v>1.0999999999999999</v>
      </c>
    </row>
    <row r="172" spans="1:13" x14ac:dyDescent="0.3">
      <c r="A172" s="2" t="s">
        <v>185</v>
      </c>
      <c r="B172" s="2">
        <v>30</v>
      </c>
      <c r="C172" s="2">
        <v>20</v>
      </c>
      <c r="D172" s="7">
        <v>10</v>
      </c>
      <c r="E172" s="2">
        <v>110</v>
      </c>
      <c r="F172" s="2">
        <v>0</v>
      </c>
      <c r="G172" s="2">
        <v>0</v>
      </c>
      <c r="H172" s="2">
        <v>60</v>
      </c>
      <c r="I172" s="2">
        <v>0</v>
      </c>
      <c r="J172" s="3">
        <f t="shared" si="9"/>
        <v>1</v>
      </c>
      <c r="K172" s="2">
        <v>0</v>
      </c>
      <c r="L172" s="3">
        <f t="shared" si="10"/>
        <v>0.18333333333333332</v>
      </c>
      <c r="M172" s="3">
        <f t="shared" si="8"/>
        <v>1.1833333333333333</v>
      </c>
    </row>
    <row r="173" spans="1:13" x14ac:dyDescent="0.3">
      <c r="A173" s="2" t="s">
        <v>186</v>
      </c>
      <c r="B173" s="2">
        <v>30</v>
      </c>
      <c r="C173" s="2">
        <v>47</v>
      </c>
      <c r="D173" s="7">
        <v>10</v>
      </c>
      <c r="E173" s="2">
        <v>70</v>
      </c>
      <c r="F173" s="2">
        <v>0</v>
      </c>
      <c r="G173" s="2">
        <v>0</v>
      </c>
      <c r="H173" s="2">
        <v>0</v>
      </c>
      <c r="I173" s="2">
        <v>0</v>
      </c>
      <c r="J173" s="3">
        <f t="shared" si="9"/>
        <v>0.76666666666666672</v>
      </c>
      <c r="K173" s="2">
        <v>0</v>
      </c>
      <c r="L173" s="3">
        <f t="shared" si="10"/>
        <v>0.11666666666666667</v>
      </c>
      <c r="M173" s="3">
        <f t="shared" si="8"/>
        <v>0.88333333333333341</v>
      </c>
    </row>
    <row r="174" spans="1:13" x14ac:dyDescent="0.3">
      <c r="A174" s="2" t="s">
        <v>187</v>
      </c>
      <c r="B174" s="2">
        <v>30</v>
      </c>
      <c r="C174" s="2">
        <v>53</v>
      </c>
      <c r="D174" s="7">
        <v>10</v>
      </c>
      <c r="E174" s="2">
        <v>30</v>
      </c>
      <c r="F174" s="2">
        <v>0</v>
      </c>
      <c r="G174" s="2">
        <v>0</v>
      </c>
      <c r="H174" s="2">
        <v>0</v>
      </c>
      <c r="I174" s="2">
        <v>0</v>
      </c>
      <c r="J174" s="3">
        <f t="shared" si="9"/>
        <v>-0.76666666666666672</v>
      </c>
      <c r="K174" s="2">
        <v>0</v>
      </c>
      <c r="L174" s="3">
        <f t="shared" si="10"/>
        <v>0.05</v>
      </c>
      <c r="M174" s="3">
        <f t="shared" si="8"/>
        <v>-0.71666666666666667</v>
      </c>
    </row>
    <row r="175" spans="1:13" x14ac:dyDescent="0.3">
      <c r="A175" s="2" t="s">
        <v>188</v>
      </c>
      <c r="B175" s="2">
        <v>30</v>
      </c>
      <c r="C175" s="2">
        <v>0</v>
      </c>
      <c r="D175" s="7">
        <v>5</v>
      </c>
      <c r="E175" s="2">
        <v>800</v>
      </c>
      <c r="F175" s="2">
        <v>0</v>
      </c>
      <c r="G175" s="2">
        <v>0</v>
      </c>
      <c r="H175" s="2">
        <v>720</v>
      </c>
      <c r="I175" s="2">
        <v>0</v>
      </c>
      <c r="J175" s="3">
        <f t="shared" si="9"/>
        <v>2.6666666666666665</v>
      </c>
      <c r="K175" s="2">
        <v>20</v>
      </c>
      <c r="L175" s="3">
        <f t="shared" si="10"/>
        <v>1.3333333333333333</v>
      </c>
      <c r="M175" s="3">
        <f t="shared" si="8"/>
        <v>24</v>
      </c>
    </row>
    <row r="176" spans="1:13" x14ac:dyDescent="0.3">
      <c r="A176" s="2" t="s">
        <v>190</v>
      </c>
      <c r="B176" s="2">
        <v>10</v>
      </c>
      <c r="C176" s="2">
        <v>2700</v>
      </c>
      <c r="D176" s="7">
        <v>10</v>
      </c>
      <c r="E176" s="2">
        <v>3000</v>
      </c>
      <c r="F176" s="2">
        <v>0</v>
      </c>
      <c r="G176" s="2">
        <v>0</v>
      </c>
      <c r="H176" s="2">
        <v>0</v>
      </c>
      <c r="I176" s="2">
        <v>0</v>
      </c>
      <c r="J176" s="2">
        <f t="shared" si="9"/>
        <v>30</v>
      </c>
      <c r="K176" s="2">
        <v>50</v>
      </c>
      <c r="L176" s="3">
        <f t="shared" si="10"/>
        <v>15</v>
      </c>
      <c r="M176" s="3">
        <f t="shared" si="8"/>
        <v>95</v>
      </c>
    </row>
    <row r="177" spans="1:13" x14ac:dyDescent="0.3">
      <c r="A177" s="2" t="s">
        <v>191</v>
      </c>
      <c r="B177" s="2">
        <v>12</v>
      </c>
      <c r="C177" s="2"/>
      <c r="D177" s="7"/>
      <c r="E177" s="2"/>
      <c r="F177" s="2"/>
      <c r="G177" s="2"/>
      <c r="H177" s="2"/>
      <c r="I177" s="2"/>
      <c r="J177" s="2"/>
      <c r="K177" s="2"/>
      <c r="L177" s="2">
        <f t="shared" si="10"/>
        <v>0</v>
      </c>
      <c r="M177" s="3">
        <f t="shared" si="8"/>
        <v>0</v>
      </c>
    </row>
  </sheetData>
  <sortState xmlns:xlrd2="http://schemas.microsoft.com/office/spreadsheetml/2017/richdata2" ref="A119:M123">
    <sortCondition ref="A119"/>
  </sortState>
  <mergeCells count="1">
    <mergeCell ref="A1:M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E2A2B-D418-4C2B-8E7F-76BBED896907}">
  <dimension ref="A1:N177"/>
  <sheetViews>
    <sheetView showGridLines="0" workbookViewId="0">
      <selection sqref="A1:XFD1048576"/>
    </sheetView>
  </sheetViews>
  <sheetFormatPr defaultRowHeight="14.4" x14ac:dyDescent="0.3"/>
  <cols>
    <col min="1" max="1" width="43.33203125" customWidth="1"/>
    <col min="4" max="4" width="8.88671875" style="1"/>
    <col min="10" max="10" width="13.6640625" customWidth="1"/>
    <col min="11" max="11" width="15.88671875" customWidth="1"/>
    <col min="12" max="12" width="14.5546875" customWidth="1"/>
    <col min="13" max="13" width="14.44140625" customWidth="1"/>
  </cols>
  <sheetData>
    <row r="1" spans="1:14" x14ac:dyDescent="0.3">
      <c r="A1" s="137" t="s">
        <v>10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</row>
    <row r="2" spans="1:14" ht="83.4" customHeight="1" x14ac:dyDescent="0.3">
      <c r="A2" s="5" t="s">
        <v>0</v>
      </c>
      <c r="B2" s="5" t="s">
        <v>3</v>
      </c>
      <c r="C2" s="5" t="s">
        <v>70</v>
      </c>
      <c r="D2" s="5" t="s">
        <v>2</v>
      </c>
      <c r="E2" s="5" t="s">
        <v>1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11</v>
      </c>
      <c r="K2" s="6" t="s">
        <v>69</v>
      </c>
      <c r="L2" s="5" t="s">
        <v>13</v>
      </c>
      <c r="M2" s="5" t="s">
        <v>12</v>
      </c>
    </row>
    <row r="3" spans="1:14" x14ac:dyDescent="0.3">
      <c r="A3" s="2" t="s">
        <v>137</v>
      </c>
      <c r="B3" s="2">
        <v>12</v>
      </c>
      <c r="C3" s="2">
        <v>0</v>
      </c>
      <c r="D3" s="7">
        <v>10</v>
      </c>
      <c r="E3" s="2">
        <v>2500</v>
      </c>
      <c r="F3" s="2">
        <v>0</v>
      </c>
      <c r="G3" s="2">
        <v>0</v>
      </c>
      <c r="H3" s="2">
        <v>1272</v>
      </c>
      <c r="I3" s="2">
        <v>1800</v>
      </c>
      <c r="J3" s="3">
        <f t="shared" ref="J3:J34" si="0">(E3-C3-F3-G3-H3-I3)/B3</f>
        <v>-47.666666666666664</v>
      </c>
      <c r="K3" s="4">
        <v>20</v>
      </c>
      <c r="L3" s="3">
        <f t="shared" ref="L3:L34" si="1">E3*0.05/B3</f>
        <v>10.416666666666666</v>
      </c>
      <c r="M3" s="11">
        <f t="shared" ref="M3:M18" si="2">J3+K3+L3</f>
        <v>-17.25</v>
      </c>
      <c r="N3" s="10" t="s">
        <v>189</v>
      </c>
    </row>
    <row r="4" spans="1:14" x14ac:dyDescent="0.3">
      <c r="A4" s="2" t="s">
        <v>52</v>
      </c>
      <c r="B4" s="2">
        <v>6</v>
      </c>
      <c r="C4" s="2">
        <v>270</v>
      </c>
      <c r="D4" s="7">
        <v>8</v>
      </c>
      <c r="E4" s="2">
        <v>1700</v>
      </c>
      <c r="F4" s="2">
        <v>0</v>
      </c>
      <c r="G4" s="2">
        <v>0</v>
      </c>
      <c r="H4" s="2">
        <v>0</v>
      </c>
      <c r="I4" s="2">
        <v>0</v>
      </c>
      <c r="J4" s="3">
        <f t="shared" si="0"/>
        <v>238.33333333333334</v>
      </c>
      <c r="K4" s="2">
        <v>0</v>
      </c>
      <c r="L4" s="3">
        <f t="shared" si="1"/>
        <v>14.166666666666666</v>
      </c>
      <c r="M4" s="11">
        <f t="shared" si="2"/>
        <v>252.5</v>
      </c>
    </row>
    <row r="5" spans="1:14" x14ac:dyDescent="0.3">
      <c r="A5" s="4" t="s">
        <v>132</v>
      </c>
      <c r="B5" s="2">
        <v>12</v>
      </c>
      <c r="C5" s="2">
        <v>0</v>
      </c>
      <c r="D5" s="7">
        <v>12</v>
      </c>
      <c r="E5" s="2">
        <v>480</v>
      </c>
      <c r="F5" s="2">
        <v>0</v>
      </c>
      <c r="G5" s="2">
        <v>0</v>
      </c>
      <c r="H5" s="2">
        <v>0</v>
      </c>
      <c r="I5" s="2">
        <v>0</v>
      </c>
      <c r="J5" s="3">
        <f t="shared" si="0"/>
        <v>40</v>
      </c>
      <c r="K5" s="2">
        <v>0</v>
      </c>
      <c r="L5" s="3">
        <f t="shared" si="1"/>
        <v>2</v>
      </c>
      <c r="M5" s="11">
        <f t="shared" si="2"/>
        <v>42</v>
      </c>
    </row>
    <row r="6" spans="1:14" x14ac:dyDescent="0.3">
      <c r="A6" s="4" t="s">
        <v>130</v>
      </c>
      <c r="B6" s="2">
        <v>12</v>
      </c>
      <c r="C6" s="2">
        <v>0</v>
      </c>
      <c r="D6" s="7">
        <v>12</v>
      </c>
      <c r="E6" s="2">
        <v>1680</v>
      </c>
      <c r="F6" s="2">
        <v>0</v>
      </c>
      <c r="G6" s="2">
        <v>840</v>
      </c>
      <c r="H6" s="2">
        <v>0</v>
      </c>
      <c r="I6" s="2">
        <v>0</v>
      </c>
      <c r="J6" s="3">
        <f t="shared" si="0"/>
        <v>70</v>
      </c>
      <c r="K6" s="2">
        <v>0</v>
      </c>
      <c r="L6" s="3">
        <f t="shared" si="1"/>
        <v>7</v>
      </c>
      <c r="M6" s="11">
        <f t="shared" si="2"/>
        <v>77</v>
      </c>
    </row>
    <row r="7" spans="1:14" x14ac:dyDescent="0.3">
      <c r="A7" s="4" t="s">
        <v>134</v>
      </c>
      <c r="B7" s="2">
        <v>12</v>
      </c>
      <c r="C7" s="2">
        <v>0</v>
      </c>
      <c r="D7" s="7">
        <v>12</v>
      </c>
      <c r="E7" s="2">
        <v>240</v>
      </c>
      <c r="F7" s="2">
        <v>0</v>
      </c>
      <c r="G7" s="2">
        <v>240</v>
      </c>
      <c r="H7" s="2">
        <v>0</v>
      </c>
      <c r="I7" s="2">
        <v>0</v>
      </c>
      <c r="J7" s="3">
        <f t="shared" si="0"/>
        <v>0</v>
      </c>
      <c r="K7" s="2">
        <v>0</v>
      </c>
      <c r="L7" s="3">
        <f t="shared" si="1"/>
        <v>1</v>
      </c>
      <c r="M7" s="11">
        <f t="shared" si="2"/>
        <v>1</v>
      </c>
    </row>
    <row r="8" spans="1:14" x14ac:dyDescent="0.3">
      <c r="A8" s="4" t="s">
        <v>133</v>
      </c>
      <c r="B8" s="2">
        <v>12</v>
      </c>
      <c r="C8" s="2">
        <v>0</v>
      </c>
      <c r="D8" s="7">
        <v>12</v>
      </c>
      <c r="E8" s="2">
        <v>240</v>
      </c>
      <c r="F8" s="2">
        <v>0</v>
      </c>
      <c r="G8" s="2">
        <v>240</v>
      </c>
      <c r="H8" s="2">
        <v>0</v>
      </c>
      <c r="I8" s="2">
        <v>0</v>
      </c>
      <c r="J8" s="3">
        <f t="shared" si="0"/>
        <v>0</v>
      </c>
      <c r="K8" s="2">
        <v>0</v>
      </c>
      <c r="L8" s="3">
        <f t="shared" si="1"/>
        <v>1</v>
      </c>
      <c r="M8" s="11">
        <f t="shared" si="2"/>
        <v>1</v>
      </c>
    </row>
    <row r="9" spans="1:14" x14ac:dyDescent="0.3">
      <c r="A9" s="4" t="s">
        <v>131</v>
      </c>
      <c r="B9" s="2">
        <v>12</v>
      </c>
      <c r="C9" s="2">
        <v>0</v>
      </c>
      <c r="D9" s="7">
        <v>12</v>
      </c>
      <c r="E9" s="2">
        <v>480</v>
      </c>
      <c r="F9" s="2">
        <v>0</v>
      </c>
      <c r="G9" s="2">
        <v>0</v>
      </c>
      <c r="H9" s="2">
        <v>0</v>
      </c>
      <c r="I9" s="2">
        <v>0</v>
      </c>
      <c r="J9" s="3">
        <f t="shared" si="0"/>
        <v>40</v>
      </c>
      <c r="K9" s="2">
        <v>0</v>
      </c>
      <c r="L9" s="3">
        <f t="shared" si="1"/>
        <v>2</v>
      </c>
      <c r="M9" s="11">
        <f t="shared" si="2"/>
        <v>42</v>
      </c>
    </row>
    <row r="10" spans="1:14" x14ac:dyDescent="0.3">
      <c r="A10" s="2" t="s">
        <v>53</v>
      </c>
      <c r="B10" s="2">
        <v>24</v>
      </c>
      <c r="C10" s="2">
        <v>465</v>
      </c>
      <c r="D10" s="7">
        <v>10</v>
      </c>
      <c r="E10" s="2">
        <v>2500</v>
      </c>
      <c r="F10" s="2">
        <v>0</v>
      </c>
      <c r="G10" s="2">
        <v>1680</v>
      </c>
      <c r="H10" s="2">
        <v>0</v>
      </c>
      <c r="I10" s="2">
        <v>0</v>
      </c>
      <c r="J10" s="3">
        <f t="shared" si="0"/>
        <v>14.791666666666666</v>
      </c>
      <c r="K10" s="2">
        <v>50</v>
      </c>
      <c r="L10" s="3">
        <f t="shared" si="1"/>
        <v>5.208333333333333</v>
      </c>
      <c r="M10" s="11">
        <f t="shared" si="2"/>
        <v>70</v>
      </c>
    </row>
    <row r="11" spans="1:14" x14ac:dyDescent="0.3">
      <c r="A11" s="2" t="s">
        <v>177</v>
      </c>
      <c r="B11" s="2">
        <v>15</v>
      </c>
      <c r="C11" s="2">
        <v>0</v>
      </c>
      <c r="D11" s="7">
        <v>6</v>
      </c>
      <c r="E11" s="2">
        <v>500</v>
      </c>
      <c r="F11" s="2">
        <v>0</v>
      </c>
      <c r="G11" s="2">
        <v>525</v>
      </c>
      <c r="H11" s="2">
        <v>0</v>
      </c>
      <c r="I11" s="2">
        <v>0</v>
      </c>
      <c r="J11" s="3">
        <f t="shared" si="0"/>
        <v>-1.6666666666666667</v>
      </c>
      <c r="K11" s="2">
        <v>0</v>
      </c>
      <c r="L11" s="3">
        <f t="shared" si="1"/>
        <v>1.6666666666666667</v>
      </c>
      <c r="M11" s="11">
        <f t="shared" si="2"/>
        <v>0</v>
      </c>
    </row>
    <row r="12" spans="1:14" x14ac:dyDescent="0.3">
      <c r="A12" s="2" t="s">
        <v>186</v>
      </c>
      <c r="B12" s="2">
        <v>30</v>
      </c>
      <c r="C12" s="2">
        <v>47</v>
      </c>
      <c r="D12" s="7">
        <v>10</v>
      </c>
      <c r="E12" s="2">
        <v>70</v>
      </c>
      <c r="F12" s="2">
        <v>0</v>
      </c>
      <c r="G12" s="2">
        <v>0</v>
      </c>
      <c r="H12" s="2">
        <v>0</v>
      </c>
      <c r="I12" s="2">
        <v>0</v>
      </c>
      <c r="J12" s="3">
        <f t="shared" si="0"/>
        <v>0.76666666666666672</v>
      </c>
      <c r="K12" s="2">
        <v>0</v>
      </c>
      <c r="L12" s="3">
        <f t="shared" si="1"/>
        <v>0.11666666666666667</v>
      </c>
      <c r="M12" s="11">
        <f t="shared" si="2"/>
        <v>0.88333333333333341</v>
      </c>
    </row>
    <row r="13" spans="1:14" x14ac:dyDescent="0.3">
      <c r="A13" s="2" t="s">
        <v>187</v>
      </c>
      <c r="B13" s="2">
        <v>30</v>
      </c>
      <c r="C13" s="2">
        <v>53</v>
      </c>
      <c r="D13" s="7">
        <v>10</v>
      </c>
      <c r="E13" s="2">
        <v>30</v>
      </c>
      <c r="F13" s="2">
        <v>0</v>
      </c>
      <c r="G13" s="2">
        <v>0</v>
      </c>
      <c r="H13" s="2">
        <v>0</v>
      </c>
      <c r="I13" s="2">
        <v>0</v>
      </c>
      <c r="J13" s="3">
        <f t="shared" si="0"/>
        <v>-0.76666666666666672</v>
      </c>
      <c r="K13" s="2">
        <v>0</v>
      </c>
      <c r="L13" s="3">
        <f t="shared" si="1"/>
        <v>0.05</v>
      </c>
      <c r="M13" s="11">
        <f t="shared" si="2"/>
        <v>-0.71666666666666667</v>
      </c>
    </row>
    <row r="14" spans="1:14" x14ac:dyDescent="0.3">
      <c r="A14" s="2" t="s">
        <v>185</v>
      </c>
      <c r="B14" s="2">
        <v>30</v>
      </c>
      <c r="C14" s="2">
        <v>20</v>
      </c>
      <c r="D14" s="7">
        <v>10</v>
      </c>
      <c r="E14" s="2">
        <v>110</v>
      </c>
      <c r="F14" s="2">
        <v>0</v>
      </c>
      <c r="G14" s="2">
        <v>0</v>
      </c>
      <c r="H14" s="2">
        <v>60</v>
      </c>
      <c r="I14" s="2">
        <v>0</v>
      </c>
      <c r="J14" s="3">
        <f t="shared" si="0"/>
        <v>1</v>
      </c>
      <c r="K14" s="2">
        <v>0</v>
      </c>
      <c r="L14" s="3">
        <f t="shared" si="1"/>
        <v>0.18333333333333332</v>
      </c>
      <c r="M14" s="11">
        <f t="shared" si="2"/>
        <v>1.1833333333333333</v>
      </c>
    </row>
    <row r="15" spans="1:14" x14ac:dyDescent="0.3">
      <c r="A15" s="2" t="s">
        <v>184</v>
      </c>
      <c r="B15" s="2">
        <v>30</v>
      </c>
      <c r="C15" s="2">
        <v>153</v>
      </c>
      <c r="D15" s="7">
        <v>10</v>
      </c>
      <c r="E15" s="2">
        <v>120</v>
      </c>
      <c r="F15" s="2">
        <v>0</v>
      </c>
      <c r="G15" s="2">
        <v>0</v>
      </c>
      <c r="H15" s="2">
        <v>0</v>
      </c>
      <c r="I15" s="2">
        <v>0</v>
      </c>
      <c r="J15" s="3">
        <f t="shared" si="0"/>
        <v>-1.1000000000000001</v>
      </c>
      <c r="K15" s="2">
        <v>2</v>
      </c>
      <c r="L15" s="3">
        <f t="shared" si="1"/>
        <v>0.2</v>
      </c>
      <c r="M15" s="11">
        <f t="shared" si="2"/>
        <v>1.0999999999999999</v>
      </c>
    </row>
    <row r="16" spans="1:14" x14ac:dyDescent="0.3">
      <c r="A16" s="2" t="s">
        <v>149</v>
      </c>
      <c r="B16" s="2">
        <v>16</v>
      </c>
      <c r="C16" s="2">
        <v>135</v>
      </c>
      <c r="D16" s="7">
        <v>5</v>
      </c>
      <c r="E16" s="2">
        <v>180</v>
      </c>
      <c r="F16" s="2">
        <v>0</v>
      </c>
      <c r="G16" s="2">
        <v>0</v>
      </c>
      <c r="H16" s="2">
        <v>0</v>
      </c>
      <c r="I16" s="2">
        <v>160</v>
      </c>
      <c r="J16" s="3">
        <f t="shared" si="0"/>
        <v>-7.1875</v>
      </c>
      <c r="K16" s="2">
        <v>3</v>
      </c>
      <c r="L16" s="3">
        <f t="shared" si="1"/>
        <v>0.5625</v>
      </c>
      <c r="M16" s="11">
        <f t="shared" si="2"/>
        <v>-3.625</v>
      </c>
    </row>
    <row r="17" spans="1:14" x14ac:dyDescent="0.3">
      <c r="A17" s="2" t="s">
        <v>140</v>
      </c>
      <c r="B17" s="2">
        <v>60</v>
      </c>
      <c r="C17" s="2">
        <v>383</v>
      </c>
      <c r="D17" s="7">
        <v>5</v>
      </c>
      <c r="E17" s="2">
        <v>2000</v>
      </c>
      <c r="F17" s="2">
        <v>0</v>
      </c>
      <c r="G17" s="2">
        <v>0</v>
      </c>
      <c r="H17" s="2">
        <v>600</v>
      </c>
      <c r="I17" s="2">
        <v>360</v>
      </c>
      <c r="J17" s="3">
        <f t="shared" si="0"/>
        <v>10.95</v>
      </c>
      <c r="K17" s="2">
        <v>10</v>
      </c>
      <c r="L17" s="3">
        <f t="shared" si="1"/>
        <v>1.6666666666666667</v>
      </c>
      <c r="M17" s="11">
        <f t="shared" si="2"/>
        <v>22.616666666666667</v>
      </c>
    </row>
    <row r="18" spans="1:14" x14ac:dyDescent="0.3">
      <c r="A18" s="2" t="s">
        <v>139</v>
      </c>
      <c r="B18" s="2">
        <v>60</v>
      </c>
      <c r="C18" s="2">
        <v>218</v>
      </c>
      <c r="D18" s="7">
        <v>5</v>
      </c>
      <c r="E18" s="2">
        <v>2500</v>
      </c>
      <c r="F18" s="2">
        <v>0</v>
      </c>
      <c r="G18" s="2">
        <v>0</v>
      </c>
      <c r="H18" s="2">
        <v>600</v>
      </c>
      <c r="I18" s="4">
        <v>450</v>
      </c>
      <c r="J18" s="3">
        <f t="shared" si="0"/>
        <v>20.533333333333335</v>
      </c>
      <c r="K18" s="2">
        <v>15</v>
      </c>
      <c r="L18" s="3">
        <f t="shared" si="1"/>
        <v>2.0833333333333335</v>
      </c>
      <c r="M18" s="11">
        <f t="shared" si="2"/>
        <v>37.616666666666667</v>
      </c>
      <c r="N18" s="10" t="s">
        <v>164</v>
      </c>
    </row>
    <row r="19" spans="1:14" x14ac:dyDescent="0.3">
      <c r="A19" s="4" t="s">
        <v>109</v>
      </c>
      <c r="B19" s="4">
        <v>30</v>
      </c>
      <c r="C19" s="4"/>
      <c r="D19" s="8"/>
      <c r="E19" s="4"/>
      <c r="F19" s="4">
        <v>1650</v>
      </c>
      <c r="G19" s="4">
        <v>0</v>
      </c>
      <c r="H19" s="4"/>
      <c r="I19" s="4"/>
      <c r="J19" s="9">
        <f t="shared" si="0"/>
        <v>-55</v>
      </c>
      <c r="K19" s="4"/>
      <c r="L19" s="9">
        <f t="shared" si="1"/>
        <v>0</v>
      </c>
      <c r="M19" s="9">
        <v>55</v>
      </c>
    </row>
    <row r="20" spans="1:14" x14ac:dyDescent="0.3">
      <c r="A20" s="2" t="s">
        <v>68</v>
      </c>
      <c r="B20" s="2">
        <v>20</v>
      </c>
      <c r="C20" s="2">
        <v>446</v>
      </c>
      <c r="D20" s="7">
        <v>4</v>
      </c>
      <c r="E20" s="2">
        <v>1800</v>
      </c>
      <c r="F20" s="2">
        <v>0</v>
      </c>
      <c r="G20" s="2">
        <v>300</v>
      </c>
      <c r="H20" s="2">
        <v>400</v>
      </c>
      <c r="I20" s="2">
        <v>0</v>
      </c>
      <c r="J20" s="3">
        <f t="shared" si="0"/>
        <v>32.700000000000003</v>
      </c>
      <c r="K20" s="2">
        <v>50</v>
      </c>
      <c r="L20" s="3">
        <f t="shared" si="1"/>
        <v>4.5</v>
      </c>
      <c r="M20" s="11">
        <f>J20+K20+L20</f>
        <v>87.2</v>
      </c>
    </row>
    <row r="21" spans="1:14" x14ac:dyDescent="0.3">
      <c r="A21" s="4" t="s">
        <v>108</v>
      </c>
      <c r="B21" s="4">
        <v>30</v>
      </c>
      <c r="C21" s="4"/>
      <c r="D21" s="8"/>
      <c r="E21" s="4"/>
      <c r="F21" s="4">
        <v>1650</v>
      </c>
      <c r="G21" s="4">
        <v>0</v>
      </c>
      <c r="H21" s="4"/>
      <c r="I21" s="4"/>
      <c r="J21" s="9">
        <f t="shared" si="0"/>
        <v>-55</v>
      </c>
      <c r="K21" s="4"/>
      <c r="L21" s="9">
        <f t="shared" si="1"/>
        <v>0</v>
      </c>
      <c r="M21" s="9">
        <v>55</v>
      </c>
    </row>
    <row r="22" spans="1:14" x14ac:dyDescent="0.3">
      <c r="A22" s="2" t="s">
        <v>102</v>
      </c>
      <c r="B22" s="2">
        <v>40</v>
      </c>
      <c r="C22" s="2">
        <v>107</v>
      </c>
      <c r="D22" s="7">
        <v>5</v>
      </c>
      <c r="E22" s="2">
        <v>1700</v>
      </c>
      <c r="F22" s="2">
        <v>0</v>
      </c>
      <c r="G22" s="2">
        <v>400</v>
      </c>
      <c r="H22" s="2">
        <v>0</v>
      </c>
      <c r="I22" s="2">
        <v>800</v>
      </c>
      <c r="J22" s="3">
        <f t="shared" si="0"/>
        <v>9.8249999999999993</v>
      </c>
      <c r="K22" s="2">
        <v>40</v>
      </c>
      <c r="L22" s="3">
        <f t="shared" si="1"/>
        <v>2.125</v>
      </c>
      <c r="M22" s="11">
        <f>J22+K22+L22</f>
        <v>51.95</v>
      </c>
    </row>
    <row r="23" spans="1:14" x14ac:dyDescent="0.3">
      <c r="A23" s="4" t="s">
        <v>110</v>
      </c>
      <c r="B23" s="4">
        <v>30</v>
      </c>
      <c r="C23" s="4"/>
      <c r="D23" s="8"/>
      <c r="E23" s="4"/>
      <c r="F23" s="4">
        <v>1200</v>
      </c>
      <c r="G23" s="4">
        <v>0</v>
      </c>
      <c r="H23" s="4"/>
      <c r="I23" s="4"/>
      <c r="J23" s="9">
        <f t="shared" si="0"/>
        <v>-40</v>
      </c>
      <c r="K23" s="4"/>
      <c r="L23" s="9">
        <f t="shared" si="1"/>
        <v>0</v>
      </c>
      <c r="M23" s="9">
        <v>40</v>
      </c>
    </row>
    <row r="24" spans="1:14" x14ac:dyDescent="0.3">
      <c r="A24" s="2" t="s">
        <v>67</v>
      </c>
      <c r="B24" s="2">
        <v>42</v>
      </c>
      <c r="C24" s="2">
        <v>541</v>
      </c>
      <c r="D24" s="7">
        <v>4</v>
      </c>
      <c r="E24" s="2">
        <v>2200</v>
      </c>
      <c r="F24" s="2">
        <v>0</v>
      </c>
      <c r="G24" s="2">
        <v>630</v>
      </c>
      <c r="H24" s="2">
        <v>1260</v>
      </c>
      <c r="I24" s="2">
        <v>0</v>
      </c>
      <c r="J24" s="3">
        <f t="shared" si="0"/>
        <v>-5.5</v>
      </c>
      <c r="K24" s="2">
        <v>50</v>
      </c>
      <c r="L24" s="3">
        <f t="shared" si="1"/>
        <v>2.6190476190476191</v>
      </c>
      <c r="M24" s="11">
        <f t="shared" ref="M24:M55" si="3">J24+K24+L24</f>
        <v>47.11904761904762</v>
      </c>
    </row>
    <row r="25" spans="1:14" x14ac:dyDescent="0.3">
      <c r="A25" s="2" t="s">
        <v>55</v>
      </c>
      <c r="B25" s="2">
        <v>42</v>
      </c>
      <c r="C25" s="2">
        <v>2095</v>
      </c>
      <c r="D25" s="7">
        <v>4</v>
      </c>
      <c r="E25" s="2">
        <v>6200</v>
      </c>
      <c r="F25" s="2">
        <v>0</v>
      </c>
      <c r="G25" s="2">
        <v>630</v>
      </c>
      <c r="H25" s="2">
        <v>2940</v>
      </c>
      <c r="I25" s="2">
        <v>0</v>
      </c>
      <c r="J25" s="3">
        <f t="shared" si="0"/>
        <v>12.738095238095237</v>
      </c>
      <c r="K25" s="2">
        <v>80</v>
      </c>
      <c r="L25" s="3">
        <f t="shared" si="1"/>
        <v>7.3809523809523814</v>
      </c>
      <c r="M25" s="11">
        <f t="shared" si="3"/>
        <v>100.11904761904762</v>
      </c>
    </row>
    <row r="26" spans="1:14" x14ac:dyDescent="0.3">
      <c r="A26" s="2" t="s">
        <v>25</v>
      </c>
      <c r="B26" s="2">
        <v>70</v>
      </c>
      <c r="C26" s="2">
        <v>0</v>
      </c>
      <c r="D26" s="7">
        <v>5</v>
      </c>
      <c r="E26" s="2">
        <v>4000</v>
      </c>
      <c r="F26" s="2">
        <v>0</v>
      </c>
      <c r="G26" s="2">
        <v>0</v>
      </c>
      <c r="H26" s="2">
        <v>0</v>
      </c>
      <c r="I26" s="2">
        <v>1400</v>
      </c>
      <c r="J26" s="3">
        <f t="shared" si="0"/>
        <v>37.142857142857146</v>
      </c>
      <c r="K26" s="2">
        <v>0</v>
      </c>
      <c r="L26" s="3">
        <f t="shared" si="1"/>
        <v>2.8571428571428572</v>
      </c>
      <c r="M26" s="11">
        <f t="shared" si="3"/>
        <v>40</v>
      </c>
    </row>
    <row r="27" spans="1:14" x14ac:dyDescent="0.3">
      <c r="A27" s="2" t="s">
        <v>56</v>
      </c>
      <c r="B27" s="2">
        <v>15</v>
      </c>
      <c r="C27" s="2">
        <v>0</v>
      </c>
      <c r="D27" s="7">
        <v>5</v>
      </c>
      <c r="E27" s="2">
        <v>850</v>
      </c>
      <c r="F27" s="2">
        <v>0</v>
      </c>
      <c r="G27" s="2">
        <v>600</v>
      </c>
      <c r="H27" s="2">
        <v>150</v>
      </c>
      <c r="I27" s="2">
        <v>0</v>
      </c>
      <c r="J27" s="3">
        <f t="shared" si="0"/>
        <v>6.666666666666667</v>
      </c>
      <c r="K27" s="2">
        <v>50</v>
      </c>
      <c r="L27" s="3">
        <f t="shared" si="1"/>
        <v>2.8333333333333335</v>
      </c>
      <c r="M27" s="11">
        <f t="shared" si="3"/>
        <v>59.5</v>
      </c>
    </row>
    <row r="28" spans="1:14" x14ac:dyDescent="0.3">
      <c r="A28" s="2" t="s">
        <v>71</v>
      </c>
      <c r="B28" s="2">
        <v>15</v>
      </c>
      <c r="C28" s="2">
        <v>0</v>
      </c>
      <c r="D28" s="7">
        <v>5</v>
      </c>
      <c r="E28" s="2">
        <v>600</v>
      </c>
      <c r="F28" s="2">
        <v>0</v>
      </c>
      <c r="G28" s="2">
        <v>450</v>
      </c>
      <c r="H28" s="2">
        <v>150</v>
      </c>
      <c r="I28" s="2">
        <v>0</v>
      </c>
      <c r="J28" s="3">
        <f t="shared" si="0"/>
        <v>0</v>
      </c>
      <c r="K28" s="2">
        <v>0</v>
      </c>
      <c r="L28" s="3">
        <f t="shared" si="1"/>
        <v>2</v>
      </c>
      <c r="M28" s="11">
        <f t="shared" si="3"/>
        <v>2</v>
      </c>
    </row>
    <row r="29" spans="1:14" x14ac:dyDescent="0.3">
      <c r="A29" s="2" t="s">
        <v>57</v>
      </c>
      <c r="B29" s="2">
        <v>15</v>
      </c>
      <c r="C29" s="2">
        <v>0</v>
      </c>
      <c r="D29" s="7">
        <v>5</v>
      </c>
      <c r="E29" s="2">
        <v>700</v>
      </c>
      <c r="F29" s="2">
        <v>0</v>
      </c>
      <c r="G29" s="2">
        <v>825</v>
      </c>
      <c r="H29" s="2">
        <v>150</v>
      </c>
      <c r="I29" s="2">
        <v>0</v>
      </c>
      <c r="J29" s="3">
        <f t="shared" si="0"/>
        <v>-18.333333333333332</v>
      </c>
      <c r="K29" s="2">
        <v>0</v>
      </c>
      <c r="L29" s="3">
        <f t="shared" si="1"/>
        <v>2.3333333333333335</v>
      </c>
      <c r="M29" s="11">
        <f t="shared" si="3"/>
        <v>-15.999999999999998</v>
      </c>
    </row>
    <row r="30" spans="1:14" x14ac:dyDescent="0.3">
      <c r="A30" s="2" t="s">
        <v>58</v>
      </c>
      <c r="B30" s="2">
        <v>15</v>
      </c>
      <c r="C30" s="2">
        <v>0</v>
      </c>
      <c r="D30" s="7">
        <v>5</v>
      </c>
      <c r="E30" s="2">
        <v>1100</v>
      </c>
      <c r="F30" s="2">
        <v>0</v>
      </c>
      <c r="G30" s="2">
        <v>600</v>
      </c>
      <c r="H30" s="2">
        <v>150</v>
      </c>
      <c r="I30" s="2">
        <v>0</v>
      </c>
      <c r="J30" s="3">
        <f t="shared" si="0"/>
        <v>23.333333333333332</v>
      </c>
      <c r="K30" s="2">
        <v>50</v>
      </c>
      <c r="L30" s="3">
        <f t="shared" si="1"/>
        <v>3.6666666666666665</v>
      </c>
      <c r="M30" s="11">
        <f t="shared" si="3"/>
        <v>77</v>
      </c>
    </row>
    <row r="31" spans="1:14" x14ac:dyDescent="0.3">
      <c r="A31" s="4" t="s">
        <v>129</v>
      </c>
      <c r="B31" s="2">
        <v>1</v>
      </c>
      <c r="C31" s="2">
        <v>0</v>
      </c>
      <c r="D31" s="7">
        <v>12</v>
      </c>
      <c r="E31" s="2">
        <v>200</v>
      </c>
      <c r="F31" s="2">
        <v>0</v>
      </c>
      <c r="G31" s="2">
        <v>0</v>
      </c>
      <c r="H31" s="2">
        <v>0</v>
      </c>
      <c r="I31" s="2">
        <v>0</v>
      </c>
      <c r="J31" s="3">
        <f t="shared" si="0"/>
        <v>200</v>
      </c>
      <c r="K31" s="2">
        <v>0</v>
      </c>
      <c r="L31" s="3">
        <f t="shared" si="1"/>
        <v>10</v>
      </c>
      <c r="M31" s="11">
        <f t="shared" si="3"/>
        <v>210</v>
      </c>
    </row>
    <row r="32" spans="1:14" x14ac:dyDescent="0.3">
      <c r="A32" s="2" t="s">
        <v>47</v>
      </c>
      <c r="B32" s="2">
        <v>10</v>
      </c>
      <c r="C32" s="2">
        <v>0</v>
      </c>
      <c r="D32" s="7">
        <v>8</v>
      </c>
      <c r="E32" s="2">
        <v>500</v>
      </c>
      <c r="F32" s="2">
        <v>0</v>
      </c>
      <c r="G32" s="2">
        <v>0</v>
      </c>
      <c r="H32" s="2">
        <v>100</v>
      </c>
      <c r="I32" s="2">
        <v>100</v>
      </c>
      <c r="J32" s="3">
        <f t="shared" si="0"/>
        <v>30</v>
      </c>
      <c r="K32" s="2">
        <v>0</v>
      </c>
      <c r="L32" s="3">
        <f t="shared" si="1"/>
        <v>2.5</v>
      </c>
      <c r="M32" s="11">
        <f t="shared" si="3"/>
        <v>32.5</v>
      </c>
    </row>
    <row r="33" spans="1:13" x14ac:dyDescent="0.3">
      <c r="A33" s="2" t="s">
        <v>27</v>
      </c>
      <c r="B33" s="2">
        <v>20</v>
      </c>
      <c r="C33" s="2">
        <v>398</v>
      </c>
      <c r="D33" s="7">
        <v>8</v>
      </c>
      <c r="E33" s="2">
        <v>800</v>
      </c>
      <c r="F33" s="2">
        <v>0</v>
      </c>
      <c r="G33" s="2">
        <v>0</v>
      </c>
      <c r="H33" s="2">
        <v>200</v>
      </c>
      <c r="I33" s="2">
        <v>300</v>
      </c>
      <c r="J33" s="3">
        <f t="shared" si="0"/>
        <v>-4.9000000000000004</v>
      </c>
      <c r="K33" s="2">
        <v>0</v>
      </c>
      <c r="L33" s="3">
        <f t="shared" si="1"/>
        <v>2</v>
      </c>
      <c r="M33" s="11">
        <f t="shared" si="3"/>
        <v>-2.9000000000000004</v>
      </c>
    </row>
    <row r="34" spans="1:13" x14ac:dyDescent="0.3">
      <c r="A34" s="2" t="s">
        <v>26</v>
      </c>
      <c r="B34" s="2">
        <v>20</v>
      </c>
      <c r="C34" s="2">
        <v>272</v>
      </c>
      <c r="D34" s="7">
        <v>8</v>
      </c>
      <c r="E34" s="2">
        <v>1200</v>
      </c>
      <c r="F34" s="2">
        <v>0</v>
      </c>
      <c r="G34" s="2">
        <v>0</v>
      </c>
      <c r="H34" s="2">
        <v>300</v>
      </c>
      <c r="I34" s="2">
        <v>600</v>
      </c>
      <c r="J34" s="3">
        <f t="shared" si="0"/>
        <v>1.4</v>
      </c>
      <c r="K34" s="2">
        <v>0</v>
      </c>
      <c r="L34" s="3">
        <f t="shared" si="1"/>
        <v>3</v>
      </c>
      <c r="M34" s="11">
        <f t="shared" si="3"/>
        <v>4.4000000000000004</v>
      </c>
    </row>
    <row r="35" spans="1:13" x14ac:dyDescent="0.3">
      <c r="A35" s="2" t="s">
        <v>28</v>
      </c>
      <c r="B35" s="2">
        <v>20</v>
      </c>
      <c r="C35" s="2">
        <v>712</v>
      </c>
      <c r="D35" s="7">
        <v>12</v>
      </c>
      <c r="E35" s="2">
        <v>5000</v>
      </c>
      <c r="F35" s="2">
        <v>0</v>
      </c>
      <c r="G35" s="2">
        <v>0</v>
      </c>
      <c r="H35" s="2">
        <v>1600</v>
      </c>
      <c r="I35" s="2">
        <v>500</v>
      </c>
      <c r="J35" s="3">
        <f t="shared" ref="J35:J66" si="4">(E35-C35-F35-G35-H35-I35)/B35</f>
        <v>109.4</v>
      </c>
      <c r="K35" s="2">
        <v>70</v>
      </c>
      <c r="L35" s="3">
        <f t="shared" ref="L35:L66" si="5">E35*0.05/B35</f>
        <v>12.5</v>
      </c>
      <c r="M35" s="11">
        <f t="shared" si="3"/>
        <v>191.9</v>
      </c>
    </row>
    <row r="36" spans="1:13" x14ac:dyDescent="0.3">
      <c r="A36" s="2" t="s">
        <v>150</v>
      </c>
      <c r="B36" s="2">
        <v>20</v>
      </c>
      <c r="C36" s="2">
        <v>0</v>
      </c>
      <c r="D36" s="7">
        <v>5</v>
      </c>
      <c r="E36" s="2"/>
      <c r="F36" s="2">
        <v>0</v>
      </c>
      <c r="G36" s="2">
        <v>0</v>
      </c>
      <c r="H36" s="2">
        <v>0</v>
      </c>
      <c r="I36" s="2">
        <v>0</v>
      </c>
      <c r="J36" s="3">
        <f t="shared" si="4"/>
        <v>0</v>
      </c>
      <c r="K36" s="2">
        <v>25</v>
      </c>
      <c r="L36" s="3">
        <f t="shared" si="5"/>
        <v>0</v>
      </c>
      <c r="M36" s="11">
        <f t="shared" si="3"/>
        <v>25</v>
      </c>
    </row>
    <row r="37" spans="1:13" x14ac:dyDescent="0.3">
      <c r="A37" s="2" t="s">
        <v>151</v>
      </c>
      <c r="B37" s="2">
        <v>20</v>
      </c>
      <c r="C37" s="2">
        <v>0</v>
      </c>
      <c r="D37" s="7">
        <v>5</v>
      </c>
      <c r="E37" s="2">
        <v>1200</v>
      </c>
      <c r="F37" s="2">
        <v>0</v>
      </c>
      <c r="G37" s="2">
        <v>600</v>
      </c>
      <c r="H37" s="2">
        <v>0</v>
      </c>
      <c r="I37" s="2">
        <v>400</v>
      </c>
      <c r="J37" s="3">
        <f t="shared" si="4"/>
        <v>10</v>
      </c>
      <c r="K37" s="2">
        <v>25</v>
      </c>
      <c r="L37" s="3">
        <f t="shared" si="5"/>
        <v>3</v>
      </c>
      <c r="M37" s="11">
        <f t="shared" si="3"/>
        <v>38</v>
      </c>
    </row>
    <row r="38" spans="1:13" x14ac:dyDescent="0.3">
      <c r="A38" s="2" t="s">
        <v>152</v>
      </c>
      <c r="B38" s="2">
        <v>20</v>
      </c>
      <c r="C38" s="2">
        <v>0</v>
      </c>
      <c r="D38" s="7">
        <v>5</v>
      </c>
      <c r="E38" s="2">
        <v>1200</v>
      </c>
      <c r="F38" s="2">
        <v>0</v>
      </c>
      <c r="G38" s="2">
        <v>700</v>
      </c>
      <c r="H38" s="2">
        <v>0</v>
      </c>
      <c r="I38" s="2">
        <v>0</v>
      </c>
      <c r="J38" s="3">
        <f t="shared" si="4"/>
        <v>25</v>
      </c>
      <c r="K38" s="2">
        <v>25</v>
      </c>
      <c r="L38" s="3">
        <f t="shared" si="5"/>
        <v>3</v>
      </c>
      <c r="M38" s="11">
        <f t="shared" si="3"/>
        <v>53</v>
      </c>
    </row>
    <row r="39" spans="1:13" x14ac:dyDescent="0.3">
      <c r="A39" s="2" t="s">
        <v>90</v>
      </c>
      <c r="B39" s="2">
        <v>12</v>
      </c>
      <c r="C39" s="2">
        <v>57</v>
      </c>
      <c r="D39" s="7">
        <v>10</v>
      </c>
      <c r="E39" s="2">
        <v>500</v>
      </c>
      <c r="F39" s="2">
        <v>0</v>
      </c>
      <c r="G39" s="2">
        <v>0</v>
      </c>
      <c r="H39" s="2">
        <v>120</v>
      </c>
      <c r="I39" s="2">
        <v>120</v>
      </c>
      <c r="J39" s="3">
        <f t="shared" si="4"/>
        <v>16.916666666666668</v>
      </c>
      <c r="K39" s="2">
        <v>0</v>
      </c>
      <c r="L39" s="3">
        <f t="shared" si="5"/>
        <v>2.0833333333333335</v>
      </c>
      <c r="M39" s="11">
        <f t="shared" si="3"/>
        <v>19</v>
      </c>
    </row>
    <row r="40" spans="1:13" x14ac:dyDescent="0.3">
      <c r="A40" s="2" t="s">
        <v>91</v>
      </c>
      <c r="B40" s="2">
        <v>12</v>
      </c>
      <c r="C40" s="2">
        <v>65</v>
      </c>
      <c r="D40" s="7">
        <v>10</v>
      </c>
      <c r="E40" s="2">
        <v>150</v>
      </c>
      <c r="F40" s="2">
        <v>0</v>
      </c>
      <c r="G40" s="2">
        <v>0</v>
      </c>
      <c r="H40" s="2">
        <v>60</v>
      </c>
      <c r="I40" s="2">
        <v>0</v>
      </c>
      <c r="J40" s="3">
        <f t="shared" si="4"/>
        <v>2.0833333333333335</v>
      </c>
      <c r="K40" s="2">
        <v>0</v>
      </c>
      <c r="L40" s="3">
        <f t="shared" si="5"/>
        <v>0.625</v>
      </c>
      <c r="M40" s="11">
        <f t="shared" si="3"/>
        <v>2.7083333333333335</v>
      </c>
    </row>
    <row r="41" spans="1:13" x14ac:dyDescent="0.3">
      <c r="A41" s="2" t="s">
        <v>59</v>
      </c>
      <c r="B41" s="2">
        <v>10</v>
      </c>
      <c r="C41" s="2">
        <v>1114</v>
      </c>
      <c r="D41" s="7">
        <v>10</v>
      </c>
      <c r="E41" s="2">
        <v>1400</v>
      </c>
      <c r="F41" s="2">
        <v>0</v>
      </c>
      <c r="G41" s="2">
        <v>0</v>
      </c>
      <c r="H41" s="2">
        <v>0</v>
      </c>
      <c r="I41" s="2">
        <v>0</v>
      </c>
      <c r="J41" s="3">
        <f t="shared" si="4"/>
        <v>28.6</v>
      </c>
      <c r="K41" s="2">
        <v>0</v>
      </c>
      <c r="L41" s="3">
        <f t="shared" si="5"/>
        <v>7</v>
      </c>
      <c r="M41" s="11">
        <f t="shared" si="3"/>
        <v>35.6</v>
      </c>
    </row>
    <row r="42" spans="1:13" x14ac:dyDescent="0.3">
      <c r="A42" s="2" t="s">
        <v>29</v>
      </c>
      <c r="B42" s="2">
        <v>30</v>
      </c>
      <c r="C42" s="2">
        <v>1026</v>
      </c>
      <c r="D42" s="7">
        <v>10</v>
      </c>
      <c r="E42" s="2">
        <v>1700</v>
      </c>
      <c r="F42" s="2">
        <v>0</v>
      </c>
      <c r="G42" s="2">
        <v>0</v>
      </c>
      <c r="H42" s="2">
        <v>150</v>
      </c>
      <c r="I42" s="2">
        <v>600</v>
      </c>
      <c r="J42" s="3">
        <f t="shared" si="4"/>
        <v>-2.5333333333333332</v>
      </c>
      <c r="K42" s="2">
        <v>25</v>
      </c>
      <c r="L42" s="3">
        <f t="shared" si="5"/>
        <v>2.8333333333333335</v>
      </c>
      <c r="M42" s="11">
        <f t="shared" si="3"/>
        <v>25.3</v>
      </c>
    </row>
    <row r="43" spans="1:13" x14ac:dyDescent="0.3">
      <c r="A43" s="2" t="s">
        <v>30</v>
      </c>
      <c r="B43" s="2">
        <v>10</v>
      </c>
      <c r="C43" s="2">
        <v>438</v>
      </c>
      <c r="D43" s="7">
        <v>10</v>
      </c>
      <c r="E43" s="2">
        <v>2500</v>
      </c>
      <c r="F43" s="2">
        <v>0</v>
      </c>
      <c r="G43" s="2">
        <v>0</v>
      </c>
      <c r="H43" s="2">
        <v>500</v>
      </c>
      <c r="I43" s="2">
        <v>1300</v>
      </c>
      <c r="J43" s="3">
        <f t="shared" si="4"/>
        <v>26.2</v>
      </c>
      <c r="K43" s="2">
        <v>50</v>
      </c>
      <c r="L43" s="3">
        <f t="shared" si="5"/>
        <v>12.5</v>
      </c>
      <c r="M43" s="11">
        <f t="shared" si="3"/>
        <v>88.7</v>
      </c>
    </row>
    <row r="44" spans="1:13" x14ac:dyDescent="0.3">
      <c r="A44" s="2" t="s">
        <v>60</v>
      </c>
      <c r="B44" s="2">
        <v>24</v>
      </c>
      <c r="C44" s="2">
        <v>0</v>
      </c>
      <c r="D44" s="7">
        <v>6</v>
      </c>
      <c r="E44" s="2">
        <v>600</v>
      </c>
      <c r="F44" s="2">
        <v>0</v>
      </c>
      <c r="G44" s="2">
        <v>0</v>
      </c>
      <c r="H44" s="2">
        <v>0</v>
      </c>
      <c r="I44" s="2">
        <v>0</v>
      </c>
      <c r="J44" s="3">
        <f t="shared" si="4"/>
        <v>25</v>
      </c>
      <c r="K44" s="2">
        <v>0</v>
      </c>
      <c r="L44" s="3">
        <f t="shared" si="5"/>
        <v>1.25</v>
      </c>
      <c r="M44" s="11">
        <f t="shared" si="3"/>
        <v>26.25</v>
      </c>
    </row>
    <row r="45" spans="1:13" x14ac:dyDescent="0.3">
      <c r="A45" s="2" t="s">
        <v>144</v>
      </c>
      <c r="B45" s="2">
        <v>18</v>
      </c>
      <c r="C45" s="2">
        <v>27</v>
      </c>
      <c r="D45" s="7">
        <v>5</v>
      </c>
      <c r="E45" s="2">
        <v>90</v>
      </c>
      <c r="F45" s="2">
        <v>0</v>
      </c>
      <c r="G45" s="2">
        <v>0</v>
      </c>
      <c r="H45" s="2">
        <v>0</v>
      </c>
      <c r="I45" s="2">
        <v>0</v>
      </c>
      <c r="J45" s="3">
        <f t="shared" si="4"/>
        <v>3.5</v>
      </c>
      <c r="K45" s="2">
        <v>0</v>
      </c>
      <c r="L45" s="3">
        <f t="shared" si="5"/>
        <v>0.25</v>
      </c>
      <c r="M45" s="11">
        <f t="shared" si="3"/>
        <v>3.75</v>
      </c>
    </row>
    <row r="46" spans="1:13" x14ac:dyDescent="0.3">
      <c r="A46" s="2" t="s">
        <v>92</v>
      </c>
      <c r="B46" s="2">
        <v>12</v>
      </c>
      <c r="C46" s="2">
        <v>0</v>
      </c>
      <c r="D46" s="7">
        <v>10</v>
      </c>
      <c r="E46" s="2">
        <v>1200</v>
      </c>
      <c r="F46" s="2">
        <v>0</v>
      </c>
      <c r="G46" s="2">
        <v>0</v>
      </c>
      <c r="H46" s="2">
        <v>840</v>
      </c>
      <c r="I46" s="2">
        <v>360</v>
      </c>
      <c r="J46" s="3">
        <f t="shared" si="4"/>
        <v>0</v>
      </c>
      <c r="K46" s="2">
        <v>0</v>
      </c>
      <c r="L46" s="3">
        <f t="shared" si="5"/>
        <v>5</v>
      </c>
      <c r="M46" s="11">
        <f t="shared" si="3"/>
        <v>5</v>
      </c>
    </row>
    <row r="47" spans="1:13" x14ac:dyDescent="0.3">
      <c r="A47" s="2" t="s">
        <v>153</v>
      </c>
      <c r="B47" s="2">
        <v>30</v>
      </c>
      <c r="C47" s="2">
        <v>0</v>
      </c>
      <c r="D47" s="7">
        <v>7</v>
      </c>
      <c r="E47" s="2">
        <v>4200</v>
      </c>
      <c r="F47" s="2">
        <v>0</v>
      </c>
      <c r="G47" s="2">
        <v>2100</v>
      </c>
      <c r="H47" s="2">
        <v>0</v>
      </c>
      <c r="I47" s="2">
        <v>1200</v>
      </c>
      <c r="J47" s="3">
        <f t="shared" si="4"/>
        <v>30</v>
      </c>
      <c r="K47" s="2">
        <v>0</v>
      </c>
      <c r="L47" s="3">
        <f t="shared" si="5"/>
        <v>7</v>
      </c>
      <c r="M47" s="11">
        <f t="shared" si="3"/>
        <v>37</v>
      </c>
    </row>
    <row r="48" spans="1:13" x14ac:dyDescent="0.3">
      <c r="A48" s="2" t="s">
        <v>178</v>
      </c>
      <c r="B48" s="2">
        <v>24</v>
      </c>
      <c r="C48" s="2">
        <v>0</v>
      </c>
      <c r="D48" s="7">
        <v>10</v>
      </c>
      <c r="E48" s="2">
        <v>300</v>
      </c>
      <c r="F48" s="2">
        <v>0</v>
      </c>
      <c r="G48" s="2">
        <v>480</v>
      </c>
      <c r="H48" s="2">
        <v>0</v>
      </c>
      <c r="I48" s="2">
        <v>360</v>
      </c>
      <c r="J48" s="3">
        <f t="shared" si="4"/>
        <v>-22.5</v>
      </c>
      <c r="K48" s="2">
        <v>0</v>
      </c>
      <c r="L48" s="3">
        <f t="shared" si="5"/>
        <v>0.625</v>
      </c>
      <c r="M48" s="11">
        <f t="shared" si="3"/>
        <v>-21.875</v>
      </c>
    </row>
    <row r="49" spans="1:13" x14ac:dyDescent="0.3">
      <c r="A49" s="4" t="s">
        <v>128</v>
      </c>
      <c r="B49" s="2">
        <v>1</v>
      </c>
      <c r="C49" s="2">
        <v>0</v>
      </c>
      <c r="D49" s="7">
        <v>12</v>
      </c>
      <c r="E49" s="2">
        <v>200</v>
      </c>
      <c r="F49" s="2">
        <v>0</v>
      </c>
      <c r="G49" s="2">
        <v>0</v>
      </c>
      <c r="H49" s="2">
        <v>0</v>
      </c>
      <c r="I49" s="2">
        <v>0</v>
      </c>
      <c r="J49" s="3">
        <f t="shared" si="4"/>
        <v>200</v>
      </c>
      <c r="K49" s="2">
        <v>0</v>
      </c>
      <c r="L49" s="3">
        <f t="shared" si="5"/>
        <v>10</v>
      </c>
      <c r="M49" s="11">
        <f t="shared" si="3"/>
        <v>210</v>
      </c>
    </row>
    <row r="50" spans="1:13" x14ac:dyDescent="0.3">
      <c r="A50" s="2" t="s">
        <v>154</v>
      </c>
      <c r="B50" s="2">
        <v>30</v>
      </c>
      <c r="C50" s="2">
        <v>0</v>
      </c>
      <c r="D50" s="7">
        <v>5</v>
      </c>
      <c r="E50" s="2">
        <v>3000</v>
      </c>
      <c r="F50" s="2">
        <v>0</v>
      </c>
      <c r="G50" s="2">
        <v>2400</v>
      </c>
      <c r="H50" s="2">
        <v>0</v>
      </c>
      <c r="I50" s="2">
        <v>600</v>
      </c>
      <c r="J50" s="3">
        <f t="shared" si="4"/>
        <v>0</v>
      </c>
      <c r="K50" s="2">
        <v>0</v>
      </c>
      <c r="L50" s="3">
        <f t="shared" si="5"/>
        <v>5</v>
      </c>
      <c r="M50" s="11">
        <f t="shared" si="3"/>
        <v>5</v>
      </c>
    </row>
    <row r="51" spans="1:13" x14ac:dyDescent="0.3">
      <c r="A51" s="2" t="s">
        <v>94</v>
      </c>
      <c r="B51" s="2">
        <v>1</v>
      </c>
      <c r="C51" s="2">
        <v>72</v>
      </c>
      <c r="D51" s="7">
        <v>10</v>
      </c>
      <c r="E51" s="2">
        <v>500</v>
      </c>
      <c r="F51" s="2">
        <v>0</v>
      </c>
      <c r="G51" s="2">
        <v>150</v>
      </c>
      <c r="H51" s="2">
        <v>0</v>
      </c>
      <c r="I51" s="2">
        <v>50</v>
      </c>
      <c r="J51" s="3">
        <f t="shared" si="4"/>
        <v>228</v>
      </c>
      <c r="K51" s="2">
        <v>0</v>
      </c>
      <c r="L51" s="3">
        <f t="shared" si="5"/>
        <v>25</v>
      </c>
      <c r="M51" s="11">
        <f t="shared" si="3"/>
        <v>253</v>
      </c>
    </row>
    <row r="52" spans="1:13" x14ac:dyDescent="0.3">
      <c r="A52" s="2" t="s">
        <v>93</v>
      </c>
      <c r="B52" s="2">
        <v>1</v>
      </c>
      <c r="C52" s="2">
        <v>62</v>
      </c>
      <c r="D52" s="7">
        <v>10</v>
      </c>
      <c r="E52" s="2">
        <v>800</v>
      </c>
      <c r="F52" s="2">
        <v>0</v>
      </c>
      <c r="G52" s="2">
        <v>350</v>
      </c>
      <c r="H52" s="2">
        <v>0</v>
      </c>
      <c r="I52" s="2">
        <v>120</v>
      </c>
      <c r="J52" s="3">
        <f t="shared" si="4"/>
        <v>268</v>
      </c>
      <c r="K52" s="2">
        <v>100</v>
      </c>
      <c r="L52" s="3">
        <f t="shared" si="5"/>
        <v>40</v>
      </c>
      <c r="M52" s="11">
        <f t="shared" si="3"/>
        <v>408</v>
      </c>
    </row>
    <row r="53" spans="1:13" x14ac:dyDescent="0.3">
      <c r="A53" s="2" t="s">
        <v>63</v>
      </c>
      <c r="B53" s="2">
        <v>12</v>
      </c>
      <c r="C53" s="2">
        <v>37</v>
      </c>
      <c r="D53" s="7">
        <v>8</v>
      </c>
      <c r="E53" s="2">
        <v>180</v>
      </c>
      <c r="F53" s="2">
        <v>0</v>
      </c>
      <c r="G53" s="2">
        <v>0</v>
      </c>
      <c r="H53" s="2">
        <v>0</v>
      </c>
      <c r="I53" s="2">
        <v>0</v>
      </c>
      <c r="J53" s="3">
        <f t="shared" si="4"/>
        <v>11.916666666666666</v>
      </c>
      <c r="K53" s="2">
        <v>0</v>
      </c>
      <c r="L53" s="3">
        <f t="shared" si="5"/>
        <v>0.75</v>
      </c>
      <c r="M53" s="11">
        <f t="shared" si="3"/>
        <v>12.666666666666666</v>
      </c>
    </row>
    <row r="54" spans="1:13" x14ac:dyDescent="0.3">
      <c r="A54" s="2" t="s">
        <v>62</v>
      </c>
      <c r="B54" s="2">
        <v>40</v>
      </c>
      <c r="C54" s="2">
        <v>827</v>
      </c>
      <c r="D54" s="7">
        <v>8</v>
      </c>
      <c r="E54" s="2">
        <v>2403</v>
      </c>
      <c r="F54" s="2">
        <v>0</v>
      </c>
      <c r="G54" s="2">
        <v>0</v>
      </c>
      <c r="H54" s="2">
        <v>0</v>
      </c>
      <c r="I54" s="2">
        <v>0</v>
      </c>
      <c r="J54" s="3">
        <f t="shared" si="4"/>
        <v>39.4</v>
      </c>
      <c r="K54" s="2">
        <v>50</v>
      </c>
      <c r="L54" s="3">
        <f t="shared" si="5"/>
        <v>3.0037500000000001</v>
      </c>
      <c r="M54" s="11">
        <f t="shared" si="3"/>
        <v>92.403750000000002</v>
      </c>
    </row>
    <row r="55" spans="1:13" x14ac:dyDescent="0.3">
      <c r="A55" s="2" t="s">
        <v>64</v>
      </c>
      <c r="B55" s="2">
        <v>30</v>
      </c>
      <c r="C55" s="2">
        <v>120</v>
      </c>
      <c r="D55" s="7">
        <v>8</v>
      </c>
      <c r="E55" s="2">
        <v>1400</v>
      </c>
      <c r="F55" s="2">
        <v>0</v>
      </c>
      <c r="G55" s="2">
        <v>0</v>
      </c>
      <c r="H55" s="2">
        <v>0</v>
      </c>
      <c r="I55" s="2">
        <v>0</v>
      </c>
      <c r="J55" s="3">
        <f t="shared" si="4"/>
        <v>42.666666666666664</v>
      </c>
      <c r="K55" s="2">
        <v>0</v>
      </c>
      <c r="L55" s="3">
        <f t="shared" si="5"/>
        <v>2.3333333333333335</v>
      </c>
      <c r="M55" s="11">
        <f t="shared" si="3"/>
        <v>45</v>
      </c>
    </row>
    <row r="56" spans="1:13" x14ac:dyDescent="0.3">
      <c r="A56" s="2" t="s">
        <v>65</v>
      </c>
      <c r="B56" s="2">
        <v>30</v>
      </c>
      <c r="C56" s="2">
        <v>127</v>
      </c>
      <c r="D56" s="7">
        <v>8</v>
      </c>
      <c r="E56" s="2">
        <v>1400</v>
      </c>
      <c r="F56" s="2">
        <v>0</v>
      </c>
      <c r="G56" s="2">
        <v>0</v>
      </c>
      <c r="H56" s="2">
        <v>0</v>
      </c>
      <c r="I56" s="2">
        <v>0</v>
      </c>
      <c r="J56" s="3">
        <f t="shared" si="4"/>
        <v>42.43333333333333</v>
      </c>
      <c r="K56" s="2">
        <v>0</v>
      </c>
      <c r="L56" s="3">
        <f t="shared" si="5"/>
        <v>2.3333333333333335</v>
      </c>
      <c r="M56" s="11">
        <f t="shared" ref="M56:M87" si="6">J56+K56+L56</f>
        <v>44.766666666666666</v>
      </c>
    </row>
    <row r="57" spans="1:13" x14ac:dyDescent="0.3">
      <c r="A57" s="2" t="s">
        <v>145</v>
      </c>
      <c r="B57" s="2">
        <v>12</v>
      </c>
      <c r="C57" s="2">
        <v>0</v>
      </c>
      <c r="D57" s="7">
        <v>5</v>
      </c>
      <c r="E57" s="2">
        <v>40</v>
      </c>
      <c r="F57" s="2">
        <v>0</v>
      </c>
      <c r="G57" s="2">
        <v>0</v>
      </c>
      <c r="H57" s="2">
        <v>0</v>
      </c>
      <c r="I57" s="2">
        <v>0</v>
      </c>
      <c r="J57" s="3">
        <f t="shared" si="4"/>
        <v>3.3333333333333335</v>
      </c>
      <c r="K57" s="2">
        <v>0</v>
      </c>
      <c r="L57" s="3">
        <f t="shared" si="5"/>
        <v>0.16666666666666666</v>
      </c>
      <c r="M57" s="11">
        <f t="shared" si="6"/>
        <v>3.5</v>
      </c>
    </row>
    <row r="58" spans="1:13" x14ac:dyDescent="0.3">
      <c r="A58" s="2" t="s">
        <v>39</v>
      </c>
      <c r="B58" s="2">
        <v>10</v>
      </c>
      <c r="C58" s="2">
        <v>1936</v>
      </c>
      <c r="D58" s="7">
        <v>12</v>
      </c>
      <c r="E58" s="2">
        <v>4500</v>
      </c>
      <c r="F58" s="2">
        <v>0</v>
      </c>
      <c r="G58" s="2">
        <v>100</v>
      </c>
      <c r="H58" s="2">
        <v>0</v>
      </c>
      <c r="I58" s="2">
        <v>800</v>
      </c>
      <c r="J58" s="3">
        <f t="shared" si="4"/>
        <v>166.4</v>
      </c>
      <c r="K58" s="2">
        <v>60</v>
      </c>
      <c r="L58" s="3">
        <f t="shared" si="5"/>
        <v>22.5</v>
      </c>
      <c r="M58" s="11">
        <f t="shared" si="6"/>
        <v>248.9</v>
      </c>
    </row>
    <row r="59" spans="1:13" x14ac:dyDescent="0.3">
      <c r="A59" s="2" t="s">
        <v>38</v>
      </c>
      <c r="B59" s="2">
        <v>10</v>
      </c>
      <c r="C59" s="2">
        <v>257</v>
      </c>
      <c r="D59" s="7">
        <v>12</v>
      </c>
      <c r="E59" s="2">
        <v>1000</v>
      </c>
      <c r="F59" s="2">
        <v>0</v>
      </c>
      <c r="G59" s="2">
        <v>200</v>
      </c>
      <c r="H59" s="2">
        <v>0</v>
      </c>
      <c r="I59" s="2">
        <v>300</v>
      </c>
      <c r="J59" s="3">
        <f t="shared" si="4"/>
        <v>24.3</v>
      </c>
      <c r="K59" s="2">
        <v>0</v>
      </c>
      <c r="L59" s="3">
        <f t="shared" si="5"/>
        <v>5</v>
      </c>
      <c r="M59" s="11">
        <f t="shared" si="6"/>
        <v>29.3</v>
      </c>
    </row>
    <row r="60" spans="1:13" x14ac:dyDescent="0.3">
      <c r="A60" s="2" t="s">
        <v>135</v>
      </c>
      <c r="B60" s="2">
        <v>10</v>
      </c>
      <c r="C60" s="2">
        <v>360</v>
      </c>
      <c r="D60" s="7">
        <v>10</v>
      </c>
      <c r="E60" s="2">
        <v>500</v>
      </c>
      <c r="F60" s="2">
        <v>0</v>
      </c>
      <c r="G60" s="2">
        <v>200</v>
      </c>
      <c r="H60" s="2">
        <v>0</v>
      </c>
      <c r="I60" s="2">
        <v>200</v>
      </c>
      <c r="J60" s="3">
        <f t="shared" si="4"/>
        <v>-26</v>
      </c>
      <c r="K60" s="2">
        <v>50</v>
      </c>
      <c r="L60" s="3">
        <f t="shared" si="5"/>
        <v>2.5</v>
      </c>
      <c r="M60" s="11">
        <f t="shared" si="6"/>
        <v>26.5</v>
      </c>
    </row>
    <row r="61" spans="1:13" x14ac:dyDescent="0.3">
      <c r="A61" s="2" t="s">
        <v>136</v>
      </c>
      <c r="B61" s="2">
        <v>10</v>
      </c>
      <c r="C61" s="2">
        <v>347</v>
      </c>
      <c r="D61" s="7">
        <v>10</v>
      </c>
      <c r="E61" s="2">
        <v>500</v>
      </c>
      <c r="F61" s="2">
        <v>0</v>
      </c>
      <c r="G61" s="2">
        <v>200</v>
      </c>
      <c r="H61" s="2">
        <v>0</v>
      </c>
      <c r="I61" s="2">
        <v>200</v>
      </c>
      <c r="J61" s="3">
        <f t="shared" si="4"/>
        <v>-24.7</v>
      </c>
      <c r="K61" s="2">
        <v>50</v>
      </c>
      <c r="L61" s="3">
        <f t="shared" si="5"/>
        <v>2.5</v>
      </c>
      <c r="M61" s="11">
        <f t="shared" si="6"/>
        <v>27.8</v>
      </c>
    </row>
    <row r="62" spans="1:13" x14ac:dyDescent="0.3">
      <c r="A62" s="2" t="s">
        <v>142</v>
      </c>
      <c r="B62" s="2">
        <v>30</v>
      </c>
      <c r="C62" s="2">
        <v>0</v>
      </c>
      <c r="D62" s="7">
        <v>5</v>
      </c>
      <c r="E62" s="2">
        <v>200</v>
      </c>
      <c r="F62" s="2">
        <v>0</v>
      </c>
      <c r="G62" s="2">
        <v>0</v>
      </c>
      <c r="H62" s="2">
        <v>150</v>
      </c>
      <c r="I62" s="2">
        <v>0</v>
      </c>
      <c r="J62" s="3">
        <f t="shared" si="4"/>
        <v>1.6666666666666667</v>
      </c>
      <c r="K62" s="2">
        <v>0</v>
      </c>
      <c r="L62" s="3">
        <f t="shared" si="5"/>
        <v>0.33333333333333331</v>
      </c>
      <c r="M62" s="11">
        <f t="shared" si="6"/>
        <v>2</v>
      </c>
    </row>
    <row r="63" spans="1:13" x14ac:dyDescent="0.3">
      <c r="A63" s="2" t="s">
        <v>141</v>
      </c>
      <c r="B63" s="2">
        <v>30</v>
      </c>
      <c r="C63" s="2">
        <v>0</v>
      </c>
      <c r="D63" s="7">
        <v>5</v>
      </c>
      <c r="E63" s="2">
        <v>600</v>
      </c>
      <c r="F63" s="2">
        <v>0</v>
      </c>
      <c r="G63" s="2">
        <v>0</v>
      </c>
      <c r="H63" s="2">
        <v>450</v>
      </c>
      <c r="I63" s="2">
        <v>0</v>
      </c>
      <c r="J63" s="3">
        <f t="shared" si="4"/>
        <v>5</v>
      </c>
      <c r="K63" s="2">
        <v>0</v>
      </c>
      <c r="L63" s="3">
        <f t="shared" si="5"/>
        <v>1</v>
      </c>
      <c r="M63" s="11">
        <f t="shared" si="6"/>
        <v>6</v>
      </c>
    </row>
    <row r="64" spans="1:13" x14ac:dyDescent="0.3">
      <c r="A64" s="2" t="s">
        <v>17</v>
      </c>
      <c r="B64" s="2">
        <v>20</v>
      </c>
      <c r="C64" s="2">
        <v>0</v>
      </c>
      <c r="D64" s="7">
        <v>10</v>
      </c>
      <c r="E64" s="2">
        <v>6000</v>
      </c>
      <c r="F64" s="2">
        <v>2000</v>
      </c>
      <c r="G64" s="2">
        <v>2400</v>
      </c>
      <c r="H64" s="2">
        <v>0</v>
      </c>
      <c r="I64" s="2">
        <v>2000</v>
      </c>
      <c r="J64" s="3">
        <f t="shared" si="4"/>
        <v>-20</v>
      </c>
      <c r="K64" s="2">
        <v>100</v>
      </c>
      <c r="L64" s="3">
        <f t="shared" si="5"/>
        <v>15</v>
      </c>
      <c r="M64" s="11">
        <f t="shared" si="6"/>
        <v>95</v>
      </c>
    </row>
    <row r="65" spans="1:14" x14ac:dyDescent="0.3">
      <c r="A65" s="2" t="s">
        <v>155</v>
      </c>
      <c r="B65" s="2">
        <v>20</v>
      </c>
      <c r="C65" s="2">
        <v>0</v>
      </c>
      <c r="D65" s="7">
        <v>5</v>
      </c>
      <c r="E65" s="2">
        <v>1200</v>
      </c>
      <c r="F65" s="2">
        <v>0</v>
      </c>
      <c r="G65" s="2">
        <v>700</v>
      </c>
      <c r="H65" s="2">
        <v>0</v>
      </c>
      <c r="I65" s="2">
        <v>400</v>
      </c>
      <c r="J65" s="3">
        <f t="shared" si="4"/>
        <v>5</v>
      </c>
      <c r="K65" s="2">
        <v>0</v>
      </c>
      <c r="L65" s="3">
        <f t="shared" si="5"/>
        <v>3</v>
      </c>
      <c r="M65" s="11">
        <f t="shared" si="6"/>
        <v>8</v>
      </c>
    </row>
    <row r="66" spans="1:14" x14ac:dyDescent="0.3">
      <c r="A66" s="2" t="s">
        <v>18</v>
      </c>
      <c r="B66" s="2">
        <v>20</v>
      </c>
      <c r="C66" s="2">
        <v>0</v>
      </c>
      <c r="D66" s="7">
        <v>10</v>
      </c>
      <c r="E66" s="2">
        <v>5500</v>
      </c>
      <c r="F66" s="2">
        <v>2000</v>
      </c>
      <c r="G66" s="2">
        <v>2000</v>
      </c>
      <c r="H66" s="2">
        <v>0</v>
      </c>
      <c r="I66" s="2">
        <v>2000</v>
      </c>
      <c r="J66" s="3">
        <f t="shared" si="4"/>
        <v>-25</v>
      </c>
      <c r="K66" s="2">
        <v>100</v>
      </c>
      <c r="L66" s="3">
        <f t="shared" si="5"/>
        <v>13.75</v>
      </c>
      <c r="M66" s="11">
        <f t="shared" si="6"/>
        <v>88.75</v>
      </c>
    </row>
    <row r="67" spans="1:14" x14ac:dyDescent="0.3">
      <c r="A67" s="2" t="s">
        <v>156</v>
      </c>
      <c r="B67" s="2">
        <v>20</v>
      </c>
      <c r="C67" s="2">
        <v>0</v>
      </c>
      <c r="D67" s="7">
        <v>5</v>
      </c>
      <c r="E67" s="2">
        <v>800</v>
      </c>
      <c r="F67" s="2">
        <v>0</v>
      </c>
      <c r="G67" s="2">
        <v>800</v>
      </c>
      <c r="H67" s="2">
        <v>0</v>
      </c>
      <c r="I67" s="2">
        <v>0</v>
      </c>
      <c r="J67" s="3">
        <f t="shared" ref="J67:J98" si="7">(E67-C67-F67-G67-H67-I67)/B67</f>
        <v>0</v>
      </c>
      <c r="K67" s="2">
        <v>30</v>
      </c>
      <c r="L67" s="3">
        <f t="shared" ref="L67:L98" si="8">E67*0.05/B67</f>
        <v>2</v>
      </c>
      <c r="M67" s="11">
        <f t="shared" si="6"/>
        <v>32</v>
      </c>
    </row>
    <row r="68" spans="1:14" x14ac:dyDescent="0.3">
      <c r="A68" s="2" t="s">
        <v>51</v>
      </c>
      <c r="B68" s="2">
        <v>12</v>
      </c>
      <c r="C68" s="2">
        <v>0</v>
      </c>
      <c r="D68" s="7">
        <v>5</v>
      </c>
      <c r="E68" s="2">
        <v>2000</v>
      </c>
      <c r="F68" s="2">
        <v>0</v>
      </c>
      <c r="G68" s="2">
        <v>0</v>
      </c>
      <c r="H68" s="2">
        <v>360</v>
      </c>
      <c r="I68" s="2">
        <v>0</v>
      </c>
      <c r="J68" s="3">
        <f t="shared" si="7"/>
        <v>136.66666666666666</v>
      </c>
      <c r="K68" s="2">
        <v>0</v>
      </c>
      <c r="L68" s="3">
        <f t="shared" si="8"/>
        <v>8.3333333333333339</v>
      </c>
      <c r="M68" s="11">
        <f t="shared" si="6"/>
        <v>145</v>
      </c>
    </row>
    <row r="69" spans="1:14" x14ac:dyDescent="0.3">
      <c r="A69" s="2" t="s">
        <v>157</v>
      </c>
      <c r="B69" s="2">
        <v>20</v>
      </c>
      <c r="C69" s="2">
        <v>0</v>
      </c>
      <c r="D69" s="7">
        <v>5</v>
      </c>
      <c r="E69" s="2">
        <v>900</v>
      </c>
      <c r="F69" s="2">
        <v>0</v>
      </c>
      <c r="G69" s="2">
        <v>400</v>
      </c>
      <c r="H69" s="2">
        <v>0</v>
      </c>
      <c r="I69" s="2">
        <v>400</v>
      </c>
      <c r="J69" s="3">
        <f t="shared" si="7"/>
        <v>5</v>
      </c>
      <c r="K69" s="2">
        <v>0</v>
      </c>
      <c r="L69" s="3">
        <f t="shared" si="8"/>
        <v>2.25</v>
      </c>
      <c r="M69" s="11">
        <f t="shared" si="6"/>
        <v>7.25</v>
      </c>
    </row>
    <row r="70" spans="1:14" x14ac:dyDescent="0.3">
      <c r="A70" s="2" t="s">
        <v>165</v>
      </c>
      <c r="B70" s="2">
        <v>12</v>
      </c>
      <c r="C70" s="2">
        <v>0</v>
      </c>
      <c r="D70" s="7">
        <v>7</v>
      </c>
      <c r="E70" s="2">
        <v>650</v>
      </c>
      <c r="F70" s="2">
        <v>960</v>
      </c>
      <c r="G70" s="4">
        <v>300</v>
      </c>
      <c r="H70" s="2">
        <v>0</v>
      </c>
      <c r="I70" s="4">
        <v>300</v>
      </c>
      <c r="J70" s="3">
        <f t="shared" si="7"/>
        <v>-75.833333333333329</v>
      </c>
      <c r="K70" s="2">
        <v>0</v>
      </c>
      <c r="L70" s="3">
        <f t="shared" si="8"/>
        <v>2.7083333333333335</v>
      </c>
      <c r="M70" s="11">
        <f t="shared" si="6"/>
        <v>-73.125</v>
      </c>
      <c r="N70" s="10" t="s">
        <v>163</v>
      </c>
    </row>
    <row r="71" spans="1:14" x14ac:dyDescent="0.3">
      <c r="A71" s="2" t="s">
        <v>190</v>
      </c>
      <c r="B71" s="2">
        <v>10</v>
      </c>
      <c r="C71" s="2">
        <v>2700</v>
      </c>
      <c r="D71" s="7">
        <v>10</v>
      </c>
      <c r="E71" s="2">
        <v>3000</v>
      </c>
      <c r="F71" s="2">
        <v>0</v>
      </c>
      <c r="G71" s="2">
        <v>0</v>
      </c>
      <c r="H71" s="2">
        <v>0</v>
      </c>
      <c r="I71" s="2">
        <v>0</v>
      </c>
      <c r="J71" s="2">
        <f t="shared" si="7"/>
        <v>30</v>
      </c>
      <c r="K71" s="2">
        <v>50</v>
      </c>
      <c r="L71" s="3">
        <f t="shared" si="8"/>
        <v>15</v>
      </c>
      <c r="M71" s="11">
        <f t="shared" si="6"/>
        <v>95</v>
      </c>
    </row>
    <row r="72" spans="1:14" x14ac:dyDescent="0.3">
      <c r="A72" s="2" t="s">
        <v>48</v>
      </c>
      <c r="B72" s="2">
        <v>1</v>
      </c>
      <c r="C72" s="2">
        <v>0</v>
      </c>
      <c r="D72" s="7">
        <v>7</v>
      </c>
      <c r="E72" s="2">
        <v>150</v>
      </c>
      <c r="F72" s="2">
        <v>0</v>
      </c>
      <c r="G72" s="2">
        <v>0</v>
      </c>
      <c r="H72" s="2">
        <v>0</v>
      </c>
      <c r="I72" s="2">
        <v>50</v>
      </c>
      <c r="J72" s="3">
        <f t="shared" si="7"/>
        <v>100</v>
      </c>
      <c r="K72" s="2">
        <v>0</v>
      </c>
      <c r="L72" s="3">
        <f t="shared" si="8"/>
        <v>7.5</v>
      </c>
      <c r="M72" s="11">
        <f t="shared" si="6"/>
        <v>107.5</v>
      </c>
    </row>
    <row r="73" spans="1:14" x14ac:dyDescent="0.3">
      <c r="A73" s="2" t="s">
        <v>158</v>
      </c>
      <c r="B73" s="2">
        <v>20</v>
      </c>
      <c r="C73" s="2">
        <v>0</v>
      </c>
      <c r="D73" s="7">
        <v>7</v>
      </c>
      <c r="E73" s="2">
        <v>24000</v>
      </c>
      <c r="F73" s="2">
        <v>0</v>
      </c>
      <c r="G73" s="2">
        <v>8000</v>
      </c>
      <c r="H73" s="2">
        <v>0</v>
      </c>
      <c r="I73" s="2">
        <v>12000</v>
      </c>
      <c r="J73" s="3">
        <f t="shared" si="7"/>
        <v>200</v>
      </c>
      <c r="K73" s="2">
        <v>300</v>
      </c>
      <c r="L73" s="3">
        <f t="shared" si="8"/>
        <v>60</v>
      </c>
      <c r="M73" s="11">
        <f t="shared" si="6"/>
        <v>560</v>
      </c>
    </row>
    <row r="74" spans="1:14" x14ac:dyDescent="0.3">
      <c r="A74" s="2" t="s">
        <v>159</v>
      </c>
      <c r="B74" s="2">
        <v>20</v>
      </c>
      <c r="C74" s="2">
        <v>0</v>
      </c>
      <c r="D74" s="7">
        <v>5</v>
      </c>
      <c r="E74" s="2">
        <v>1800</v>
      </c>
      <c r="F74" s="2">
        <v>0</v>
      </c>
      <c r="G74" s="2">
        <v>0</v>
      </c>
      <c r="H74" s="2">
        <v>0</v>
      </c>
      <c r="I74" s="2">
        <v>800</v>
      </c>
      <c r="J74" s="3">
        <f t="shared" si="7"/>
        <v>50</v>
      </c>
      <c r="K74" s="2">
        <v>20</v>
      </c>
      <c r="L74" s="3">
        <f t="shared" si="8"/>
        <v>4.5</v>
      </c>
      <c r="M74" s="11">
        <f t="shared" si="6"/>
        <v>74.5</v>
      </c>
    </row>
    <row r="75" spans="1:14" x14ac:dyDescent="0.3">
      <c r="A75" s="2" t="s">
        <v>43</v>
      </c>
      <c r="B75" s="2">
        <v>30</v>
      </c>
      <c r="C75" s="2">
        <v>31</v>
      </c>
      <c r="D75" s="7">
        <v>5</v>
      </c>
      <c r="E75" s="2">
        <v>50</v>
      </c>
      <c r="F75" s="2">
        <v>0</v>
      </c>
      <c r="G75" s="2">
        <v>0</v>
      </c>
      <c r="H75" s="2">
        <v>0</v>
      </c>
      <c r="I75" s="2">
        <v>100</v>
      </c>
      <c r="J75" s="3">
        <f t="shared" si="7"/>
        <v>-2.7</v>
      </c>
      <c r="K75" s="2">
        <v>0</v>
      </c>
      <c r="L75" s="3">
        <f t="shared" si="8"/>
        <v>8.3333333333333329E-2</v>
      </c>
      <c r="M75" s="11">
        <f t="shared" si="6"/>
        <v>-2.6166666666666667</v>
      </c>
    </row>
    <row r="76" spans="1:14" x14ac:dyDescent="0.3">
      <c r="A76" s="2" t="s">
        <v>42</v>
      </c>
      <c r="B76" s="2">
        <v>30</v>
      </c>
      <c r="C76" s="2">
        <v>73</v>
      </c>
      <c r="D76" s="7">
        <v>5</v>
      </c>
      <c r="E76" s="2">
        <v>320</v>
      </c>
      <c r="F76" s="2">
        <v>0</v>
      </c>
      <c r="G76" s="2">
        <v>0</v>
      </c>
      <c r="H76" s="2">
        <v>300</v>
      </c>
      <c r="I76" s="2">
        <v>300</v>
      </c>
      <c r="J76" s="3">
        <f t="shared" si="7"/>
        <v>-11.766666666666667</v>
      </c>
      <c r="K76" s="2">
        <v>0</v>
      </c>
      <c r="L76" s="3">
        <f t="shared" si="8"/>
        <v>0.53333333333333333</v>
      </c>
      <c r="M76" s="11">
        <f t="shared" si="6"/>
        <v>-11.233333333333334</v>
      </c>
    </row>
    <row r="77" spans="1:14" x14ac:dyDescent="0.3">
      <c r="A77" s="2" t="s">
        <v>80</v>
      </c>
      <c r="B77" s="2">
        <v>6</v>
      </c>
      <c r="C77" s="2">
        <v>0</v>
      </c>
      <c r="D77" s="7">
        <v>5</v>
      </c>
      <c r="E77" s="2">
        <v>60</v>
      </c>
      <c r="F77" s="2">
        <v>0</v>
      </c>
      <c r="G77" s="2">
        <v>36</v>
      </c>
      <c r="H77" s="2">
        <v>0</v>
      </c>
      <c r="I77" s="2">
        <v>36</v>
      </c>
      <c r="J77" s="3">
        <f t="shared" si="7"/>
        <v>-2</v>
      </c>
      <c r="K77" s="2">
        <v>0</v>
      </c>
      <c r="L77" s="3">
        <f t="shared" si="8"/>
        <v>0.5</v>
      </c>
      <c r="M77" s="11">
        <f t="shared" si="6"/>
        <v>-1.5</v>
      </c>
    </row>
    <row r="78" spans="1:14" x14ac:dyDescent="0.3">
      <c r="A78" s="2" t="s">
        <v>46</v>
      </c>
      <c r="B78" s="2">
        <v>24</v>
      </c>
      <c r="C78" s="2">
        <v>185</v>
      </c>
      <c r="D78" s="7">
        <v>8</v>
      </c>
      <c r="E78" s="2">
        <v>800</v>
      </c>
      <c r="F78" s="2">
        <v>0</v>
      </c>
      <c r="G78" s="2">
        <v>0</v>
      </c>
      <c r="H78" s="2">
        <v>0</v>
      </c>
      <c r="I78" s="2">
        <v>240</v>
      </c>
      <c r="J78" s="3">
        <f t="shared" si="7"/>
        <v>15.625</v>
      </c>
      <c r="K78" s="2">
        <v>0</v>
      </c>
      <c r="L78" s="3">
        <f t="shared" si="8"/>
        <v>1.6666666666666667</v>
      </c>
      <c r="M78" s="11">
        <f t="shared" si="6"/>
        <v>17.291666666666668</v>
      </c>
    </row>
    <row r="79" spans="1:14" x14ac:dyDescent="0.3">
      <c r="A79" s="2" t="s">
        <v>45</v>
      </c>
      <c r="B79" s="2">
        <v>24</v>
      </c>
      <c r="C79" s="2">
        <v>509</v>
      </c>
      <c r="D79" s="7">
        <v>8</v>
      </c>
      <c r="E79" s="2">
        <v>1500</v>
      </c>
      <c r="F79" s="2">
        <v>0</v>
      </c>
      <c r="G79" s="2">
        <v>0</v>
      </c>
      <c r="H79" s="2">
        <v>0</v>
      </c>
      <c r="I79" s="2">
        <v>720</v>
      </c>
      <c r="J79" s="3">
        <f t="shared" si="7"/>
        <v>11.291666666666666</v>
      </c>
      <c r="K79" s="2">
        <v>50</v>
      </c>
      <c r="L79" s="3">
        <f t="shared" si="8"/>
        <v>3.125</v>
      </c>
      <c r="M79" s="11">
        <f t="shared" si="6"/>
        <v>64.416666666666657</v>
      </c>
    </row>
    <row r="80" spans="1:14" x14ac:dyDescent="0.3">
      <c r="A80" s="2" t="s">
        <v>66</v>
      </c>
      <c r="B80" s="2">
        <v>6</v>
      </c>
      <c r="C80" s="2">
        <v>43</v>
      </c>
      <c r="D80" s="7">
        <v>7</v>
      </c>
      <c r="E80" s="2">
        <v>155</v>
      </c>
      <c r="F80" s="2">
        <v>0</v>
      </c>
      <c r="G80" s="2">
        <v>0</v>
      </c>
      <c r="H80" s="2">
        <v>0</v>
      </c>
      <c r="I80" s="2">
        <v>60</v>
      </c>
      <c r="J80" s="3">
        <f t="shared" si="7"/>
        <v>8.6666666666666661</v>
      </c>
      <c r="K80" s="2">
        <v>10</v>
      </c>
      <c r="L80" s="3">
        <f t="shared" si="8"/>
        <v>1.2916666666666667</v>
      </c>
      <c r="M80" s="11">
        <f t="shared" si="6"/>
        <v>19.958333333333332</v>
      </c>
    </row>
    <row r="81" spans="1:13" x14ac:dyDescent="0.3">
      <c r="A81" s="2" t="s">
        <v>61</v>
      </c>
      <c r="B81" s="2">
        <v>12</v>
      </c>
      <c r="C81" s="2">
        <v>117</v>
      </c>
      <c r="D81" s="7">
        <v>10</v>
      </c>
      <c r="E81" s="2">
        <v>600</v>
      </c>
      <c r="F81" s="2">
        <v>0</v>
      </c>
      <c r="G81" s="2">
        <v>0</v>
      </c>
      <c r="H81" s="2">
        <v>144</v>
      </c>
      <c r="I81" s="2">
        <v>0</v>
      </c>
      <c r="J81" s="3">
        <f t="shared" si="7"/>
        <v>28.25</v>
      </c>
      <c r="K81" s="2">
        <v>0</v>
      </c>
      <c r="L81" s="3">
        <f t="shared" si="8"/>
        <v>2.5</v>
      </c>
      <c r="M81" s="11">
        <f t="shared" si="6"/>
        <v>30.75</v>
      </c>
    </row>
    <row r="82" spans="1:13" x14ac:dyDescent="0.3">
      <c r="A82" s="2" t="s">
        <v>143</v>
      </c>
      <c r="B82" s="2">
        <v>12</v>
      </c>
      <c r="C82" s="2">
        <v>47</v>
      </c>
      <c r="D82" s="7">
        <v>5</v>
      </c>
      <c r="E82" s="2">
        <v>74</v>
      </c>
      <c r="F82" s="2">
        <v>0</v>
      </c>
      <c r="G82" s="2">
        <v>0</v>
      </c>
      <c r="H82" s="2">
        <v>12</v>
      </c>
      <c r="I82" s="2">
        <v>0</v>
      </c>
      <c r="J82" s="3">
        <f t="shared" si="7"/>
        <v>1.25</v>
      </c>
      <c r="K82" s="2">
        <v>0</v>
      </c>
      <c r="L82" s="3">
        <f t="shared" si="8"/>
        <v>0.30833333333333335</v>
      </c>
      <c r="M82" s="11">
        <f t="shared" si="6"/>
        <v>1.5583333333333333</v>
      </c>
    </row>
    <row r="83" spans="1:13" x14ac:dyDescent="0.3">
      <c r="A83" s="2" t="s">
        <v>160</v>
      </c>
      <c r="B83" s="2">
        <v>24</v>
      </c>
      <c r="C83" s="2">
        <v>762</v>
      </c>
      <c r="D83" s="7">
        <v>10</v>
      </c>
      <c r="E83" s="2">
        <v>5000</v>
      </c>
      <c r="F83" s="2">
        <v>0</v>
      </c>
      <c r="G83" s="2">
        <v>240</v>
      </c>
      <c r="H83" s="2">
        <v>0</v>
      </c>
      <c r="I83" s="2">
        <v>600</v>
      </c>
      <c r="J83" s="3">
        <f t="shared" si="7"/>
        <v>141.58333333333334</v>
      </c>
      <c r="K83" s="2">
        <v>50</v>
      </c>
      <c r="L83" s="3">
        <f t="shared" si="8"/>
        <v>10.416666666666666</v>
      </c>
      <c r="M83" s="11">
        <f t="shared" si="6"/>
        <v>202</v>
      </c>
    </row>
    <row r="84" spans="1:13" x14ac:dyDescent="0.3">
      <c r="A84" s="2" t="s">
        <v>162</v>
      </c>
      <c r="B84" s="2">
        <v>50</v>
      </c>
      <c r="C84" s="2">
        <v>0</v>
      </c>
      <c r="D84" s="7">
        <v>5</v>
      </c>
      <c r="E84" s="2">
        <v>2000</v>
      </c>
      <c r="F84" s="2">
        <v>0</v>
      </c>
      <c r="G84" s="2">
        <v>2000</v>
      </c>
      <c r="H84" s="2">
        <v>0</v>
      </c>
      <c r="I84" s="2">
        <v>500</v>
      </c>
      <c r="J84" s="3">
        <f t="shared" si="7"/>
        <v>-10</v>
      </c>
      <c r="K84" s="2">
        <v>0</v>
      </c>
      <c r="L84" s="3">
        <f t="shared" si="8"/>
        <v>2</v>
      </c>
      <c r="M84" s="11">
        <f t="shared" si="6"/>
        <v>-8</v>
      </c>
    </row>
    <row r="85" spans="1:13" x14ac:dyDescent="0.3">
      <c r="A85" s="2" t="s">
        <v>161</v>
      </c>
      <c r="B85" s="2">
        <v>50</v>
      </c>
      <c r="C85" s="2">
        <v>0</v>
      </c>
      <c r="D85" s="7">
        <v>5</v>
      </c>
      <c r="E85" s="2">
        <v>2500</v>
      </c>
      <c r="F85" s="2">
        <v>0</v>
      </c>
      <c r="G85" s="2">
        <v>750</v>
      </c>
      <c r="H85" s="2">
        <v>0</v>
      </c>
      <c r="I85" s="2">
        <v>1000</v>
      </c>
      <c r="J85" s="3">
        <f t="shared" si="7"/>
        <v>15</v>
      </c>
      <c r="K85" s="2">
        <v>0</v>
      </c>
      <c r="L85" s="3">
        <f t="shared" si="8"/>
        <v>2.5</v>
      </c>
      <c r="M85" s="11">
        <f t="shared" si="6"/>
        <v>17.5</v>
      </c>
    </row>
    <row r="86" spans="1:13" x14ac:dyDescent="0.3">
      <c r="A86" s="2" t="s">
        <v>86</v>
      </c>
      <c r="B86" s="2">
        <v>24</v>
      </c>
      <c r="C86" s="2">
        <v>365</v>
      </c>
      <c r="D86" s="7">
        <v>10</v>
      </c>
      <c r="E86" s="2">
        <v>850</v>
      </c>
      <c r="F86" s="2">
        <v>0</v>
      </c>
      <c r="G86" s="2">
        <v>360</v>
      </c>
      <c r="H86" s="2">
        <v>0</v>
      </c>
      <c r="I86" s="2">
        <v>360</v>
      </c>
      <c r="J86" s="3">
        <f t="shared" si="7"/>
        <v>-9.7916666666666661</v>
      </c>
      <c r="K86" s="2">
        <v>50</v>
      </c>
      <c r="L86" s="3">
        <f t="shared" si="8"/>
        <v>1.7708333333333333</v>
      </c>
      <c r="M86" s="11">
        <f t="shared" si="6"/>
        <v>41.979166666666671</v>
      </c>
    </row>
    <row r="87" spans="1:13" x14ac:dyDescent="0.3">
      <c r="A87" s="2" t="s">
        <v>72</v>
      </c>
      <c r="B87" s="2">
        <v>20</v>
      </c>
      <c r="C87" s="2">
        <v>0</v>
      </c>
      <c r="D87" s="7">
        <v>5</v>
      </c>
      <c r="E87" s="2">
        <v>1000</v>
      </c>
      <c r="F87" s="2">
        <v>0</v>
      </c>
      <c r="G87" s="2">
        <v>800</v>
      </c>
      <c r="H87" s="2">
        <v>0</v>
      </c>
      <c r="I87" s="2">
        <v>200</v>
      </c>
      <c r="J87" s="3">
        <f t="shared" si="7"/>
        <v>0</v>
      </c>
      <c r="K87" s="2">
        <v>0</v>
      </c>
      <c r="L87" s="3">
        <f t="shared" si="8"/>
        <v>2.5</v>
      </c>
      <c r="M87" s="11">
        <f t="shared" si="6"/>
        <v>2.5</v>
      </c>
    </row>
    <row r="88" spans="1:13" x14ac:dyDescent="0.3">
      <c r="A88" s="4" t="s">
        <v>105</v>
      </c>
      <c r="B88" s="4">
        <v>12</v>
      </c>
      <c r="C88" s="4"/>
      <c r="D88" s="8"/>
      <c r="E88" s="4"/>
      <c r="F88" s="4">
        <v>660</v>
      </c>
      <c r="G88" s="4">
        <v>0</v>
      </c>
      <c r="H88" s="4"/>
      <c r="I88" s="4"/>
      <c r="J88" s="9">
        <f t="shared" si="7"/>
        <v>-55</v>
      </c>
      <c r="K88" s="4"/>
      <c r="L88" s="9">
        <f t="shared" si="8"/>
        <v>0</v>
      </c>
      <c r="M88" s="9">
        <v>55</v>
      </c>
    </row>
    <row r="89" spans="1:13" x14ac:dyDescent="0.3">
      <c r="A89" s="4" t="s">
        <v>103</v>
      </c>
      <c r="B89" s="4">
        <v>12</v>
      </c>
      <c r="C89" s="4"/>
      <c r="D89" s="8"/>
      <c r="E89" s="4"/>
      <c r="F89" s="4">
        <v>720</v>
      </c>
      <c r="G89" s="4">
        <v>0</v>
      </c>
      <c r="H89" s="4"/>
      <c r="I89" s="4"/>
      <c r="J89" s="9">
        <f t="shared" si="7"/>
        <v>-60</v>
      </c>
      <c r="K89" s="4"/>
      <c r="L89" s="9">
        <f t="shared" si="8"/>
        <v>0</v>
      </c>
      <c r="M89" s="9">
        <v>60</v>
      </c>
    </row>
    <row r="90" spans="1:13" x14ac:dyDescent="0.3">
      <c r="A90" s="4" t="s">
        <v>106</v>
      </c>
      <c r="B90" s="4">
        <v>12</v>
      </c>
      <c r="C90" s="4"/>
      <c r="D90" s="8"/>
      <c r="E90" s="4"/>
      <c r="F90" s="4">
        <v>684</v>
      </c>
      <c r="G90" s="4">
        <v>0</v>
      </c>
      <c r="H90" s="4"/>
      <c r="I90" s="4"/>
      <c r="J90" s="9">
        <f t="shared" si="7"/>
        <v>-57</v>
      </c>
      <c r="K90" s="4"/>
      <c r="L90" s="9">
        <f t="shared" si="8"/>
        <v>0</v>
      </c>
      <c r="M90" s="9">
        <v>57</v>
      </c>
    </row>
    <row r="91" spans="1:13" x14ac:dyDescent="0.3">
      <c r="A91" s="4" t="s">
        <v>104</v>
      </c>
      <c r="B91" s="4">
        <v>12</v>
      </c>
      <c r="C91" s="4"/>
      <c r="D91" s="8"/>
      <c r="E91" s="4"/>
      <c r="F91" s="4">
        <v>780</v>
      </c>
      <c r="G91" s="4">
        <v>0</v>
      </c>
      <c r="H91" s="4"/>
      <c r="I91" s="4"/>
      <c r="J91" s="9">
        <f t="shared" si="7"/>
        <v>-65</v>
      </c>
      <c r="K91" s="4"/>
      <c r="L91" s="9">
        <f t="shared" si="8"/>
        <v>0</v>
      </c>
      <c r="M91" s="9">
        <v>65</v>
      </c>
    </row>
    <row r="92" spans="1:13" x14ac:dyDescent="0.3">
      <c r="A92" s="4" t="s">
        <v>107</v>
      </c>
      <c r="B92" s="4">
        <v>12</v>
      </c>
      <c r="C92" s="4"/>
      <c r="D92" s="8"/>
      <c r="E92" s="4"/>
      <c r="F92" s="4">
        <v>684</v>
      </c>
      <c r="G92" s="4">
        <v>0</v>
      </c>
      <c r="H92" s="4"/>
      <c r="I92" s="4"/>
      <c r="J92" s="9">
        <f t="shared" si="7"/>
        <v>-57</v>
      </c>
      <c r="K92" s="4"/>
      <c r="L92" s="9">
        <f t="shared" si="8"/>
        <v>0</v>
      </c>
      <c r="M92" s="9">
        <v>57</v>
      </c>
    </row>
    <row r="93" spans="1:13" x14ac:dyDescent="0.3">
      <c r="A93" s="2" t="s">
        <v>8</v>
      </c>
      <c r="B93" s="2">
        <v>12</v>
      </c>
      <c r="C93" s="2">
        <v>0</v>
      </c>
      <c r="D93" s="7">
        <v>10</v>
      </c>
      <c r="E93" s="2">
        <v>5000</v>
      </c>
      <c r="F93" s="2">
        <v>1740</v>
      </c>
      <c r="G93" s="2">
        <v>0</v>
      </c>
      <c r="H93" s="2">
        <v>0</v>
      </c>
      <c r="I93" s="2">
        <v>1200</v>
      </c>
      <c r="J93" s="3">
        <f t="shared" si="7"/>
        <v>171.66666666666666</v>
      </c>
      <c r="K93" s="2">
        <v>50</v>
      </c>
      <c r="L93" s="3">
        <f t="shared" si="8"/>
        <v>20.833333333333332</v>
      </c>
      <c r="M93" s="11">
        <f t="shared" ref="M93:M124" si="9">J93+K93+L93</f>
        <v>242.5</v>
      </c>
    </row>
    <row r="94" spans="1:13" x14ac:dyDescent="0.3">
      <c r="A94" s="2" t="s">
        <v>114</v>
      </c>
      <c r="B94" s="2">
        <v>24</v>
      </c>
      <c r="C94" s="2">
        <v>597</v>
      </c>
      <c r="D94" s="7">
        <v>10</v>
      </c>
      <c r="E94" s="2">
        <v>600</v>
      </c>
      <c r="F94" s="2">
        <v>0</v>
      </c>
      <c r="G94" s="2">
        <v>240</v>
      </c>
      <c r="H94" s="2">
        <v>0</v>
      </c>
      <c r="I94" s="2">
        <v>0</v>
      </c>
      <c r="J94" s="3">
        <f t="shared" si="7"/>
        <v>-9.875</v>
      </c>
      <c r="K94" s="2">
        <v>0</v>
      </c>
      <c r="L94" s="3">
        <f t="shared" si="8"/>
        <v>1.25</v>
      </c>
      <c r="M94" s="11">
        <f t="shared" si="9"/>
        <v>-8.625</v>
      </c>
    </row>
    <row r="95" spans="1:13" x14ac:dyDescent="0.3">
      <c r="A95" s="2" t="s">
        <v>113</v>
      </c>
      <c r="B95" s="2">
        <v>24</v>
      </c>
      <c r="C95" s="2">
        <v>273</v>
      </c>
      <c r="D95" s="7">
        <v>10</v>
      </c>
      <c r="E95" s="2">
        <v>1400</v>
      </c>
      <c r="F95" s="2">
        <v>0</v>
      </c>
      <c r="G95" s="2">
        <v>720</v>
      </c>
      <c r="H95" s="2">
        <v>0</v>
      </c>
      <c r="I95" s="2">
        <v>0</v>
      </c>
      <c r="J95" s="3">
        <f t="shared" si="7"/>
        <v>16.958333333333332</v>
      </c>
      <c r="K95" s="2">
        <v>0</v>
      </c>
      <c r="L95" s="3">
        <f t="shared" si="8"/>
        <v>2.9166666666666665</v>
      </c>
      <c r="M95" s="11">
        <f t="shared" si="9"/>
        <v>19.875</v>
      </c>
    </row>
    <row r="96" spans="1:13" x14ac:dyDescent="0.3">
      <c r="A96" s="2" t="s">
        <v>54</v>
      </c>
      <c r="B96" s="2">
        <v>24</v>
      </c>
      <c r="C96" s="2">
        <v>508</v>
      </c>
      <c r="D96" s="7">
        <v>10</v>
      </c>
      <c r="E96" s="2">
        <v>1200</v>
      </c>
      <c r="F96" s="2">
        <v>0</v>
      </c>
      <c r="G96" s="2">
        <v>480</v>
      </c>
      <c r="H96" s="2">
        <v>0</v>
      </c>
      <c r="I96" s="2">
        <v>0</v>
      </c>
      <c r="J96" s="3">
        <f t="shared" si="7"/>
        <v>8.8333333333333339</v>
      </c>
      <c r="K96" s="2">
        <v>0</v>
      </c>
      <c r="L96" s="3">
        <f t="shared" si="8"/>
        <v>2.5</v>
      </c>
      <c r="M96" s="11">
        <f t="shared" si="9"/>
        <v>11.333333333333334</v>
      </c>
    </row>
    <row r="97" spans="1:13" x14ac:dyDescent="0.3">
      <c r="A97" s="2" t="s">
        <v>87</v>
      </c>
      <c r="B97" s="2">
        <v>24</v>
      </c>
      <c r="C97" s="2">
        <v>375</v>
      </c>
      <c r="D97" s="7">
        <v>10</v>
      </c>
      <c r="E97" s="2">
        <v>900</v>
      </c>
      <c r="F97" s="2">
        <v>0</v>
      </c>
      <c r="G97" s="2">
        <v>240</v>
      </c>
      <c r="H97" s="2">
        <v>0</v>
      </c>
      <c r="I97" s="2">
        <v>360</v>
      </c>
      <c r="J97" s="3">
        <f t="shared" si="7"/>
        <v>-3.125</v>
      </c>
      <c r="K97" s="2">
        <v>50</v>
      </c>
      <c r="L97" s="3">
        <f t="shared" si="8"/>
        <v>1.875</v>
      </c>
      <c r="M97" s="11">
        <f t="shared" si="9"/>
        <v>48.75</v>
      </c>
    </row>
    <row r="98" spans="1:13" x14ac:dyDescent="0.3">
      <c r="A98" s="2" t="s">
        <v>40</v>
      </c>
      <c r="B98" s="2">
        <v>24</v>
      </c>
      <c r="C98" s="2">
        <v>79</v>
      </c>
      <c r="D98" s="7">
        <v>12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3">
        <f t="shared" si="7"/>
        <v>-3.2916666666666665</v>
      </c>
      <c r="K98" s="2">
        <v>0</v>
      </c>
      <c r="L98" s="3">
        <f t="shared" si="8"/>
        <v>0</v>
      </c>
      <c r="M98" s="11">
        <f t="shared" si="9"/>
        <v>-3.2916666666666665</v>
      </c>
    </row>
    <row r="99" spans="1:13" x14ac:dyDescent="0.3">
      <c r="A99" s="2" t="s">
        <v>111</v>
      </c>
      <c r="B99" s="2">
        <v>24</v>
      </c>
      <c r="C99" s="2">
        <v>612</v>
      </c>
      <c r="D99" s="7">
        <v>10</v>
      </c>
      <c r="E99" s="2">
        <v>300</v>
      </c>
      <c r="F99" s="2">
        <v>0</v>
      </c>
      <c r="G99" s="2">
        <v>0</v>
      </c>
      <c r="H99" s="2">
        <v>0</v>
      </c>
      <c r="I99" s="2">
        <v>0</v>
      </c>
      <c r="J99" s="3">
        <f t="shared" ref="J99:J105" si="10">(E99-C99-F99-G99-H99-I99)/B99</f>
        <v>-13</v>
      </c>
      <c r="K99" s="2">
        <v>0</v>
      </c>
      <c r="L99" s="3">
        <f t="shared" ref="L99:L130" si="11">E99*0.05/B99</f>
        <v>0.625</v>
      </c>
      <c r="M99" s="11">
        <f t="shared" si="9"/>
        <v>-12.375</v>
      </c>
    </row>
    <row r="100" spans="1:13" x14ac:dyDescent="0.3">
      <c r="A100" s="2" t="s">
        <v>188</v>
      </c>
      <c r="B100" s="2">
        <v>30</v>
      </c>
      <c r="C100" s="2">
        <v>0</v>
      </c>
      <c r="D100" s="7">
        <v>5</v>
      </c>
      <c r="E100" s="2">
        <v>800</v>
      </c>
      <c r="F100" s="2">
        <v>0</v>
      </c>
      <c r="G100" s="2">
        <v>0</v>
      </c>
      <c r="H100" s="2">
        <v>720</v>
      </c>
      <c r="I100" s="2">
        <v>0</v>
      </c>
      <c r="J100" s="3">
        <f t="shared" si="10"/>
        <v>2.6666666666666665</v>
      </c>
      <c r="K100" s="2">
        <v>20</v>
      </c>
      <c r="L100" s="3">
        <f t="shared" si="11"/>
        <v>1.3333333333333333</v>
      </c>
      <c r="M100" s="11">
        <f t="shared" si="9"/>
        <v>24</v>
      </c>
    </row>
    <row r="101" spans="1:13" x14ac:dyDescent="0.3">
      <c r="A101" s="2" t="s">
        <v>99</v>
      </c>
      <c r="B101" s="2">
        <v>30</v>
      </c>
      <c r="C101" s="2">
        <v>0</v>
      </c>
      <c r="D101" s="7">
        <v>8</v>
      </c>
      <c r="E101" s="2">
        <v>1800</v>
      </c>
      <c r="F101" s="2">
        <v>0</v>
      </c>
      <c r="G101" s="2">
        <v>900</v>
      </c>
      <c r="H101" s="2">
        <v>0</v>
      </c>
      <c r="I101" s="2">
        <v>900</v>
      </c>
      <c r="J101" s="3">
        <f t="shared" si="10"/>
        <v>0</v>
      </c>
      <c r="K101" s="2">
        <v>0</v>
      </c>
      <c r="L101" s="3">
        <f t="shared" si="11"/>
        <v>3</v>
      </c>
      <c r="M101" s="11">
        <f t="shared" si="9"/>
        <v>3</v>
      </c>
    </row>
    <row r="102" spans="1:13" x14ac:dyDescent="0.3">
      <c r="A102" s="2" t="s">
        <v>179</v>
      </c>
      <c r="B102" s="2">
        <v>24</v>
      </c>
      <c r="C102" s="2">
        <v>0</v>
      </c>
      <c r="D102" s="7">
        <v>10</v>
      </c>
      <c r="E102" s="2">
        <v>300</v>
      </c>
      <c r="F102" s="2">
        <v>0</v>
      </c>
      <c r="G102" s="2">
        <v>480</v>
      </c>
      <c r="H102" s="2">
        <v>0</v>
      </c>
      <c r="I102" s="2">
        <v>360</v>
      </c>
      <c r="J102" s="3">
        <f t="shared" si="10"/>
        <v>-22.5</v>
      </c>
      <c r="K102" s="2">
        <v>0</v>
      </c>
      <c r="L102" s="3">
        <f t="shared" si="11"/>
        <v>0.625</v>
      </c>
      <c r="M102" s="11">
        <f t="shared" si="9"/>
        <v>-21.875</v>
      </c>
    </row>
    <row r="103" spans="1:13" x14ac:dyDescent="0.3">
      <c r="A103" s="2" t="s">
        <v>146</v>
      </c>
      <c r="B103" s="2">
        <v>10</v>
      </c>
      <c r="C103" s="2">
        <v>79</v>
      </c>
      <c r="D103" s="7">
        <v>5</v>
      </c>
      <c r="E103" s="2">
        <v>180</v>
      </c>
      <c r="F103" s="2">
        <v>0</v>
      </c>
      <c r="G103" s="2">
        <v>0</v>
      </c>
      <c r="H103" s="2">
        <v>70</v>
      </c>
      <c r="I103" s="2">
        <v>30</v>
      </c>
      <c r="J103" s="3">
        <f t="shared" si="10"/>
        <v>0.1</v>
      </c>
      <c r="K103" s="2">
        <v>0</v>
      </c>
      <c r="L103" s="3">
        <f t="shared" si="11"/>
        <v>0.9</v>
      </c>
      <c r="M103" s="11">
        <f t="shared" si="9"/>
        <v>1</v>
      </c>
    </row>
    <row r="104" spans="1:13" x14ac:dyDescent="0.3">
      <c r="A104" s="2" t="s">
        <v>83</v>
      </c>
      <c r="B104" s="2">
        <v>12</v>
      </c>
      <c r="C104" s="2">
        <v>853</v>
      </c>
      <c r="D104" s="7">
        <v>5</v>
      </c>
      <c r="E104" s="2">
        <v>1500</v>
      </c>
      <c r="F104" s="2">
        <v>0</v>
      </c>
      <c r="G104" s="2">
        <v>120</v>
      </c>
      <c r="H104" s="2">
        <v>0</v>
      </c>
      <c r="I104" s="2">
        <v>600</v>
      </c>
      <c r="J104" s="3">
        <f t="shared" si="10"/>
        <v>-6.083333333333333</v>
      </c>
      <c r="K104" s="2">
        <v>5</v>
      </c>
      <c r="L104" s="3">
        <f t="shared" si="11"/>
        <v>6.25</v>
      </c>
      <c r="M104" s="11">
        <f t="shared" si="9"/>
        <v>5.166666666666667</v>
      </c>
    </row>
    <row r="105" spans="1:13" x14ac:dyDescent="0.3">
      <c r="A105" s="2" t="s">
        <v>82</v>
      </c>
      <c r="B105" s="2">
        <v>24</v>
      </c>
      <c r="C105" s="2">
        <v>946</v>
      </c>
      <c r="D105" s="7">
        <v>5</v>
      </c>
      <c r="E105" s="2">
        <v>6500</v>
      </c>
      <c r="F105" s="2">
        <v>0</v>
      </c>
      <c r="G105" s="2">
        <v>3600</v>
      </c>
      <c r="H105" s="2">
        <v>0</v>
      </c>
      <c r="I105" s="2">
        <v>960</v>
      </c>
      <c r="J105" s="3">
        <f t="shared" si="10"/>
        <v>41.416666666666664</v>
      </c>
      <c r="K105" s="2">
        <v>120</v>
      </c>
      <c r="L105" s="3">
        <f t="shared" si="11"/>
        <v>13.541666666666666</v>
      </c>
      <c r="M105" s="11">
        <f t="shared" si="9"/>
        <v>174.95833333333331</v>
      </c>
    </row>
    <row r="106" spans="1:13" x14ac:dyDescent="0.3">
      <c r="A106" s="2" t="s">
        <v>191</v>
      </c>
      <c r="B106" s="2">
        <v>12</v>
      </c>
      <c r="C106" s="2"/>
      <c r="D106" s="7"/>
      <c r="E106" s="2"/>
      <c r="F106" s="2"/>
      <c r="G106" s="2"/>
      <c r="H106" s="2"/>
      <c r="I106" s="2"/>
      <c r="J106" s="2"/>
      <c r="K106" s="2"/>
      <c r="L106" s="2">
        <f t="shared" si="11"/>
        <v>0</v>
      </c>
      <c r="M106" s="3">
        <f t="shared" si="9"/>
        <v>0</v>
      </c>
    </row>
    <row r="107" spans="1:13" x14ac:dyDescent="0.3">
      <c r="A107" s="2" t="s">
        <v>175</v>
      </c>
      <c r="B107" s="2">
        <v>1</v>
      </c>
      <c r="C107" s="2">
        <v>0</v>
      </c>
      <c r="D107" s="7">
        <v>10</v>
      </c>
      <c r="E107" s="2">
        <v>40</v>
      </c>
      <c r="F107" s="2">
        <v>0</v>
      </c>
      <c r="G107" s="2">
        <v>0</v>
      </c>
      <c r="H107" s="2">
        <v>35</v>
      </c>
      <c r="I107" s="2">
        <v>0</v>
      </c>
      <c r="J107" s="3">
        <f t="shared" ref="J107:J138" si="12">(E107-C107-F107-G107-H107-I107)/B107</f>
        <v>5</v>
      </c>
      <c r="K107" s="2">
        <v>0</v>
      </c>
      <c r="L107" s="3">
        <f t="shared" si="11"/>
        <v>2</v>
      </c>
      <c r="M107" s="11">
        <f t="shared" si="9"/>
        <v>7</v>
      </c>
    </row>
    <row r="108" spans="1:13" x14ac:dyDescent="0.3">
      <c r="A108" s="2" t="s">
        <v>176</v>
      </c>
      <c r="B108" s="2">
        <v>1</v>
      </c>
      <c r="C108" s="2">
        <v>0</v>
      </c>
      <c r="D108" s="7">
        <v>10</v>
      </c>
      <c r="E108" s="2">
        <v>25</v>
      </c>
      <c r="F108" s="2">
        <v>0</v>
      </c>
      <c r="G108" s="2">
        <v>0</v>
      </c>
      <c r="H108" s="2">
        <v>15</v>
      </c>
      <c r="I108" s="2">
        <v>0</v>
      </c>
      <c r="J108" s="3">
        <f t="shared" si="12"/>
        <v>10</v>
      </c>
      <c r="K108" s="2">
        <v>0</v>
      </c>
      <c r="L108" s="3">
        <f t="shared" si="11"/>
        <v>1.25</v>
      </c>
      <c r="M108" s="11">
        <f t="shared" si="9"/>
        <v>11.25</v>
      </c>
    </row>
    <row r="109" spans="1:13" x14ac:dyDescent="0.3">
      <c r="A109" s="2" t="s">
        <v>85</v>
      </c>
      <c r="B109" s="2">
        <v>6</v>
      </c>
      <c r="C109" s="2">
        <v>31</v>
      </c>
      <c r="D109" s="7">
        <v>4</v>
      </c>
      <c r="E109" s="2">
        <v>80</v>
      </c>
      <c r="F109" s="2">
        <v>0</v>
      </c>
      <c r="G109" s="2">
        <v>0</v>
      </c>
      <c r="H109" s="2">
        <v>0</v>
      </c>
      <c r="I109" s="2">
        <v>30</v>
      </c>
      <c r="J109" s="3">
        <f t="shared" si="12"/>
        <v>3.1666666666666665</v>
      </c>
      <c r="K109" s="2">
        <v>0</v>
      </c>
      <c r="L109" s="3">
        <f t="shared" si="11"/>
        <v>0.66666666666666663</v>
      </c>
      <c r="M109" s="11">
        <f t="shared" si="9"/>
        <v>3.833333333333333</v>
      </c>
    </row>
    <row r="110" spans="1:13" x14ac:dyDescent="0.3">
      <c r="A110" s="2" t="s">
        <v>84</v>
      </c>
      <c r="B110" s="2">
        <v>6</v>
      </c>
      <c r="C110" s="2">
        <v>18</v>
      </c>
      <c r="D110" s="7">
        <v>4</v>
      </c>
      <c r="E110" s="2">
        <v>80</v>
      </c>
      <c r="F110" s="2">
        <v>0</v>
      </c>
      <c r="G110" s="2">
        <v>0</v>
      </c>
      <c r="H110" s="2">
        <v>0</v>
      </c>
      <c r="I110" s="2">
        <v>0</v>
      </c>
      <c r="J110" s="3">
        <f t="shared" si="12"/>
        <v>10.333333333333334</v>
      </c>
      <c r="K110" s="2">
        <v>0</v>
      </c>
      <c r="L110" s="3">
        <f t="shared" si="11"/>
        <v>0.66666666666666663</v>
      </c>
      <c r="M110" s="11">
        <f t="shared" si="9"/>
        <v>11</v>
      </c>
    </row>
    <row r="111" spans="1:13" x14ac:dyDescent="0.3">
      <c r="A111" s="2" t="s">
        <v>20</v>
      </c>
      <c r="B111" s="2">
        <v>24</v>
      </c>
      <c r="C111" s="2">
        <v>143</v>
      </c>
      <c r="D111" s="7">
        <v>10</v>
      </c>
      <c r="E111" s="2">
        <v>550</v>
      </c>
      <c r="F111" s="2">
        <v>0</v>
      </c>
      <c r="G111" s="2">
        <v>360</v>
      </c>
      <c r="H111" s="2">
        <v>0</v>
      </c>
      <c r="I111" s="2">
        <v>360</v>
      </c>
      <c r="J111" s="3">
        <f t="shared" si="12"/>
        <v>-13.041666666666666</v>
      </c>
      <c r="K111" s="2">
        <v>0</v>
      </c>
      <c r="L111" s="3">
        <f t="shared" si="11"/>
        <v>1.1458333333333333</v>
      </c>
      <c r="M111" s="11">
        <f t="shared" si="9"/>
        <v>-11.895833333333332</v>
      </c>
    </row>
    <row r="112" spans="1:13" x14ac:dyDescent="0.3">
      <c r="A112" s="2" t="s">
        <v>19</v>
      </c>
      <c r="B112" s="2">
        <v>24</v>
      </c>
      <c r="C112" s="2">
        <v>685</v>
      </c>
      <c r="D112" s="7">
        <v>10</v>
      </c>
      <c r="E112" s="2">
        <v>1400</v>
      </c>
      <c r="F112" s="2">
        <v>0</v>
      </c>
      <c r="G112" s="2">
        <v>480</v>
      </c>
      <c r="H112" s="2">
        <v>0</v>
      </c>
      <c r="I112" s="2">
        <v>720</v>
      </c>
      <c r="J112" s="3">
        <f t="shared" si="12"/>
        <v>-20.208333333333332</v>
      </c>
      <c r="K112" s="2">
        <v>50</v>
      </c>
      <c r="L112" s="3">
        <f t="shared" si="11"/>
        <v>2.9166666666666665</v>
      </c>
      <c r="M112" s="11">
        <f t="shared" si="9"/>
        <v>32.708333333333336</v>
      </c>
    </row>
    <row r="113" spans="1:13" x14ac:dyDescent="0.3">
      <c r="A113" s="2" t="s">
        <v>112</v>
      </c>
      <c r="B113" s="2">
        <v>12</v>
      </c>
      <c r="C113" s="2">
        <v>797</v>
      </c>
      <c r="D113" s="7">
        <v>10</v>
      </c>
      <c r="E113" s="2">
        <v>2000</v>
      </c>
      <c r="F113" s="2">
        <v>0</v>
      </c>
      <c r="G113" s="2">
        <v>600</v>
      </c>
      <c r="H113" s="2">
        <v>0</v>
      </c>
      <c r="I113" s="2">
        <v>0</v>
      </c>
      <c r="J113" s="3">
        <f t="shared" si="12"/>
        <v>50.25</v>
      </c>
      <c r="K113" s="2">
        <v>50</v>
      </c>
      <c r="L113" s="3">
        <f t="shared" si="11"/>
        <v>8.3333333333333339</v>
      </c>
      <c r="M113" s="11">
        <f t="shared" si="9"/>
        <v>108.58333333333333</v>
      </c>
    </row>
    <row r="114" spans="1:13" x14ac:dyDescent="0.3">
      <c r="A114" s="2" t="s">
        <v>21</v>
      </c>
      <c r="B114" s="2">
        <v>24</v>
      </c>
      <c r="C114" s="2">
        <v>959</v>
      </c>
      <c r="D114" s="7">
        <v>15</v>
      </c>
      <c r="E114" s="2">
        <v>1500</v>
      </c>
      <c r="F114" s="2">
        <v>0</v>
      </c>
      <c r="G114" s="2">
        <v>0</v>
      </c>
      <c r="H114" s="2">
        <v>0</v>
      </c>
      <c r="I114" s="2">
        <v>600</v>
      </c>
      <c r="J114" s="3">
        <f t="shared" si="12"/>
        <v>-2.4583333333333335</v>
      </c>
      <c r="K114" s="2">
        <v>50</v>
      </c>
      <c r="L114" s="3">
        <f t="shared" si="11"/>
        <v>3.125</v>
      </c>
      <c r="M114" s="11">
        <f t="shared" si="9"/>
        <v>50.666666666666664</v>
      </c>
    </row>
    <row r="115" spans="1:13" x14ac:dyDescent="0.3">
      <c r="A115" s="2" t="s">
        <v>22</v>
      </c>
      <c r="B115" s="2">
        <v>24</v>
      </c>
      <c r="C115" s="2">
        <v>1166</v>
      </c>
      <c r="D115" s="7">
        <v>15</v>
      </c>
      <c r="E115" s="2">
        <v>2000</v>
      </c>
      <c r="F115" s="2">
        <v>0</v>
      </c>
      <c r="G115" s="2">
        <v>0</v>
      </c>
      <c r="H115" s="2">
        <v>0</v>
      </c>
      <c r="I115" s="2">
        <v>720</v>
      </c>
      <c r="J115" s="3">
        <f t="shared" si="12"/>
        <v>4.75</v>
      </c>
      <c r="K115" s="2">
        <v>50</v>
      </c>
      <c r="L115" s="3">
        <f t="shared" si="11"/>
        <v>4.166666666666667</v>
      </c>
      <c r="M115" s="11">
        <f t="shared" si="9"/>
        <v>58.916666666666664</v>
      </c>
    </row>
    <row r="116" spans="1:13" x14ac:dyDescent="0.3">
      <c r="A116" s="2" t="s">
        <v>23</v>
      </c>
      <c r="B116" s="2">
        <v>24</v>
      </c>
      <c r="C116" s="2">
        <v>552</v>
      </c>
      <c r="D116" s="7">
        <v>15</v>
      </c>
      <c r="E116" s="2">
        <v>1800</v>
      </c>
      <c r="F116" s="2">
        <v>0</v>
      </c>
      <c r="G116" s="2">
        <v>240</v>
      </c>
      <c r="H116" s="2">
        <v>0</v>
      </c>
      <c r="I116" s="2">
        <v>600</v>
      </c>
      <c r="J116" s="3">
        <f t="shared" si="12"/>
        <v>17</v>
      </c>
      <c r="K116" s="2">
        <v>50</v>
      </c>
      <c r="L116" s="3">
        <f t="shared" si="11"/>
        <v>3.75</v>
      </c>
      <c r="M116" s="11">
        <f t="shared" si="9"/>
        <v>70.75</v>
      </c>
    </row>
    <row r="117" spans="1:13" x14ac:dyDescent="0.3">
      <c r="A117" s="2" t="s">
        <v>24</v>
      </c>
      <c r="B117" s="2">
        <v>24</v>
      </c>
      <c r="C117" s="2">
        <v>371</v>
      </c>
      <c r="D117" s="7">
        <v>15</v>
      </c>
      <c r="E117" s="2">
        <v>1000</v>
      </c>
      <c r="F117" s="2">
        <v>0</v>
      </c>
      <c r="G117" s="2">
        <v>240</v>
      </c>
      <c r="H117" s="2">
        <v>0</v>
      </c>
      <c r="I117" s="2">
        <v>360</v>
      </c>
      <c r="J117" s="3">
        <f t="shared" si="12"/>
        <v>1.2083333333333333</v>
      </c>
      <c r="K117" s="2">
        <v>0</v>
      </c>
      <c r="L117" s="3">
        <f t="shared" si="11"/>
        <v>2.0833333333333335</v>
      </c>
      <c r="M117" s="11">
        <f t="shared" si="9"/>
        <v>3.291666666666667</v>
      </c>
    </row>
    <row r="118" spans="1:13" x14ac:dyDescent="0.3">
      <c r="A118" s="2" t="s">
        <v>138</v>
      </c>
      <c r="B118" s="2">
        <v>200</v>
      </c>
      <c r="C118" s="2">
        <v>9500</v>
      </c>
      <c r="D118" s="7">
        <v>4</v>
      </c>
      <c r="E118" s="2">
        <v>28000</v>
      </c>
      <c r="F118" s="2">
        <v>0</v>
      </c>
      <c r="G118" s="2">
        <v>6000</v>
      </c>
      <c r="H118" s="2">
        <v>0</v>
      </c>
      <c r="I118" s="2">
        <v>4000</v>
      </c>
      <c r="J118" s="3">
        <f t="shared" si="12"/>
        <v>42.5</v>
      </c>
      <c r="K118" s="2">
        <v>25</v>
      </c>
      <c r="L118" s="3">
        <f t="shared" si="11"/>
        <v>7</v>
      </c>
      <c r="M118" s="11">
        <f t="shared" si="9"/>
        <v>74.5</v>
      </c>
    </row>
    <row r="119" spans="1:13" x14ac:dyDescent="0.3">
      <c r="A119" s="2" t="s">
        <v>180</v>
      </c>
      <c r="B119" s="2">
        <v>36</v>
      </c>
      <c r="C119" s="2">
        <v>0</v>
      </c>
      <c r="D119" s="7"/>
      <c r="E119" s="2"/>
      <c r="F119" s="2">
        <v>0</v>
      </c>
      <c r="G119" s="2">
        <v>0</v>
      </c>
      <c r="H119" s="2">
        <v>756</v>
      </c>
      <c r="I119" s="2">
        <v>1440</v>
      </c>
      <c r="J119" s="3">
        <f t="shared" si="12"/>
        <v>-61</v>
      </c>
      <c r="K119" s="2">
        <v>0</v>
      </c>
      <c r="L119" s="3">
        <f t="shared" si="11"/>
        <v>0</v>
      </c>
      <c r="M119" s="3">
        <f t="shared" si="9"/>
        <v>-61</v>
      </c>
    </row>
    <row r="120" spans="1:13" x14ac:dyDescent="0.3">
      <c r="A120" s="2" t="s">
        <v>181</v>
      </c>
      <c r="B120" s="2">
        <v>36</v>
      </c>
      <c r="C120" s="2">
        <v>0</v>
      </c>
      <c r="D120" s="7"/>
      <c r="E120" s="2"/>
      <c r="F120" s="2">
        <v>0</v>
      </c>
      <c r="G120" s="2">
        <v>0</v>
      </c>
      <c r="H120" s="2">
        <v>324</v>
      </c>
      <c r="I120" s="2">
        <v>1080</v>
      </c>
      <c r="J120" s="3">
        <f t="shared" si="12"/>
        <v>-39</v>
      </c>
      <c r="K120" s="2">
        <v>0</v>
      </c>
      <c r="L120" s="3">
        <f t="shared" si="11"/>
        <v>0</v>
      </c>
      <c r="M120" s="3">
        <f t="shared" si="9"/>
        <v>-39</v>
      </c>
    </row>
    <row r="121" spans="1:13" x14ac:dyDescent="0.3">
      <c r="A121" s="2" t="s">
        <v>174</v>
      </c>
      <c r="B121" s="2">
        <v>1</v>
      </c>
      <c r="C121" s="2">
        <v>0</v>
      </c>
      <c r="D121" s="7">
        <v>10</v>
      </c>
      <c r="E121" s="2">
        <v>40</v>
      </c>
      <c r="F121" s="2">
        <v>0</v>
      </c>
      <c r="G121" s="2">
        <v>35</v>
      </c>
      <c r="H121" s="2">
        <v>0</v>
      </c>
      <c r="I121" s="2">
        <v>0</v>
      </c>
      <c r="J121" s="3">
        <f t="shared" si="12"/>
        <v>5</v>
      </c>
      <c r="K121" s="2">
        <v>0</v>
      </c>
      <c r="L121" s="3">
        <f t="shared" si="11"/>
        <v>2</v>
      </c>
      <c r="M121" s="11">
        <f t="shared" si="9"/>
        <v>7</v>
      </c>
    </row>
    <row r="122" spans="1:13" x14ac:dyDescent="0.3">
      <c r="A122" s="2" t="s">
        <v>73</v>
      </c>
      <c r="B122" s="2">
        <v>12</v>
      </c>
      <c r="C122" s="2">
        <v>0</v>
      </c>
      <c r="D122" s="7">
        <v>5</v>
      </c>
      <c r="E122" s="2">
        <v>700</v>
      </c>
      <c r="F122" s="2">
        <v>0</v>
      </c>
      <c r="G122" s="2">
        <v>150</v>
      </c>
      <c r="H122" s="2">
        <v>0</v>
      </c>
      <c r="I122" s="2">
        <v>120</v>
      </c>
      <c r="J122" s="3">
        <f t="shared" si="12"/>
        <v>35.833333333333336</v>
      </c>
      <c r="K122" s="2">
        <v>20</v>
      </c>
      <c r="L122" s="3">
        <f t="shared" si="11"/>
        <v>2.9166666666666665</v>
      </c>
      <c r="M122" s="11">
        <f t="shared" si="9"/>
        <v>58.75</v>
      </c>
    </row>
    <row r="123" spans="1:13" x14ac:dyDescent="0.3">
      <c r="A123" s="2" t="s">
        <v>16</v>
      </c>
      <c r="B123" s="2">
        <v>20</v>
      </c>
      <c r="C123" s="2">
        <v>792</v>
      </c>
      <c r="D123" s="7">
        <v>10</v>
      </c>
      <c r="E123" s="2">
        <v>10000</v>
      </c>
      <c r="F123" s="2">
        <v>0</v>
      </c>
      <c r="G123" s="2">
        <v>2000</v>
      </c>
      <c r="H123" s="2">
        <v>0</v>
      </c>
      <c r="I123" s="2">
        <v>2200</v>
      </c>
      <c r="J123" s="3">
        <f t="shared" si="12"/>
        <v>250.4</v>
      </c>
      <c r="K123" s="2">
        <v>50</v>
      </c>
      <c r="L123" s="3">
        <f t="shared" si="11"/>
        <v>25</v>
      </c>
      <c r="M123" s="3">
        <f t="shared" si="9"/>
        <v>325.39999999999998</v>
      </c>
    </row>
    <row r="124" spans="1:13" x14ac:dyDescent="0.3">
      <c r="A124" s="2" t="s">
        <v>14</v>
      </c>
      <c r="B124" s="2">
        <v>20</v>
      </c>
      <c r="C124" s="2">
        <v>829</v>
      </c>
      <c r="D124" s="7">
        <v>10</v>
      </c>
      <c r="E124" s="2">
        <v>7000</v>
      </c>
      <c r="F124" s="2">
        <v>0</v>
      </c>
      <c r="G124" s="2">
        <v>2000</v>
      </c>
      <c r="H124" s="2">
        <v>0</v>
      </c>
      <c r="I124" s="2">
        <v>2000</v>
      </c>
      <c r="J124" s="3">
        <f t="shared" si="12"/>
        <v>108.55</v>
      </c>
      <c r="K124" s="2">
        <v>50</v>
      </c>
      <c r="L124" s="3">
        <f t="shared" si="11"/>
        <v>17.5</v>
      </c>
      <c r="M124" s="3">
        <f t="shared" si="9"/>
        <v>176.05</v>
      </c>
    </row>
    <row r="125" spans="1:13" x14ac:dyDescent="0.3">
      <c r="A125" s="2" t="s">
        <v>183</v>
      </c>
      <c r="B125" s="2">
        <v>12</v>
      </c>
      <c r="C125" s="2">
        <v>27</v>
      </c>
      <c r="D125" s="7">
        <v>10</v>
      </c>
      <c r="E125" s="2">
        <v>140</v>
      </c>
      <c r="F125" s="2">
        <v>0</v>
      </c>
      <c r="G125" s="2">
        <v>0</v>
      </c>
      <c r="H125" s="2">
        <v>72</v>
      </c>
      <c r="I125" s="2">
        <v>0</v>
      </c>
      <c r="J125" s="3">
        <f t="shared" si="12"/>
        <v>3.4166666666666665</v>
      </c>
      <c r="K125" s="2">
        <v>0</v>
      </c>
      <c r="L125" s="3">
        <f t="shared" si="11"/>
        <v>0.58333333333333337</v>
      </c>
      <c r="M125" s="11">
        <f t="shared" ref="M125:M156" si="13">J125+K125+L125</f>
        <v>4</v>
      </c>
    </row>
    <row r="126" spans="1:13" x14ac:dyDescent="0.3">
      <c r="A126" s="2" t="s">
        <v>182</v>
      </c>
      <c r="B126" s="2">
        <v>12</v>
      </c>
      <c r="C126" s="2">
        <v>50</v>
      </c>
      <c r="D126" s="7">
        <v>10</v>
      </c>
      <c r="E126" s="2">
        <v>140</v>
      </c>
      <c r="F126" s="2">
        <v>0</v>
      </c>
      <c r="G126" s="2">
        <v>0</v>
      </c>
      <c r="H126" s="2">
        <v>0</v>
      </c>
      <c r="I126" s="2">
        <v>0</v>
      </c>
      <c r="J126" s="3">
        <f t="shared" si="12"/>
        <v>7.5</v>
      </c>
      <c r="K126" s="2">
        <v>0</v>
      </c>
      <c r="L126" s="3">
        <f t="shared" si="11"/>
        <v>0.58333333333333337</v>
      </c>
      <c r="M126" s="11">
        <f t="shared" si="13"/>
        <v>8.0833333333333339</v>
      </c>
    </row>
    <row r="127" spans="1:13" x14ac:dyDescent="0.3">
      <c r="A127" s="2" t="s">
        <v>147</v>
      </c>
      <c r="B127" s="2">
        <v>18</v>
      </c>
      <c r="C127" s="2">
        <v>47</v>
      </c>
      <c r="D127" s="7">
        <v>5</v>
      </c>
      <c r="E127" s="2">
        <v>130</v>
      </c>
      <c r="F127" s="2">
        <v>0</v>
      </c>
      <c r="G127" s="2">
        <v>0</v>
      </c>
      <c r="H127" s="2">
        <v>0</v>
      </c>
      <c r="I127" s="2">
        <v>72</v>
      </c>
      <c r="J127" s="3">
        <f t="shared" si="12"/>
        <v>0.61111111111111116</v>
      </c>
      <c r="K127" s="2">
        <v>0</v>
      </c>
      <c r="L127" s="3">
        <f t="shared" si="11"/>
        <v>0.3611111111111111</v>
      </c>
      <c r="M127" s="11">
        <f t="shared" si="13"/>
        <v>0.97222222222222232</v>
      </c>
    </row>
    <row r="128" spans="1:13" x14ac:dyDescent="0.3">
      <c r="A128" s="2" t="s">
        <v>100</v>
      </c>
      <c r="B128" s="2">
        <v>20</v>
      </c>
      <c r="C128" s="2">
        <v>0</v>
      </c>
      <c r="D128" s="7">
        <v>5</v>
      </c>
      <c r="E128" s="2">
        <v>1000</v>
      </c>
      <c r="F128" s="2">
        <v>0</v>
      </c>
      <c r="G128" s="2">
        <v>400</v>
      </c>
      <c r="H128" s="2">
        <v>0</v>
      </c>
      <c r="I128" s="2">
        <v>400</v>
      </c>
      <c r="J128" s="3">
        <f t="shared" si="12"/>
        <v>10</v>
      </c>
      <c r="K128" s="2"/>
      <c r="L128" s="3">
        <f t="shared" si="11"/>
        <v>2.5</v>
      </c>
      <c r="M128" s="11">
        <f t="shared" si="13"/>
        <v>12.5</v>
      </c>
    </row>
    <row r="129" spans="1:13" x14ac:dyDescent="0.3">
      <c r="A129" s="2" t="s">
        <v>44</v>
      </c>
      <c r="B129" s="2">
        <v>22</v>
      </c>
      <c r="C129" s="2">
        <v>323</v>
      </c>
      <c r="D129" s="7">
        <v>12</v>
      </c>
      <c r="E129" s="2">
        <v>1500</v>
      </c>
      <c r="F129" s="2">
        <v>0</v>
      </c>
      <c r="G129" s="2">
        <v>500</v>
      </c>
      <c r="H129" s="2">
        <v>0</v>
      </c>
      <c r="I129" s="2">
        <v>330</v>
      </c>
      <c r="J129" s="3">
        <f t="shared" si="12"/>
        <v>15.772727272727273</v>
      </c>
      <c r="K129" s="2">
        <v>0</v>
      </c>
      <c r="L129" s="3">
        <f t="shared" si="11"/>
        <v>3.4090909090909092</v>
      </c>
      <c r="M129" s="11">
        <f t="shared" si="13"/>
        <v>19.181818181818183</v>
      </c>
    </row>
    <row r="130" spans="1:13" x14ac:dyDescent="0.3">
      <c r="A130" s="2" t="s">
        <v>115</v>
      </c>
      <c r="B130" s="2">
        <v>6</v>
      </c>
      <c r="C130" s="2">
        <v>2800</v>
      </c>
      <c r="D130" s="7">
        <v>8</v>
      </c>
      <c r="E130" s="2">
        <v>4900</v>
      </c>
      <c r="F130" s="2">
        <v>0</v>
      </c>
      <c r="G130" s="2">
        <v>0</v>
      </c>
      <c r="H130" s="2">
        <v>0</v>
      </c>
      <c r="I130" s="2">
        <v>0</v>
      </c>
      <c r="J130" s="3">
        <f t="shared" si="12"/>
        <v>350</v>
      </c>
      <c r="K130" s="2">
        <v>0</v>
      </c>
      <c r="L130" s="3">
        <f t="shared" si="11"/>
        <v>40.833333333333336</v>
      </c>
      <c r="M130" s="11">
        <f t="shared" si="13"/>
        <v>390.83333333333331</v>
      </c>
    </row>
    <row r="131" spans="1:13" x14ac:dyDescent="0.3">
      <c r="A131" s="2" t="s">
        <v>116</v>
      </c>
      <c r="B131" s="2">
        <v>6</v>
      </c>
      <c r="C131" s="2">
        <v>0</v>
      </c>
      <c r="D131" s="7">
        <v>5</v>
      </c>
      <c r="E131" s="2">
        <v>700</v>
      </c>
      <c r="F131" s="2">
        <v>0</v>
      </c>
      <c r="G131" s="2">
        <v>0</v>
      </c>
      <c r="H131" s="2">
        <v>0</v>
      </c>
      <c r="I131" s="2">
        <v>0</v>
      </c>
      <c r="J131" s="3">
        <f t="shared" si="12"/>
        <v>116.66666666666667</v>
      </c>
      <c r="K131" s="2">
        <v>0</v>
      </c>
      <c r="L131" s="3">
        <f t="shared" ref="L131:L162" si="14">E131*0.05/B131</f>
        <v>5.833333333333333</v>
      </c>
      <c r="M131" s="11">
        <f t="shared" si="13"/>
        <v>122.5</v>
      </c>
    </row>
    <row r="132" spans="1:13" x14ac:dyDescent="0.3">
      <c r="A132" s="2" t="s">
        <v>101</v>
      </c>
      <c r="B132" s="2">
        <v>40</v>
      </c>
      <c r="C132" s="2">
        <v>301</v>
      </c>
      <c r="D132" s="7">
        <v>5</v>
      </c>
      <c r="E132" s="2">
        <v>2000</v>
      </c>
      <c r="F132" s="2">
        <v>0</v>
      </c>
      <c r="G132" s="2">
        <v>1000</v>
      </c>
      <c r="H132" s="2">
        <v>0</v>
      </c>
      <c r="I132" s="2">
        <v>800</v>
      </c>
      <c r="J132" s="3">
        <f t="shared" si="12"/>
        <v>-2.5249999999999999</v>
      </c>
      <c r="K132" s="2">
        <v>50</v>
      </c>
      <c r="L132" s="3">
        <f t="shared" si="14"/>
        <v>2.5</v>
      </c>
      <c r="M132" s="11">
        <f t="shared" si="13"/>
        <v>49.975000000000001</v>
      </c>
    </row>
    <row r="133" spans="1:13" x14ac:dyDescent="0.3">
      <c r="A133" s="2" t="s">
        <v>49</v>
      </c>
      <c r="B133" s="2">
        <v>50</v>
      </c>
      <c r="C133" s="2">
        <v>0</v>
      </c>
      <c r="D133" s="7">
        <v>10</v>
      </c>
      <c r="E133" s="2">
        <v>2000</v>
      </c>
      <c r="F133" s="2">
        <v>0</v>
      </c>
      <c r="G133" s="2">
        <v>0</v>
      </c>
      <c r="H133" s="2">
        <v>0</v>
      </c>
      <c r="I133" s="2">
        <v>1000</v>
      </c>
      <c r="J133" s="3">
        <f t="shared" si="12"/>
        <v>20</v>
      </c>
      <c r="K133" s="2">
        <v>0</v>
      </c>
      <c r="L133" s="3">
        <f t="shared" si="14"/>
        <v>2</v>
      </c>
      <c r="M133" s="11">
        <f t="shared" si="13"/>
        <v>22</v>
      </c>
    </row>
    <row r="134" spans="1:13" x14ac:dyDescent="0.3">
      <c r="A134" s="2" t="s">
        <v>95</v>
      </c>
      <c r="B134" s="2">
        <v>30</v>
      </c>
      <c r="C134" s="2">
        <v>84</v>
      </c>
      <c r="D134" s="7">
        <v>10</v>
      </c>
      <c r="E134" s="2">
        <v>1000</v>
      </c>
      <c r="F134" s="2">
        <v>0</v>
      </c>
      <c r="G134" s="2">
        <v>0</v>
      </c>
      <c r="H134" s="2">
        <v>900</v>
      </c>
      <c r="I134" s="2">
        <v>600</v>
      </c>
      <c r="J134" s="3">
        <f t="shared" si="12"/>
        <v>-19.466666666666665</v>
      </c>
      <c r="K134" s="2">
        <v>0</v>
      </c>
      <c r="L134" s="3">
        <f t="shared" si="14"/>
        <v>1.6666666666666667</v>
      </c>
      <c r="M134" s="11">
        <f t="shared" si="13"/>
        <v>-17.799999999999997</v>
      </c>
    </row>
    <row r="135" spans="1:13" x14ac:dyDescent="0.3">
      <c r="A135" s="2" t="s">
        <v>96</v>
      </c>
      <c r="B135" s="2">
        <v>20</v>
      </c>
      <c r="C135" s="2">
        <v>0</v>
      </c>
      <c r="D135" s="7">
        <v>10</v>
      </c>
      <c r="E135" s="2">
        <v>600</v>
      </c>
      <c r="F135" s="2">
        <v>0</v>
      </c>
      <c r="G135" s="2">
        <v>0</v>
      </c>
      <c r="H135" s="2">
        <v>400</v>
      </c>
      <c r="I135" s="2">
        <v>400</v>
      </c>
      <c r="J135" s="3">
        <f t="shared" si="12"/>
        <v>-10</v>
      </c>
      <c r="K135" s="2">
        <v>0</v>
      </c>
      <c r="L135" s="3">
        <f t="shared" si="14"/>
        <v>1.5</v>
      </c>
      <c r="M135" s="11">
        <f t="shared" si="13"/>
        <v>-8.5</v>
      </c>
    </row>
    <row r="136" spans="1:13" x14ac:dyDescent="0.3">
      <c r="A136" s="2" t="s">
        <v>118</v>
      </c>
      <c r="B136" s="2">
        <v>40</v>
      </c>
      <c r="C136" s="2">
        <v>0</v>
      </c>
      <c r="D136" s="7">
        <v>5</v>
      </c>
      <c r="E136" s="2">
        <v>2300</v>
      </c>
      <c r="F136" s="2">
        <v>0</v>
      </c>
      <c r="G136" s="2">
        <v>1400</v>
      </c>
      <c r="H136" s="2">
        <v>1000</v>
      </c>
      <c r="I136" s="2">
        <v>0</v>
      </c>
      <c r="J136" s="3">
        <f t="shared" si="12"/>
        <v>-2.5</v>
      </c>
      <c r="K136" s="2">
        <v>55</v>
      </c>
      <c r="L136" s="3">
        <f t="shared" si="14"/>
        <v>2.875</v>
      </c>
      <c r="M136" s="11">
        <f t="shared" si="13"/>
        <v>55.375</v>
      </c>
    </row>
    <row r="137" spans="1:13" x14ac:dyDescent="0.3">
      <c r="A137" s="2" t="s">
        <v>120</v>
      </c>
      <c r="B137" s="2">
        <v>40</v>
      </c>
      <c r="C137" s="2">
        <v>0</v>
      </c>
      <c r="D137" s="7">
        <v>5</v>
      </c>
      <c r="E137" s="2">
        <v>1800</v>
      </c>
      <c r="F137" s="2">
        <v>0</v>
      </c>
      <c r="G137" s="2">
        <v>400</v>
      </c>
      <c r="H137" s="2">
        <v>480</v>
      </c>
      <c r="I137" s="2">
        <v>0</v>
      </c>
      <c r="J137" s="3">
        <f t="shared" si="12"/>
        <v>23</v>
      </c>
      <c r="K137" s="2">
        <v>50</v>
      </c>
      <c r="L137" s="3">
        <f t="shared" si="14"/>
        <v>2.25</v>
      </c>
      <c r="M137" s="11">
        <f t="shared" si="13"/>
        <v>75.25</v>
      </c>
    </row>
    <row r="138" spans="1:13" x14ac:dyDescent="0.3">
      <c r="A138" s="2" t="s">
        <v>117</v>
      </c>
      <c r="B138" s="2">
        <v>40</v>
      </c>
      <c r="C138" s="2">
        <v>0</v>
      </c>
      <c r="D138" s="7">
        <v>5</v>
      </c>
      <c r="E138" s="2">
        <v>3100</v>
      </c>
      <c r="F138" s="2">
        <v>0</v>
      </c>
      <c r="G138" s="2">
        <v>1000</v>
      </c>
      <c r="H138" s="2">
        <v>600</v>
      </c>
      <c r="I138" s="2">
        <v>0</v>
      </c>
      <c r="J138" s="3">
        <f t="shared" si="12"/>
        <v>37.5</v>
      </c>
      <c r="K138" s="2">
        <v>60</v>
      </c>
      <c r="L138" s="3">
        <f t="shared" si="14"/>
        <v>3.875</v>
      </c>
      <c r="M138" s="11">
        <f t="shared" si="13"/>
        <v>101.375</v>
      </c>
    </row>
    <row r="139" spans="1:13" x14ac:dyDescent="0.3">
      <c r="A139" s="2" t="s">
        <v>119</v>
      </c>
      <c r="B139" s="2">
        <v>40</v>
      </c>
      <c r="C139" s="2">
        <v>0</v>
      </c>
      <c r="D139" s="7">
        <v>5</v>
      </c>
      <c r="E139" s="2">
        <v>1500</v>
      </c>
      <c r="F139" s="2">
        <v>0</v>
      </c>
      <c r="G139" s="2">
        <v>800</v>
      </c>
      <c r="H139" s="2">
        <v>400</v>
      </c>
      <c r="I139" s="2">
        <v>0</v>
      </c>
      <c r="J139" s="3">
        <f t="shared" ref="J139:J170" si="15">(E139-C139-F139-G139-H139-I139)/B139</f>
        <v>7.5</v>
      </c>
      <c r="K139" s="2">
        <v>0</v>
      </c>
      <c r="L139" s="3">
        <f t="shared" si="14"/>
        <v>1.875</v>
      </c>
      <c r="M139" s="11">
        <f t="shared" si="13"/>
        <v>9.375</v>
      </c>
    </row>
    <row r="140" spans="1:13" x14ac:dyDescent="0.3">
      <c r="A140" s="2" t="s">
        <v>172</v>
      </c>
      <c r="B140" s="2">
        <v>48</v>
      </c>
      <c r="C140" s="2">
        <v>0</v>
      </c>
      <c r="D140" s="7">
        <v>5</v>
      </c>
      <c r="E140" s="2">
        <v>300</v>
      </c>
      <c r="F140" s="2">
        <v>0</v>
      </c>
      <c r="G140" s="2">
        <v>0</v>
      </c>
      <c r="H140" s="2">
        <v>480</v>
      </c>
      <c r="I140" s="2">
        <v>0</v>
      </c>
      <c r="J140" s="3">
        <f t="shared" si="15"/>
        <v>-3.75</v>
      </c>
      <c r="K140" s="2">
        <v>0</v>
      </c>
      <c r="L140" s="3">
        <f t="shared" si="14"/>
        <v>0.3125</v>
      </c>
      <c r="M140" s="11">
        <f t="shared" si="13"/>
        <v>-3.4375</v>
      </c>
    </row>
    <row r="141" spans="1:13" x14ac:dyDescent="0.3">
      <c r="A141" s="2" t="s">
        <v>167</v>
      </c>
      <c r="B141" s="2">
        <v>48</v>
      </c>
      <c r="C141" s="2">
        <v>319</v>
      </c>
      <c r="D141" s="7">
        <v>5</v>
      </c>
      <c r="E141" s="2">
        <v>500</v>
      </c>
      <c r="F141" s="2">
        <v>0</v>
      </c>
      <c r="G141" s="2">
        <v>0</v>
      </c>
      <c r="H141" s="2">
        <v>240</v>
      </c>
      <c r="I141" s="2">
        <v>0</v>
      </c>
      <c r="J141" s="3">
        <f t="shared" si="15"/>
        <v>-1.2291666666666667</v>
      </c>
      <c r="K141" s="2">
        <v>0</v>
      </c>
      <c r="L141" s="3">
        <f t="shared" si="14"/>
        <v>0.52083333333333337</v>
      </c>
      <c r="M141" s="11">
        <f t="shared" si="13"/>
        <v>-0.70833333333333337</v>
      </c>
    </row>
    <row r="142" spans="1:13" x14ac:dyDescent="0.3">
      <c r="A142" s="2" t="s">
        <v>166</v>
      </c>
      <c r="B142" s="2">
        <v>48</v>
      </c>
      <c r="C142" s="2">
        <v>723</v>
      </c>
      <c r="D142" s="7">
        <v>5</v>
      </c>
      <c r="E142" s="2">
        <v>2000</v>
      </c>
      <c r="F142" s="2">
        <v>0</v>
      </c>
      <c r="G142" s="2">
        <v>0</v>
      </c>
      <c r="H142" s="2">
        <v>480</v>
      </c>
      <c r="I142" s="2">
        <v>480</v>
      </c>
      <c r="J142" s="3">
        <f t="shared" si="15"/>
        <v>6.604166666666667</v>
      </c>
      <c r="K142" s="2">
        <v>40</v>
      </c>
      <c r="L142" s="3">
        <f t="shared" si="14"/>
        <v>2.0833333333333335</v>
      </c>
      <c r="M142" s="11">
        <f t="shared" si="13"/>
        <v>48.6875</v>
      </c>
    </row>
    <row r="143" spans="1:13" x14ac:dyDescent="0.3">
      <c r="A143" s="2" t="s">
        <v>168</v>
      </c>
      <c r="B143" s="2">
        <v>48</v>
      </c>
      <c r="C143" s="2">
        <v>639</v>
      </c>
      <c r="D143" s="7">
        <v>5</v>
      </c>
      <c r="E143" s="2">
        <v>1200</v>
      </c>
      <c r="F143" s="2">
        <v>0</v>
      </c>
      <c r="G143" s="2">
        <v>0</v>
      </c>
      <c r="H143" s="2">
        <v>480</v>
      </c>
      <c r="I143" s="2">
        <v>480</v>
      </c>
      <c r="J143" s="3">
        <f t="shared" si="15"/>
        <v>-8.3125</v>
      </c>
      <c r="K143" s="2">
        <v>0</v>
      </c>
      <c r="L143" s="3">
        <f t="shared" si="14"/>
        <v>1.25</v>
      </c>
      <c r="M143" s="11">
        <f t="shared" si="13"/>
        <v>-7.0625</v>
      </c>
    </row>
    <row r="144" spans="1:13" x14ac:dyDescent="0.3">
      <c r="A144" s="2" t="s">
        <v>169</v>
      </c>
      <c r="B144" s="2">
        <v>48</v>
      </c>
      <c r="C144" s="2">
        <v>508</v>
      </c>
      <c r="D144" s="7">
        <v>5</v>
      </c>
      <c r="E144" s="2">
        <v>900</v>
      </c>
      <c r="F144" s="2">
        <v>0</v>
      </c>
      <c r="G144" s="2">
        <v>0</v>
      </c>
      <c r="H144" s="2">
        <v>720</v>
      </c>
      <c r="I144" s="2">
        <v>0</v>
      </c>
      <c r="J144" s="3">
        <f t="shared" si="15"/>
        <v>-6.833333333333333</v>
      </c>
      <c r="K144" s="2">
        <v>0</v>
      </c>
      <c r="L144" s="3">
        <f t="shared" si="14"/>
        <v>0.9375</v>
      </c>
      <c r="M144" s="11">
        <f t="shared" si="13"/>
        <v>-5.895833333333333</v>
      </c>
    </row>
    <row r="145" spans="1:13" x14ac:dyDescent="0.3">
      <c r="A145" s="2" t="s">
        <v>173</v>
      </c>
      <c r="B145" s="2">
        <v>48</v>
      </c>
      <c r="C145" s="2">
        <v>505</v>
      </c>
      <c r="D145" s="7">
        <v>5</v>
      </c>
      <c r="E145" s="2">
        <v>600</v>
      </c>
      <c r="F145" s="2">
        <v>0</v>
      </c>
      <c r="G145" s="2">
        <v>0</v>
      </c>
      <c r="H145" s="2">
        <v>240</v>
      </c>
      <c r="I145" s="2">
        <v>384</v>
      </c>
      <c r="J145" s="3">
        <f t="shared" si="15"/>
        <v>-11.020833333333334</v>
      </c>
      <c r="K145" s="2">
        <v>0</v>
      </c>
      <c r="L145" s="3">
        <f t="shared" si="14"/>
        <v>0.625</v>
      </c>
      <c r="M145" s="11">
        <f t="shared" si="13"/>
        <v>-10.395833333333334</v>
      </c>
    </row>
    <row r="146" spans="1:13" x14ac:dyDescent="0.3">
      <c r="A146" s="2" t="s">
        <v>170</v>
      </c>
      <c r="B146" s="2">
        <v>48</v>
      </c>
      <c r="C146" s="2">
        <v>0</v>
      </c>
      <c r="D146" s="7">
        <v>5</v>
      </c>
      <c r="E146" s="2">
        <v>800</v>
      </c>
      <c r="F146" s="2">
        <v>0</v>
      </c>
      <c r="G146" s="2">
        <v>0</v>
      </c>
      <c r="H146" s="2">
        <v>960</v>
      </c>
      <c r="I146" s="2">
        <v>0</v>
      </c>
      <c r="J146" s="3">
        <f t="shared" si="15"/>
        <v>-3.3333333333333335</v>
      </c>
      <c r="K146" s="2">
        <v>30</v>
      </c>
      <c r="L146" s="3">
        <f t="shared" si="14"/>
        <v>0.83333333333333337</v>
      </c>
      <c r="M146" s="11">
        <f t="shared" si="13"/>
        <v>27.5</v>
      </c>
    </row>
    <row r="147" spans="1:13" x14ac:dyDescent="0.3">
      <c r="A147" s="2" t="s">
        <v>171</v>
      </c>
      <c r="B147" s="2">
        <v>48</v>
      </c>
      <c r="C147" s="2">
        <v>0</v>
      </c>
      <c r="D147" s="7">
        <v>5</v>
      </c>
      <c r="E147" s="2">
        <v>100</v>
      </c>
      <c r="F147" s="2">
        <v>0</v>
      </c>
      <c r="G147" s="2">
        <v>0</v>
      </c>
      <c r="H147" s="2">
        <v>144</v>
      </c>
      <c r="I147" s="2">
        <v>0</v>
      </c>
      <c r="J147" s="3">
        <f t="shared" si="15"/>
        <v>-0.91666666666666663</v>
      </c>
      <c r="K147" s="2">
        <v>0</v>
      </c>
      <c r="L147" s="3">
        <f t="shared" si="14"/>
        <v>0.10416666666666667</v>
      </c>
      <c r="M147" s="11">
        <f t="shared" si="13"/>
        <v>-0.8125</v>
      </c>
    </row>
    <row r="148" spans="1:13" x14ac:dyDescent="0.3">
      <c r="A148" s="2" t="s">
        <v>124</v>
      </c>
      <c r="B148" s="2">
        <v>10</v>
      </c>
      <c r="C148" s="2">
        <v>63</v>
      </c>
      <c r="D148" s="7">
        <v>5</v>
      </c>
      <c r="E148" s="2">
        <v>214</v>
      </c>
      <c r="F148" s="2">
        <v>0</v>
      </c>
      <c r="G148" s="2">
        <v>0</v>
      </c>
      <c r="H148" s="2">
        <v>180</v>
      </c>
      <c r="I148" s="2">
        <v>0</v>
      </c>
      <c r="J148" s="3">
        <f t="shared" si="15"/>
        <v>-2.9</v>
      </c>
      <c r="K148" s="2">
        <v>0</v>
      </c>
      <c r="L148" s="3">
        <f t="shared" si="14"/>
        <v>1.07</v>
      </c>
      <c r="M148" s="11">
        <f t="shared" si="13"/>
        <v>-1.8299999999999998</v>
      </c>
    </row>
    <row r="149" spans="1:13" x14ac:dyDescent="0.3">
      <c r="A149" s="2" t="s">
        <v>125</v>
      </c>
      <c r="B149" s="2">
        <v>12</v>
      </c>
      <c r="C149" s="2">
        <v>0</v>
      </c>
      <c r="D149" s="7">
        <v>6</v>
      </c>
      <c r="E149" s="2">
        <v>1000</v>
      </c>
      <c r="F149" s="2">
        <v>0</v>
      </c>
      <c r="G149" s="2">
        <v>960</v>
      </c>
      <c r="H149" s="2">
        <v>0</v>
      </c>
      <c r="I149" s="2">
        <v>0</v>
      </c>
      <c r="J149" s="3">
        <f t="shared" si="15"/>
        <v>3.3333333333333335</v>
      </c>
      <c r="K149" s="2">
        <v>50</v>
      </c>
      <c r="L149" s="3">
        <f t="shared" si="14"/>
        <v>4.166666666666667</v>
      </c>
      <c r="M149" s="11">
        <f t="shared" si="13"/>
        <v>57.5</v>
      </c>
    </row>
    <row r="150" spans="1:13" x14ac:dyDescent="0.3">
      <c r="A150" s="4" t="s">
        <v>127</v>
      </c>
      <c r="B150" s="2">
        <v>12</v>
      </c>
      <c r="C150" s="2">
        <v>0</v>
      </c>
      <c r="D150" s="7">
        <v>6</v>
      </c>
      <c r="E150" s="2">
        <v>900</v>
      </c>
      <c r="F150" s="2">
        <v>0</v>
      </c>
      <c r="G150" s="2">
        <v>0</v>
      </c>
      <c r="H150" s="2">
        <v>0</v>
      </c>
      <c r="I150" s="2">
        <v>0</v>
      </c>
      <c r="J150" s="3">
        <f t="shared" si="15"/>
        <v>75</v>
      </c>
      <c r="K150" s="2">
        <v>0</v>
      </c>
      <c r="L150" s="3">
        <f t="shared" si="14"/>
        <v>3.75</v>
      </c>
      <c r="M150" s="11">
        <f t="shared" si="13"/>
        <v>78.75</v>
      </c>
    </row>
    <row r="151" spans="1:13" x14ac:dyDescent="0.3">
      <c r="A151" s="2" t="s">
        <v>126</v>
      </c>
      <c r="B151" s="2">
        <v>12</v>
      </c>
      <c r="C151" s="2">
        <v>0</v>
      </c>
      <c r="D151" s="7">
        <v>6</v>
      </c>
      <c r="E151" s="2">
        <v>1200</v>
      </c>
      <c r="F151" s="2">
        <v>0</v>
      </c>
      <c r="G151" s="2">
        <v>1200</v>
      </c>
      <c r="H151" s="2">
        <v>0</v>
      </c>
      <c r="I151" s="2">
        <v>0</v>
      </c>
      <c r="J151" s="3">
        <f t="shared" si="15"/>
        <v>0</v>
      </c>
      <c r="K151" s="2">
        <v>60</v>
      </c>
      <c r="L151" s="3">
        <f t="shared" si="14"/>
        <v>5</v>
      </c>
      <c r="M151" s="11">
        <f t="shared" si="13"/>
        <v>65</v>
      </c>
    </row>
    <row r="152" spans="1:13" x14ac:dyDescent="0.3">
      <c r="A152" s="2" t="s">
        <v>50</v>
      </c>
      <c r="B152" s="2">
        <v>6</v>
      </c>
      <c r="C152" s="2">
        <v>93</v>
      </c>
      <c r="D152" s="7">
        <v>10</v>
      </c>
      <c r="E152" s="2">
        <v>320</v>
      </c>
      <c r="F152" s="2">
        <v>0</v>
      </c>
      <c r="G152" s="2">
        <v>0</v>
      </c>
      <c r="H152" s="2">
        <v>60</v>
      </c>
      <c r="I152" s="2">
        <v>60</v>
      </c>
      <c r="J152" s="3">
        <f t="shared" si="15"/>
        <v>17.833333333333332</v>
      </c>
      <c r="K152" s="2">
        <v>0</v>
      </c>
      <c r="L152" s="3">
        <f t="shared" si="14"/>
        <v>2.6666666666666665</v>
      </c>
      <c r="M152" s="11">
        <f t="shared" si="13"/>
        <v>20.5</v>
      </c>
    </row>
    <row r="153" spans="1:13" x14ac:dyDescent="0.3">
      <c r="A153" s="2" t="s">
        <v>31</v>
      </c>
      <c r="B153" s="2">
        <v>10</v>
      </c>
      <c r="C153" s="2">
        <v>0</v>
      </c>
      <c r="D153" s="7">
        <v>5</v>
      </c>
      <c r="E153" s="2">
        <v>67</v>
      </c>
      <c r="F153" s="2">
        <v>0</v>
      </c>
      <c r="G153" s="2">
        <v>0</v>
      </c>
      <c r="H153" s="2">
        <v>40</v>
      </c>
      <c r="I153" s="2">
        <v>40</v>
      </c>
      <c r="J153" s="3">
        <f t="shared" si="15"/>
        <v>-1.3</v>
      </c>
      <c r="K153" s="2">
        <v>0</v>
      </c>
      <c r="L153" s="3">
        <f t="shared" si="14"/>
        <v>0.33500000000000002</v>
      </c>
      <c r="M153" s="11">
        <f t="shared" si="13"/>
        <v>-0.96500000000000008</v>
      </c>
    </row>
    <row r="154" spans="1:13" x14ac:dyDescent="0.3">
      <c r="A154" s="2" t="s">
        <v>32</v>
      </c>
      <c r="B154" s="2">
        <v>10</v>
      </c>
      <c r="C154" s="2">
        <v>17</v>
      </c>
      <c r="D154" s="7">
        <v>5</v>
      </c>
      <c r="E154" s="2">
        <v>85</v>
      </c>
      <c r="F154" s="2">
        <v>0</v>
      </c>
      <c r="G154" s="2">
        <v>0</v>
      </c>
      <c r="H154" s="2">
        <v>10</v>
      </c>
      <c r="I154" s="2">
        <v>80</v>
      </c>
      <c r="J154" s="3">
        <f t="shared" si="15"/>
        <v>-2.2000000000000002</v>
      </c>
      <c r="K154" s="2">
        <v>0</v>
      </c>
      <c r="L154" s="3">
        <f t="shared" si="14"/>
        <v>0.42499999999999999</v>
      </c>
      <c r="M154" s="11">
        <f t="shared" si="13"/>
        <v>-1.7750000000000001</v>
      </c>
    </row>
    <row r="155" spans="1:13" x14ac:dyDescent="0.3">
      <c r="A155" s="2" t="s">
        <v>33</v>
      </c>
      <c r="B155" s="2">
        <v>10</v>
      </c>
      <c r="C155" s="2">
        <v>0</v>
      </c>
      <c r="D155" s="7">
        <v>5</v>
      </c>
      <c r="E155" s="2">
        <v>56</v>
      </c>
      <c r="F155" s="2">
        <v>0</v>
      </c>
      <c r="G155" s="2">
        <v>0</v>
      </c>
      <c r="H155" s="2">
        <v>20</v>
      </c>
      <c r="I155" s="2">
        <v>30</v>
      </c>
      <c r="J155" s="3">
        <f t="shared" si="15"/>
        <v>0.6</v>
      </c>
      <c r="K155" s="2">
        <v>0</v>
      </c>
      <c r="L155" s="3">
        <f t="shared" si="14"/>
        <v>0.28000000000000003</v>
      </c>
      <c r="M155" s="11">
        <f t="shared" si="13"/>
        <v>0.88</v>
      </c>
    </row>
    <row r="156" spans="1:13" x14ac:dyDescent="0.3">
      <c r="A156" s="2" t="s">
        <v>37</v>
      </c>
      <c r="B156" s="2">
        <v>10</v>
      </c>
      <c r="C156" s="2">
        <v>0</v>
      </c>
      <c r="D156" s="7">
        <v>5</v>
      </c>
      <c r="E156" s="2">
        <v>59</v>
      </c>
      <c r="F156" s="2">
        <v>0</v>
      </c>
      <c r="G156" s="2">
        <v>0</v>
      </c>
      <c r="H156" s="2">
        <v>30</v>
      </c>
      <c r="I156" s="2">
        <v>0</v>
      </c>
      <c r="J156" s="3">
        <f t="shared" si="15"/>
        <v>2.9</v>
      </c>
      <c r="K156" s="2">
        <v>0</v>
      </c>
      <c r="L156" s="3">
        <f t="shared" si="14"/>
        <v>0.29500000000000004</v>
      </c>
      <c r="M156" s="11">
        <f t="shared" si="13"/>
        <v>3.1949999999999998</v>
      </c>
    </row>
    <row r="157" spans="1:13" x14ac:dyDescent="0.3">
      <c r="A157" s="2" t="s">
        <v>34</v>
      </c>
      <c r="B157" s="2">
        <v>10</v>
      </c>
      <c r="C157" s="2">
        <v>17</v>
      </c>
      <c r="D157" s="7">
        <v>5</v>
      </c>
      <c r="E157" s="2">
        <v>112</v>
      </c>
      <c r="F157" s="2">
        <v>0</v>
      </c>
      <c r="G157" s="2">
        <v>0</v>
      </c>
      <c r="H157" s="2">
        <v>40</v>
      </c>
      <c r="I157" s="2">
        <v>120</v>
      </c>
      <c r="J157" s="3">
        <f t="shared" si="15"/>
        <v>-6.5</v>
      </c>
      <c r="K157" s="2">
        <v>0</v>
      </c>
      <c r="L157" s="3">
        <f t="shared" si="14"/>
        <v>0.56000000000000005</v>
      </c>
      <c r="M157" s="11">
        <f t="shared" ref="M157:M177" si="16">J157+K157+L157</f>
        <v>-5.9399999999999995</v>
      </c>
    </row>
    <row r="158" spans="1:13" x14ac:dyDescent="0.3">
      <c r="A158" s="2" t="s">
        <v>36</v>
      </c>
      <c r="B158" s="2">
        <v>10</v>
      </c>
      <c r="C158" s="2">
        <v>0</v>
      </c>
      <c r="D158" s="7">
        <v>5</v>
      </c>
      <c r="E158" s="2">
        <v>58</v>
      </c>
      <c r="F158" s="2">
        <v>0</v>
      </c>
      <c r="G158" s="2">
        <v>0</v>
      </c>
      <c r="H158" s="2">
        <v>20</v>
      </c>
      <c r="I158" s="2">
        <v>0</v>
      </c>
      <c r="J158" s="3">
        <f t="shared" si="15"/>
        <v>3.8</v>
      </c>
      <c r="K158" s="2">
        <v>0</v>
      </c>
      <c r="L158" s="3">
        <f t="shared" si="14"/>
        <v>0.29000000000000004</v>
      </c>
      <c r="M158" s="11">
        <f t="shared" si="16"/>
        <v>4.09</v>
      </c>
    </row>
    <row r="159" spans="1:13" x14ac:dyDescent="0.3">
      <c r="A159" s="2" t="s">
        <v>41</v>
      </c>
      <c r="B159" s="2">
        <v>10</v>
      </c>
      <c r="C159" s="2">
        <v>0</v>
      </c>
      <c r="D159" s="7">
        <v>5</v>
      </c>
      <c r="E159" s="2"/>
      <c r="F159" s="2">
        <v>0</v>
      </c>
      <c r="G159" s="2">
        <v>0</v>
      </c>
      <c r="H159" s="2">
        <v>20</v>
      </c>
      <c r="I159" s="2">
        <v>0</v>
      </c>
      <c r="J159" s="3">
        <f t="shared" si="15"/>
        <v>-2</v>
      </c>
      <c r="K159" s="2">
        <v>0</v>
      </c>
      <c r="L159" s="3">
        <f t="shared" si="14"/>
        <v>0</v>
      </c>
      <c r="M159" s="11">
        <f t="shared" si="16"/>
        <v>-2</v>
      </c>
    </row>
    <row r="160" spans="1:13" x14ac:dyDescent="0.3">
      <c r="A160" s="2" t="s">
        <v>35</v>
      </c>
      <c r="B160" s="2">
        <v>10</v>
      </c>
      <c r="C160" s="2">
        <v>0</v>
      </c>
      <c r="D160" s="7">
        <v>5</v>
      </c>
      <c r="E160" s="2">
        <v>95</v>
      </c>
      <c r="F160" s="2">
        <v>0</v>
      </c>
      <c r="G160" s="2">
        <v>0</v>
      </c>
      <c r="H160" s="2">
        <v>40</v>
      </c>
      <c r="I160" s="2">
        <v>0</v>
      </c>
      <c r="J160" s="3">
        <f t="shared" si="15"/>
        <v>5.5</v>
      </c>
      <c r="K160" s="2">
        <v>0</v>
      </c>
      <c r="L160" s="3">
        <f t="shared" si="14"/>
        <v>0.47499999999999998</v>
      </c>
      <c r="M160" s="11">
        <f t="shared" si="16"/>
        <v>5.9749999999999996</v>
      </c>
    </row>
    <row r="161" spans="1:13" x14ac:dyDescent="0.3">
      <c r="A161" s="2" t="s">
        <v>9</v>
      </c>
      <c r="B161" s="2">
        <v>10</v>
      </c>
      <c r="C161" s="2">
        <v>0</v>
      </c>
      <c r="D161" s="7">
        <v>4</v>
      </c>
      <c r="E161" s="2">
        <v>8400</v>
      </c>
      <c r="F161" s="2">
        <v>2500</v>
      </c>
      <c r="G161" s="2">
        <v>1000</v>
      </c>
      <c r="H161" s="2">
        <v>1500</v>
      </c>
      <c r="I161" s="2">
        <v>1500</v>
      </c>
      <c r="J161" s="3">
        <f t="shared" si="15"/>
        <v>190</v>
      </c>
      <c r="K161" s="2">
        <v>20</v>
      </c>
      <c r="L161" s="3">
        <f t="shared" si="14"/>
        <v>42</v>
      </c>
      <c r="M161" s="11">
        <f t="shared" si="16"/>
        <v>252</v>
      </c>
    </row>
    <row r="162" spans="1:13" x14ac:dyDescent="0.3">
      <c r="A162" s="2" t="s">
        <v>15</v>
      </c>
      <c r="B162" s="2">
        <v>20</v>
      </c>
      <c r="C162" s="2">
        <v>0</v>
      </c>
      <c r="D162" s="7">
        <v>5</v>
      </c>
      <c r="E162" s="2">
        <v>9400</v>
      </c>
      <c r="F162" s="2">
        <v>3000</v>
      </c>
      <c r="G162" s="2">
        <v>2000</v>
      </c>
      <c r="H162" s="2">
        <v>2000</v>
      </c>
      <c r="I162" s="2">
        <v>0</v>
      </c>
      <c r="J162" s="3">
        <f t="shared" si="15"/>
        <v>120</v>
      </c>
      <c r="K162" s="2">
        <v>100</v>
      </c>
      <c r="L162" s="3">
        <f t="shared" si="14"/>
        <v>23.5</v>
      </c>
      <c r="M162" s="11">
        <f t="shared" si="16"/>
        <v>243.5</v>
      </c>
    </row>
    <row r="163" spans="1:13" x14ac:dyDescent="0.3">
      <c r="A163" s="2" t="s">
        <v>88</v>
      </c>
      <c r="B163" s="2">
        <v>24</v>
      </c>
      <c r="C163" s="2">
        <v>670</v>
      </c>
      <c r="D163" s="7">
        <v>10</v>
      </c>
      <c r="E163" s="2">
        <v>900</v>
      </c>
      <c r="F163" s="2">
        <v>0</v>
      </c>
      <c r="G163" s="2">
        <v>0</v>
      </c>
      <c r="H163" s="2">
        <v>0</v>
      </c>
      <c r="I163" s="2">
        <v>720</v>
      </c>
      <c r="J163" s="3">
        <f t="shared" si="15"/>
        <v>-20.416666666666668</v>
      </c>
      <c r="K163" s="2">
        <v>50</v>
      </c>
      <c r="L163" s="3">
        <f t="shared" ref="L163:L177" si="17">E163*0.05/B163</f>
        <v>1.875</v>
      </c>
      <c r="M163" s="11">
        <f t="shared" si="16"/>
        <v>31.458333333333332</v>
      </c>
    </row>
    <row r="164" spans="1:13" x14ac:dyDescent="0.3">
      <c r="A164" s="2" t="s">
        <v>89</v>
      </c>
      <c r="B164" s="2">
        <v>24</v>
      </c>
      <c r="C164" s="2">
        <v>350</v>
      </c>
      <c r="D164" s="7">
        <v>10</v>
      </c>
      <c r="E164" s="2">
        <v>1000</v>
      </c>
      <c r="F164" s="2">
        <v>0</v>
      </c>
      <c r="G164" s="2">
        <v>0</v>
      </c>
      <c r="H164" s="2">
        <v>0</v>
      </c>
      <c r="I164" s="2">
        <v>720</v>
      </c>
      <c r="J164" s="3">
        <f t="shared" si="15"/>
        <v>-2.9166666666666665</v>
      </c>
      <c r="K164" s="2">
        <v>50</v>
      </c>
      <c r="L164" s="3">
        <f t="shared" si="17"/>
        <v>2.0833333333333335</v>
      </c>
      <c r="M164" s="11">
        <f t="shared" si="16"/>
        <v>49.166666666666671</v>
      </c>
    </row>
    <row r="165" spans="1:13" x14ac:dyDescent="0.3">
      <c r="A165" s="2" t="s">
        <v>78</v>
      </c>
      <c r="B165" s="2">
        <v>20</v>
      </c>
      <c r="C165" s="2">
        <v>0</v>
      </c>
      <c r="D165" s="7">
        <v>6</v>
      </c>
      <c r="E165" s="2">
        <v>500</v>
      </c>
      <c r="F165" s="2">
        <v>0</v>
      </c>
      <c r="G165" s="2">
        <v>400</v>
      </c>
      <c r="H165" s="2">
        <v>0</v>
      </c>
      <c r="I165" s="2">
        <v>0</v>
      </c>
      <c r="J165" s="3">
        <f t="shared" si="15"/>
        <v>5</v>
      </c>
      <c r="K165" s="2">
        <v>0</v>
      </c>
      <c r="L165" s="3">
        <f t="shared" si="17"/>
        <v>1.25</v>
      </c>
      <c r="M165" s="11">
        <f t="shared" si="16"/>
        <v>6.25</v>
      </c>
    </row>
    <row r="166" spans="1:13" x14ac:dyDescent="0.3">
      <c r="A166" s="2" t="s">
        <v>74</v>
      </c>
      <c r="B166" s="2">
        <v>20</v>
      </c>
      <c r="C166" s="2">
        <v>0</v>
      </c>
      <c r="D166" s="7">
        <v>6</v>
      </c>
      <c r="E166" s="2">
        <v>400</v>
      </c>
      <c r="F166" s="2">
        <v>0</v>
      </c>
      <c r="G166" s="2">
        <v>300</v>
      </c>
      <c r="H166" s="2">
        <v>0</v>
      </c>
      <c r="I166" s="2">
        <v>200</v>
      </c>
      <c r="J166" s="3">
        <f t="shared" si="15"/>
        <v>-5</v>
      </c>
      <c r="K166" s="2">
        <v>0</v>
      </c>
      <c r="L166" s="3">
        <f t="shared" si="17"/>
        <v>1</v>
      </c>
      <c r="M166" s="11">
        <f t="shared" si="16"/>
        <v>-4</v>
      </c>
    </row>
    <row r="167" spans="1:13" x14ac:dyDescent="0.3">
      <c r="A167" s="2" t="s">
        <v>75</v>
      </c>
      <c r="B167" s="2">
        <v>20</v>
      </c>
      <c r="C167" s="2">
        <v>183</v>
      </c>
      <c r="D167" s="7">
        <v>6</v>
      </c>
      <c r="E167" s="2">
        <v>750</v>
      </c>
      <c r="F167" s="2">
        <v>0</v>
      </c>
      <c r="G167" s="2">
        <v>300</v>
      </c>
      <c r="H167" s="2">
        <v>0</v>
      </c>
      <c r="I167" s="2">
        <v>200</v>
      </c>
      <c r="J167" s="3">
        <f t="shared" si="15"/>
        <v>3.35</v>
      </c>
      <c r="K167" s="2">
        <v>20</v>
      </c>
      <c r="L167" s="3">
        <f t="shared" si="17"/>
        <v>1.875</v>
      </c>
      <c r="M167" s="11">
        <f t="shared" si="16"/>
        <v>25.225000000000001</v>
      </c>
    </row>
    <row r="168" spans="1:13" x14ac:dyDescent="0.3">
      <c r="A168" s="2" t="s">
        <v>76</v>
      </c>
      <c r="B168" s="2">
        <v>20</v>
      </c>
      <c r="C168" s="2">
        <v>0</v>
      </c>
      <c r="D168" s="7">
        <v>6</v>
      </c>
      <c r="E168" s="2">
        <v>550</v>
      </c>
      <c r="F168" s="2">
        <v>0</v>
      </c>
      <c r="G168" s="2">
        <v>500</v>
      </c>
      <c r="H168" s="2">
        <v>0</v>
      </c>
      <c r="I168" s="2">
        <v>200</v>
      </c>
      <c r="J168" s="3">
        <f t="shared" si="15"/>
        <v>-7.5</v>
      </c>
      <c r="K168" s="2">
        <v>0</v>
      </c>
      <c r="L168" s="3">
        <f t="shared" si="17"/>
        <v>1.375</v>
      </c>
      <c r="M168" s="11">
        <f t="shared" si="16"/>
        <v>-6.125</v>
      </c>
    </row>
    <row r="169" spans="1:13" x14ac:dyDescent="0.3">
      <c r="A169" s="2" t="s">
        <v>79</v>
      </c>
      <c r="B169" s="2">
        <v>20</v>
      </c>
      <c r="C169" s="2">
        <v>157</v>
      </c>
      <c r="D169" s="7">
        <v>6</v>
      </c>
      <c r="E169" s="2">
        <v>250</v>
      </c>
      <c r="F169" s="2">
        <v>0</v>
      </c>
      <c r="G169" s="2">
        <v>0</v>
      </c>
      <c r="H169" s="2">
        <v>0</v>
      </c>
      <c r="I169" s="2">
        <v>0</v>
      </c>
      <c r="J169" s="3">
        <f t="shared" si="15"/>
        <v>4.6500000000000004</v>
      </c>
      <c r="K169" s="2">
        <v>20</v>
      </c>
      <c r="L169" s="3">
        <f t="shared" si="17"/>
        <v>0.625</v>
      </c>
      <c r="M169" s="11">
        <f t="shared" si="16"/>
        <v>25.274999999999999</v>
      </c>
    </row>
    <row r="170" spans="1:13" x14ac:dyDescent="0.3">
      <c r="A170" s="2" t="s">
        <v>77</v>
      </c>
      <c r="B170" s="2">
        <v>20</v>
      </c>
      <c r="C170" s="2">
        <v>111</v>
      </c>
      <c r="D170" s="7">
        <v>6</v>
      </c>
      <c r="E170" s="2">
        <v>200</v>
      </c>
      <c r="F170" s="2">
        <v>0</v>
      </c>
      <c r="G170" s="2">
        <v>0</v>
      </c>
      <c r="H170" s="2">
        <v>0</v>
      </c>
      <c r="I170" s="2">
        <v>100</v>
      </c>
      <c r="J170" s="3">
        <f t="shared" si="15"/>
        <v>-0.55000000000000004</v>
      </c>
      <c r="K170" s="2">
        <v>0</v>
      </c>
      <c r="L170" s="3">
        <f t="shared" si="17"/>
        <v>0.5</v>
      </c>
      <c r="M170" s="11">
        <f t="shared" si="16"/>
        <v>-5.0000000000000044E-2</v>
      </c>
    </row>
    <row r="171" spans="1:13" x14ac:dyDescent="0.3">
      <c r="A171" s="2" t="s">
        <v>97</v>
      </c>
      <c r="B171" s="2">
        <v>12</v>
      </c>
      <c r="C171" s="2">
        <v>81</v>
      </c>
      <c r="D171" s="7">
        <v>10</v>
      </c>
      <c r="E171" s="2">
        <v>200</v>
      </c>
      <c r="F171" s="2">
        <v>0</v>
      </c>
      <c r="G171" s="2">
        <v>0</v>
      </c>
      <c r="H171" s="2">
        <v>0</v>
      </c>
      <c r="I171" s="2">
        <v>180</v>
      </c>
      <c r="J171" s="3">
        <f t="shared" ref="J171:J177" si="18">(E171-C171-F171-G171-H171-I171)/B171</f>
        <v>-5.083333333333333</v>
      </c>
      <c r="K171" s="2">
        <v>0</v>
      </c>
      <c r="L171" s="3">
        <f t="shared" si="17"/>
        <v>0.83333333333333337</v>
      </c>
      <c r="M171" s="11">
        <f t="shared" si="16"/>
        <v>-4.25</v>
      </c>
    </row>
    <row r="172" spans="1:13" x14ac:dyDescent="0.3">
      <c r="A172" s="2" t="s">
        <v>98</v>
      </c>
      <c r="B172" s="2">
        <v>12</v>
      </c>
      <c r="C172" s="2">
        <v>0</v>
      </c>
      <c r="D172" s="7">
        <v>10</v>
      </c>
      <c r="E172" s="2">
        <v>400</v>
      </c>
      <c r="F172" s="2">
        <v>0</v>
      </c>
      <c r="G172" s="2">
        <v>0</v>
      </c>
      <c r="H172" s="2">
        <v>180</v>
      </c>
      <c r="I172" s="2">
        <v>240</v>
      </c>
      <c r="J172" s="3">
        <f t="shared" si="18"/>
        <v>-1.6666666666666667</v>
      </c>
      <c r="K172" s="2">
        <v>0</v>
      </c>
      <c r="L172" s="3">
        <f t="shared" si="17"/>
        <v>1.6666666666666667</v>
      </c>
      <c r="M172" s="11">
        <f t="shared" si="16"/>
        <v>0</v>
      </c>
    </row>
    <row r="173" spans="1:13" x14ac:dyDescent="0.3">
      <c r="A173" s="2" t="s">
        <v>148</v>
      </c>
      <c r="B173" s="2">
        <v>24</v>
      </c>
      <c r="C173" s="2">
        <v>0</v>
      </c>
      <c r="D173" s="7">
        <v>5</v>
      </c>
      <c r="E173" s="2">
        <v>800</v>
      </c>
      <c r="F173" s="2">
        <v>0</v>
      </c>
      <c r="G173" s="2">
        <v>0</v>
      </c>
      <c r="H173" s="2">
        <v>360</v>
      </c>
      <c r="I173" s="2">
        <v>720</v>
      </c>
      <c r="J173" s="3">
        <f t="shared" si="18"/>
        <v>-11.666666666666666</v>
      </c>
      <c r="K173" s="2">
        <v>40</v>
      </c>
      <c r="L173" s="3">
        <f t="shared" si="17"/>
        <v>1.6666666666666667</v>
      </c>
      <c r="M173" s="11">
        <f t="shared" si="16"/>
        <v>30.000000000000004</v>
      </c>
    </row>
    <row r="174" spans="1:13" x14ac:dyDescent="0.3">
      <c r="A174" s="2" t="s">
        <v>81</v>
      </c>
      <c r="B174" s="2">
        <v>12</v>
      </c>
      <c r="C174" s="2">
        <v>0</v>
      </c>
      <c r="D174" s="7">
        <v>6</v>
      </c>
      <c r="E174" s="2">
        <v>2200</v>
      </c>
      <c r="F174" s="2">
        <v>0</v>
      </c>
      <c r="G174" s="2">
        <v>420</v>
      </c>
      <c r="H174" s="2">
        <v>0</v>
      </c>
      <c r="I174" s="2">
        <v>600</v>
      </c>
      <c r="J174" s="3">
        <f t="shared" si="18"/>
        <v>98.333333333333329</v>
      </c>
      <c r="K174" s="2">
        <v>80</v>
      </c>
      <c r="L174" s="3">
        <f t="shared" si="17"/>
        <v>9.1666666666666661</v>
      </c>
      <c r="M174" s="11">
        <f t="shared" si="16"/>
        <v>187.49999999999997</v>
      </c>
    </row>
    <row r="175" spans="1:13" x14ac:dyDescent="0.3">
      <c r="A175" s="2" t="s">
        <v>121</v>
      </c>
      <c r="B175" s="2">
        <v>50</v>
      </c>
      <c r="C175" s="2">
        <v>480</v>
      </c>
      <c r="D175" s="7">
        <v>5</v>
      </c>
      <c r="E175" s="2">
        <v>900</v>
      </c>
      <c r="F175" s="2">
        <v>0</v>
      </c>
      <c r="G175" s="2">
        <v>300</v>
      </c>
      <c r="H175" s="2">
        <v>0</v>
      </c>
      <c r="I175" s="2">
        <v>0</v>
      </c>
      <c r="J175" s="3">
        <f t="shared" si="18"/>
        <v>2.4</v>
      </c>
      <c r="K175" s="2">
        <v>0</v>
      </c>
      <c r="L175" s="3">
        <f t="shared" si="17"/>
        <v>0.9</v>
      </c>
      <c r="M175" s="11">
        <f t="shared" si="16"/>
        <v>3.3</v>
      </c>
    </row>
    <row r="176" spans="1:13" x14ac:dyDescent="0.3">
      <c r="A176" s="2" t="s">
        <v>122</v>
      </c>
      <c r="B176" s="2">
        <v>50</v>
      </c>
      <c r="C176" s="2">
        <v>0</v>
      </c>
      <c r="D176" s="7">
        <v>5</v>
      </c>
      <c r="E176" s="2">
        <v>1150</v>
      </c>
      <c r="F176" s="2">
        <v>0</v>
      </c>
      <c r="G176" s="2">
        <v>600</v>
      </c>
      <c r="H176" s="2">
        <v>0</v>
      </c>
      <c r="I176" s="2">
        <v>0</v>
      </c>
      <c r="J176" s="3">
        <f t="shared" si="18"/>
        <v>11</v>
      </c>
      <c r="K176" s="2">
        <v>0</v>
      </c>
      <c r="L176" s="3">
        <f t="shared" si="17"/>
        <v>1.1499999999999999</v>
      </c>
      <c r="M176" s="11">
        <f t="shared" si="16"/>
        <v>12.15</v>
      </c>
    </row>
    <row r="177" spans="1:13" x14ac:dyDescent="0.3">
      <c r="A177" s="2" t="s">
        <v>123</v>
      </c>
      <c r="B177" s="2">
        <v>50</v>
      </c>
      <c r="C177" s="2">
        <v>400</v>
      </c>
      <c r="D177" s="7">
        <v>5</v>
      </c>
      <c r="E177" s="2">
        <v>800</v>
      </c>
      <c r="F177" s="2">
        <v>0</v>
      </c>
      <c r="G177" s="2">
        <v>600</v>
      </c>
      <c r="H177" s="2">
        <v>0</v>
      </c>
      <c r="I177" s="2">
        <v>0</v>
      </c>
      <c r="J177" s="3">
        <f t="shared" si="18"/>
        <v>-4</v>
      </c>
      <c r="K177" s="2">
        <v>0</v>
      </c>
      <c r="L177" s="3">
        <f t="shared" si="17"/>
        <v>0.8</v>
      </c>
      <c r="M177" s="11">
        <f t="shared" si="16"/>
        <v>-3.2</v>
      </c>
    </row>
  </sheetData>
  <sortState xmlns:xlrd2="http://schemas.microsoft.com/office/spreadsheetml/2017/richdata2" ref="A3:N177">
    <sortCondition ref="A3:A177"/>
  </sortState>
  <mergeCells count="1">
    <mergeCell ref="A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29382-B94D-426D-9346-01ECA8BEE8E9}">
  <dimension ref="A1:Q192"/>
  <sheetViews>
    <sheetView showGridLines="0" workbookViewId="0">
      <selection sqref="A1:XFD1048576"/>
    </sheetView>
  </sheetViews>
  <sheetFormatPr defaultColWidth="8.88671875" defaultRowHeight="13.8" x14ac:dyDescent="0.3"/>
  <cols>
    <col min="1" max="1" width="36.88671875" style="12" customWidth="1"/>
    <col min="2" max="3" width="8.88671875" style="12"/>
    <col min="4" max="4" width="8.88671875" style="26"/>
    <col min="5" max="11" width="8.88671875" style="12"/>
    <col min="12" max="12" width="13.6640625" style="12" customWidth="1"/>
    <col min="13" max="13" width="15.88671875" style="12" customWidth="1"/>
    <col min="14" max="14" width="12.109375" style="12" customWidth="1"/>
    <col min="15" max="15" width="11.88671875" style="12" customWidth="1"/>
    <col min="16" max="16" width="0" style="12" hidden="1" customWidth="1"/>
    <col min="17" max="17" width="10.109375" style="12" bestFit="1" customWidth="1"/>
    <col min="18" max="16384" width="8.88671875" style="12"/>
  </cols>
  <sheetData>
    <row r="1" spans="1:17" x14ac:dyDescent="0.3">
      <c r="A1" s="138" t="s">
        <v>193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</row>
    <row r="2" spans="1:17" ht="83.4" customHeight="1" x14ac:dyDescent="0.3">
      <c r="A2" s="6" t="s">
        <v>0</v>
      </c>
      <c r="B2" s="6" t="s">
        <v>3</v>
      </c>
      <c r="C2" s="6" t="s">
        <v>70</v>
      </c>
      <c r="D2" s="6" t="s">
        <v>2</v>
      </c>
      <c r="E2" s="6" t="s">
        <v>1</v>
      </c>
      <c r="F2" s="6" t="s">
        <v>5</v>
      </c>
      <c r="G2" s="6" t="s">
        <v>6</v>
      </c>
      <c r="H2" s="6" t="s">
        <v>7</v>
      </c>
      <c r="I2" s="6" t="s">
        <v>192</v>
      </c>
      <c r="J2" s="6" t="s">
        <v>199</v>
      </c>
      <c r="K2" s="13" t="s">
        <v>200</v>
      </c>
      <c r="L2" s="6" t="s">
        <v>11</v>
      </c>
      <c r="M2" s="6" t="s">
        <v>69</v>
      </c>
      <c r="N2" s="6" t="s">
        <v>13</v>
      </c>
      <c r="O2" s="6" t="s">
        <v>12</v>
      </c>
    </row>
    <row r="3" spans="1:17" x14ac:dyDescent="0.3">
      <c r="A3" s="14" t="s">
        <v>137</v>
      </c>
      <c r="B3" s="14">
        <v>12</v>
      </c>
      <c r="C3" s="14">
        <v>0</v>
      </c>
      <c r="D3" s="15">
        <v>10</v>
      </c>
      <c r="E3" s="14">
        <v>2500</v>
      </c>
      <c r="F3" s="14">
        <v>0</v>
      </c>
      <c r="G3" s="14">
        <v>1272</v>
      </c>
      <c r="H3" s="14">
        <v>1800</v>
      </c>
      <c r="I3" s="14"/>
      <c r="J3" s="14"/>
      <c r="K3" s="16">
        <v>0</v>
      </c>
      <c r="L3" s="17">
        <f>(E3-C3-F3-G3-H3-I3-J3-K3)/B3</f>
        <v>-47.666666666666664</v>
      </c>
      <c r="M3" s="18">
        <v>20</v>
      </c>
      <c r="N3" s="17">
        <f t="shared" ref="N3:N40" si="0">E3*0.05/B3</f>
        <v>10.416666666666666</v>
      </c>
      <c r="O3" s="17">
        <f t="shared" ref="O3:O28" si="1">L3+M3+N3</f>
        <v>-17.25</v>
      </c>
      <c r="P3" s="19" t="s">
        <v>189</v>
      </c>
      <c r="Q3" s="12">
        <f>K3/B3</f>
        <v>0</v>
      </c>
    </row>
    <row r="4" spans="1:17" x14ac:dyDescent="0.3">
      <c r="A4" s="14" t="s">
        <v>52</v>
      </c>
      <c r="B4" s="14">
        <v>6</v>
      </c>
      <c r="C4" s="20">
        <v>46</v>
      </c>
      <c r="D4" s="15">
        <v>8</v>
      </c>
      <c r="E4" s="14">
        <v>1700</v>
      </c>
      <c r="F4" s="14">
        <v>0</v>
      </c>
      <c r="G4" s="14">
        <v>0</v>
      </c>
      <c r="H4" s="14">
        <v>0</v>
      </c>
      <c r="I4" s="14">
        <v>1500</v>
      </c>
      <c r="J4" s="14"/>
      <c r="K4" s="16">
        <v>240</v>
      </c>
      <c r="L4" s="17">
        <f t="shared" ref="L4:L10" si="2">(E4-C4-F4-G4-H4-I4-J4-K4)/B4</f>
        <v>-14.333333333333334</v>
      </c>
      <c r="M4" s="14">
        <v>0</v>
      </c>
      <c r="N4" s="17">
        <f t="shared" si="0"/>
        <v>14.166666666666666</v>
      </c>
      <c r="O4" s="17">
        <f t="shared" si="1"/>
        <v>-0.16666666666666785</v>
      </c>
      <c r="Q4" s="12">
        <f t="shared" ref="Q4:Q67" si="3">K4/B4</f>
        <v>40</v>
      </c>
    </row>
    <row r="5" spans="1:17" x14ac:dyDescent="0.3">
      <c r="A5" s="18" t="s">
        <v>132</v>
      </c>
      <c r="B5" s="14">
        <v>12</v>
      </c>
      <c r="C5" s="14">
        <v>0</v>
      </c>
      <c r="D5" s="15">
        <v>12</v>
      </c>
      <c r="E5" s="14">
        <v>480</v>
      </c>
      <c r="F5" s="14">
        <v>0</v>
      </c>
      <c r="G5" s="14">
        <v>0</v>
      </c>
      <c r="H5" s="14">
        <v>0</v>
      </c>
      <c r="I5" s="14"/>
      <c r="J5" s="14">
        <v>480</v>
      </c>
      <c r="K5" s="16">
        <v>0</v>
      </c>
      <c r="L5" s="17">
        <f t="shared" si="2"/>
        <v>0</v>
      </c>
      <c r="M5" s="14">
        <v>0</v>
      </c>
      <c r="N5" s="17">
        <f t="shared" si="0"/>
        <v>2</v>
      </c>
      <c r="O5" s="17">
        <f t="shared" si="1"/>
        <v>2</v>
      </c>
      <c r="Q5" s="12">
        <f t="shared" si="3"/>
        <v>0</v>
      </c>
    </row>
    <row r="6" spans="1:17" x14ac:dyDescent="0.3">
      <c r="A6" s="18" t="s">
        <v>130</v>
      </c>
      <c r="B6" s="14">
        <v>12</v>
      </c>
      <c r="C6" s="14">
        <v>0</v>
      </c>
      <c r="D6" s="15">
        <v>12</v>
      </c>
      <c r="E6" s="14">
        <v>1680</v>
      </c>
      <c r="F6" s="14">
        <v>840</v>
      </c>
      <c r="G6" s="14">
        <v>0</v>
      </c>
      <c r="H6" s="14">
        <v>0</v>
      </c>
      <c r="I6" s="14"/>
      <c r="J6" s="14">
        <v>960</v>
      </c>
      <c r="K6" s="16">
        <v>0</v>
      </c>
      <c r="L6" s="17">
        <f t="shared" si="2"/>
        <v>-10</v>
      </c>
      <c r="M6" s="14">
        <v>0</v>
      </c>
      <c r="N6" s="17">
        <f t="shared" si="0"/>
        <v>7</v>
      </c>
      <c r="O6" s="17">
        <f t="shared" si="1"/>
        <v>-3</v>
      </c>
      <c r="Q6" s="12">
        <f t="shared" si="3"/>
        <v>0</v>
      </c>
    </row>
    <row r="7" spans="1:17" x14ac:dyDescent="0.3">
      <c r="A7" s="18" t="s">
        <v>134</v>
      </c>
      <c r="B7" s="14">
        <v>12</v>
      </c>
      <c r="C7" s="14">
        <v>0</v>
      </c>
      <c r="D7" s="15">
        <v>12</v>
      </c>
      <c r="E7" s="14">
        <v>240</v>
      </c>
      <c r="F7" s="14">
        <v>240</v>
      </c>
      <c r="G7" s="14">
        <v>0</v>
      </c>
      <c r="H7" s="14">
        <v>0</v>
      </c>
      <c r="I7" s="14"/>
      <c r="J7" s="14"/>
      <c r="K7" s="16">
        <v>0</v>
      </c>
      <c r="L7" s="17">
        <f t="shared" si="2"/>
        <v>0</v>
      </c>
      <c r="M7" s="14">
        <v>0</v>
      </c>
      <c r="N7" s="17">
        <f t="shared" si="0"/>
        <v>1</v>
      </c>
      <c r="O7" s="17">
        <f t="shared" si="1"/>
        <v>1</v>
      </c>
      <c r="Q7" s="12">
        <f t="shared" si="3"/>
        <v>0</v>
      </c>
    </row>
    <row r="8" spans="1:17" x14ac:dyDescent="0.3">
      <c r="A8" s="18" t="s">
        <v>133</v>
      </c>
      <c r="B8" s="14">
        <v>12</v>
      </c>
      <c r="C8" s="14">
        <v>0</v>
      </c>
      <c r="D8" s="15">
        <v>12</v>
      </c>
      <c r="E8" s="14">
        <v>240</v>
      </c>
      <c r="F8" s="14">
        <v>240</v>
      </c>
      <c r="G8" s="14">
        <v>0</v>
      </c>
      <c r="H8" s="14">
        <v>0</v>
      </c>
      <c r="I8" s="14"/>
      <c r="J8" s="14"/>
      <c r="K8" s="16">
        <v>0</v>
      </c>
      <c r="L8" s="17">
        <f t="shared" si="2"/>
        <v>0</v>
      </c>
      <c r="M8" s="14">
        <v>0</v>
      </c>
      <c r="N8" s="17">
        <f t="shared" si="0"/>
        <v>1</v>
      </c>
      <c r="O8" s="17">
        <f t="shared" si="1"/>
        <v>1</v>
      </c>
      <c r="Q8" s="12">
        <f t="shared" si="3"/>
        <v>0</v>
      </c>
    </row>
    <row r="9" spans="1:17" x14ac:dyDescent="0.3">
      <c r="A9" s="18" t="s">
        <v>131</v>
      </c>
      <c r="B9" s="14">
        <v>12</v>
      </c>
      <c r="C9" s="14">
        <v>0</v>
      </c>
      <c r="D9" s="15">
        <v>12</v>
      </c>
      <c r="E9" s="14">
        <v>480</v>
      </c>
      <c r="F9" s="14">
        <v>0</v>
      </c>
      <c r="G9" s="14">
        <v>0</v>
      </c>
      <c r="H9" s="14">
        <v>0</v>
      </c>
      <c r="I9" s="14"/>
      <c r="J9" s="14">
        <v>480</v>
      </c>
      <c r="K9" s="16">
        <v>0</v>
      </c>
      <c r="L9" s="17">
        <f t="shared" si="2"/>
        <v>0</v>
      </c>
      <c r="M9" s="14">
        <v>0</v>
      </c>
      <c r="N9" s="17">
        <f t="shared" si="0"/>
        <v>2</v>
      </c>
      <c r="O9" s="17">
        <f t="shared" si="1"/>
        <v>2</v>
      </c>
      <c r="Q9" s="12">
        <f t="shared" si="3"/>
        <v>0</v>
      </c>
    </row>
    <row r="10" spans="1:17" x14ac:dyDescent="0.3">
      <c r="A10" s="14" t="s">
        <v>201</v>
      </c>
      <c r="B10" s="14">
        <v>30</v>
      </c>
      <c r="C10" s="27">
        <v>0</v>
      </c>
      <c r="D10" s="15">
        <v>12</v>
      </c>
      <c r="E10" s="14">
        <v>450</v>
      </c>
      <c r="F10" s="14">
        <v>0</v>
      </c>
      <c r="G10" s="14">
        <v>0</v>
      </c>
      <c r="H10" s="14">
        <v>0</v>
      </c>
      <c r="I10" s="14">
        <v>0</v>
      </c>
      <c r="J10" s="14"/>
      <c r="K10" s="16"/>
      <c r="L10" s="17">
        <f t="shared" si="2"/>
        <v>15</v>
      </c>
      <c r="M10" s="14">
        <v>0</v>
      </c>
      <c r="N10" s="17">
        <f t="shared" si="0"/>
        <v>0.75</v>
      </c>
      <c r="O10" s="17">
        <f t="shared" si="1"/>
        <v>15.75</v>
      </c>
      <c r="Q10" s="12">
        <f t="shared" si="3"/>
        <v>0</v>
      </c>
    </row>
    <row r="11" spans="1:17" x14ac:dyDescent="0.3">
      <c r="A11" s="14" t="s">
        <v>53</v>
      </c>
      <c r="B11" s="14">
        <v>24</v>
      </c>
      <c r="C11" s="20">
        <v>333</v>
      </c>
      <c r="D11" s="15">
        <v>10</v>
      </c>
      <c r="E11" s="14">
        <v>2500</v>
      </c>
      <c r="F11" s="14">
        <v>1680</v>
      </c>
      <c r="G11" s="14">
        <v>0</v>
      </c>
      <c r="H11" s="14">
        <v>0</v>
      </c>
      <c r="I11" s="14">
        <v>1680</v>
      </c>
      <c r="J11" s="14"/>
      <c r="K11" s="16">
        <v>360</v>
      </c>
      <c r="L11" s="17">
        <f t="shared" ref="L11:L16" si="4">(E11-C11-F11-G11-H11-I11-J11-K11)/B11</f>
        <v>-64.708333333333329</v>
      </c>
      <c r="M11" s="14">
        <v>50</v>
      </c>
      <c r="N11" s="17">
        <f t="shared" si="0"/>
        <v>5.208333333333333</v>
      </c>
      <c r="O11" s="17">
        <f t="shared" si="1"/>
        <v>-9.4999999999999964</v>
      </c>
      <c r="Q11" s="12">
        <f t="shared" si="3"/>
        <v>15</v>
      </c>
    </row>
    <row r="12" spans="1:17" x14ac:dyDescent="0.3">
      <c r="A12" s="14" t="s">
        <v>177</v>
      </c>
      <c r="B12" s="14">
        <v>15</v>
      </c>
      <c r="C12" s="14">
        <v>0</v>
      </c>
      <c r="D12" s="15">
        <v>6</v>
      </c>
      <c r="E12" s="14">
        <v>500</v>
      </c>
      <c r="F12" s="14">
        <v>525</v>
      </c>
      <c r="G12" s="14">
        <v>0</v>
      </c>
      <c r="H12" s="14">
        <v>0</v>
      </c>
      <c r="I12" s="14"/>
      <c r="J12" s="14"/>
      <c r="K12" s="16">
        <v>0</v>
      </c>
      <c r="L12" s="17">
        <f t="shared" si="4"/>
        <v>-1.6666666666666667</v>
      </c>
      <c r="M12" s="14">
        <v>0</v>
      </c>
      <c r="N12" s="17">
        <f t="shared" si="0"/>
        <v>1.6666666666666667</v>
      </c>
      <c r="O12" s="17">
        <f t="shared" si="1"/>
        <v>0</v>
      </c>
      <c r="Q12" s="12">
        <f t="shared" si="3"/>
        <v>0</v>
      </c>
    </row>
    <row r="13" spans="1:17" x14ac:dyDescent="0.3">
      <c r="A13" s="14" t="s">
        <v>186</v>
      </c>
      <c r="B13" s="14">
        <v>30</v>
      </c>
      <c r="C13" s="14">
        <v>31</v>
      </c>
      <c r="D13" s="15">
        <v>10</v>
      </c>
      <c r="E13" s="14">
        <v>70</v>
      </c>
      <c r="F13" s="14">
        <v>0</v>
      </c>
      <c r="G13" s="14">
        <v>0</v>
      </c>
      <c r="H13" s="14">
        <v>0</v>
      </c>
      <c r="I13" s="14">
        <v>1</v>
      </c>
      <c r="J13" s="14"/>
      <c r="K13" s="16">
        <v>30</v>
      </c>
      <c r="L13" s="17">
        <f t="shared" si="4"/>
        <v>0.26666666666666666</v>
      </c>
      <c r="M13" s="14">
        <v>0</v>
      </c>
      <c r="N13" s="17">
        <f t="shared" si="0"/>
        <v>0.11666666666666667</v>
      </c>
      <c r="O13" s="17">
        <f t="shared" si="1"/>
        <v>0.3833333333333333</v>
      </c>
      <c r="Q13" s="12">
        <f t="shared" si="3"/>
        <v>1</v>
      </c>
    </row>
    <row r="14" spans="1:17" x14ac:dyDescent="0.3">
      <c r="A14" s="14" t="s">
        <v>187</v>
      </c>
      <c r="B14" s="14">
        <v>30</v>
      </c>
      <c r="C14" s="14">
        <v>46</v>
      </c>
      <c r="D14" s="15">
        <v>10</v>
      </c>
      <c r="E14" s="14">
        <v>30</v>
      </c>
      <c r="F14" s="14">
        <v>0</v>
      </c>
      <c r="G14" s="14">
        <v>0</v>
      </c>
      <c r="H14" s="14">
        <v>0</v>
      </c>
      <c r="I14" s="14"/>
      <c r="J14" s="14"/>
      <c r="K14" s="16">
        <v>0</v>
      </c>
      <c r="L14" s="17">
        <f t="shared" si="4"/>
        <v>-0.53333333333333333</v>
      </c>
      <c r="M14" s="14">
        <v>0</v>
      </c>
      <c r="N14" s="17">
        <f t="shared" si="0"/>
        <v>0.05</v>
      </c>
      <c r="O14" s="17">
        <f t="shared" si="1"/>
        <v>-0.48333333333333334</v>
      </c>
      <c r="Q14" s="12">
        <f t="shared" si="3"/>
        <v>0</v>
      </c>
    </row>
    <row r="15" spans="1:17" x14ac:dyDescent="0.3">
      <c r="A15" s="14" t="s">
        <v>185</v>
      </c>
      <c r="B15" s="14">
        <v>30</v>
      </c>
      <c r="C15" s="14">
        <v>5</v>
      </c>
      <c r="D15" s="15">
        <v>10</v>
      </c>
      <c r="E15" s="14">
        <v>110</v>
      </c>
      <c r="F15" s="14">
        <v>0</v>
      </c>
      <c r="G15" s="14">
        <v>60</v>
      </c>
      <c r="H15" s="14">
        <v>0</v>
      </c>
      <c r="I15" s="14">
        <v>1</v>
      </c>
      <c r="J15" s="14"/>
      <c r="K15" s="16">
        <v>60</v>
      </c>
      <c r="L15" s="17">
        <f t="shared" si="4"/>
        <v>-0.53333333333333333</v>
      </c>
      <c r="M15" s="14">
        <v>0</v>
      </c>
      <c r="N15" s="17">
        <f t="shared" si="0"/>
        <v>0.18333333333333332</v>
      </c>
      <c r="O15" s="17">
        <f t="shared" si="1"/>
        <v>-0.35</v>
      </c>
      <c r="Q15" s="12">
        <f t="shared" si="3"/>
        <v>2</v>
      </c>
    </row>
    <row r="16" spans="1:17" x14ac:dyDescent="0.3">
      <c r="A16" s="14" t="s">
        <v>184</v>
      </c>
      <c r="B16" s="14">
        <v>30</v>
      </c>
      <c r="C16" s="14">
        <v>144</v>
      </c>
      <c r="D16" s="15">
        <v>10</v>
      </c>
      <c r="E16" s="14">
        <v>120</v>
      </c>
      <c r="F16" s="14">
        <v>0</v>
      </c>
      <c r="G16" s="14">
        <v>0</v>
      </c>
      <c r="H16" s="14">
        <v>0</v>
      </c>
      <c r="I16" s="14">
        <v>1</v>
      </c>
      <c r="J16" s="14"/>
      <c r="K16" s="16">
        <v>30</v>
      </c>
      <c r="L16" s="17">
        <f t="shared" si="4"/>
        <v>-1.8333333333333333</v>
      </c>
      <c r="M16" s="14">
        <v>2</v>
      </c>
      <c r="N16" s="17">
        <f t="shared" si="0"/>
        <v>0.2</v>
      </c>
      <c r="O16" s="17">
        <f t="shared" si="1"/>
        <v>0.36666666666666675</v>
      </c>
      <c r="Q16" s="12">
        <f t="shared" si="3"/>
        <v>1</v>
      </c>
    </row>
    <row r="17" spans="1:17" x14ac:dyDescent="0.3">
      <c r="A17" s="14" t="s">
        <v>202</v>
      </c>
      <c r="B17" s="14">
        <v>28</v>
      </c>
      <c r="C17" s="14"/>
      <c r="D17" s="15"/>
      <c r="E17" s="14"/>
      <c r="F17" s="14"/>
      <c r="G17" s="14"/>
      <c r="H17" s="14"/>
      <c r="I17" s="14"/>
      <c r="J17" s="14"/>
      <c r="K17" s="16"/>
      <c r="L17" s="17"/>
      <c r="M17" s="14"/>
      <c r="N17" s="17"/>
      <c r="O17" s="17"/>
      <c r="Q17" s="12">
        <f t="shared" si="3"/>
        <v>0</v>
      </c>
    </row>
    <row r="18" spans="1:17" x14ac:dyDescent="0.3">
      <c r="A18" s="14" t="s">
        <v>203</v>
      </c>
      <c r="B18" s="14">
        <v>28</v>
      </c>
      <c r="C18" s="14"/>
      <c r="D18" s="15"/>
      <c r="E18" s="14"/>
      <c r="F18" s="14"/>
      <c r="G18" s="14"/>
      <c r="H18" s="14"/>
      <c r="I18" s="14"/>
      <c r="J18" s="14"/>
      <c r="K18" s="16"/>
      <c r="L18" s="17"/>
      <c r="M18" s="14"/>
      <c r="N18" s="17"/>
      <c r="O18" s="17"/>
      <c r="Q18" s="12">
        <f t="shared" si="3"/>
        <v>0</v>
      </c>
    </row>
    <row r="19" spans="1:17" x14ac:dyDescent="0.3">
      <c r="A19" s="14" t="s">
        <v>204</v>
      </c>
      <c r="B19" s="14">
        <v>28</v>
      </c>
      <c r="C19" s="14"/>
      <c r="D19" s="15"/>
      <c r="E19" s="14"/>
      <c r="F19" s="14"/>
      <c r="G19" s="14"/>
      <c r="H19" s="14"/>
      <c r="I19" s="14"/>
      <c r="J19" s="14"/>
      <c r="K19" s="16"/>
      <c r="L19" s="17"/>
      <c r="M19" s="14"/>
      <c r="N19" s="17"/>
      <c r="O19" s="17"/>
      <c r="Q19" s="12">
        <f t="shared" si="3"/>
        <v>0</v>
      </c>
    </row>
    <row r="20" spans="1:17" x14ac:dyDescent="0.3">
      <c r="A20" s="14" t="s">
        <v>205</v>
      </c>
      <c r="B20" s="14">
        <v>28</v>
      </c>
      <c r="C20" s="14"/>
      <c r="D20" s="15"/>
      <c r="E20" s="14"/>
      <c r="F20" s="14"/>
      <c r="G20" s="14"/>
      <c r="H20" s="14"/>
      <c r="I20" s="14"/>
      <c r="J20" s="14"/>
      <c r="K20" s="16"/>
      <c r="L20" s="17"/>
      <c r="M20" s="14"/>
      <c r="N20" s="17"/>
      <c r="O20" s="17"/>
      <c r="Q20" s="12">
        <f t="shared" si="3"/>
        <v>0</v>
      </c>
    </row>
    <row r="21" spans="1:17" x14ac:dyDescent="0.3">
      <c r="A21" s="14" t="s">
        <v>149</v>
      </c>
      <c r="B21" s="14">
        <v>16</v>
      </c>
      <c r="C21" s="14">
        <v>100</v>
      </c>
      <c r="D21" s="15">
        <v>5</v>
      </c>
      <c r="E21" s="14">
        <v>180</v>
      </c>
      <c r="F21" s="14">
        <v>0</v>
      </c>
      <c r="G21" s="14">
        <v>0</v>
      </c>
      <c r="H21" s="14">
        <v>160</v>
      </c>
      <c r="I21" s="14"/>
      <c r="J21" s="14"/>
      <c r="K21" s="16"/>
      <c r="L21" s="17">
        <f t="shared" ref="L21:L45" si="5">(E21-C21-F21-G21-H21-I21-J21-K21)/B21</f>
        <v>-5</v>
      </c>
      <c r="M21" s="14">
        <v>3</v>
      </c>
      <c r="N21" s="17">
        <f t="shared" si="0"/>
        <v>0.5625</v>
      </c>
      <c r="O21" s="17">
        <f t="shared" si="1"/>
        <v>-1.4375</v>
      </c>
      <c r="Q21" s="12">
        <f t="shared" si="3"/>
        <v>0</v>
      </c>
    </row>
    <row r="22" spans="1:17" x14ac:dyDescent="0.3">
      <c r="A22" s="14" t="s">
        <v>140</v>
      </c>
      <c r="B22" s="14">
        <v>60</v>
      </c>
      <c r="C22" s="14">
        <v>117</v>
      </c>
      <c r="D22" s="15">
        <v>5</v>
      </c>
      <c r="E22" s="14">
        <v>2000</v>
      </c>
      <c r="F22" s="14">
        <v>0</v>
      </c>
      <c r="G22" s="14">
        <v>600</v>
      </c>
      <c r="H22" s="14">
        <v>360</v>
      </c>
      <c r="I22" s="14">
        <v>1200</v>
      </c>
      <c r="J22" s="14"/>
      <c r="K22" s="16">
        <v>480</v>
      </c>
      <c r="L22" s="17">
        <f t="shared" si="5"/>
        <v>-12.616666666666667</v>
      </c>
      <c r="M22" s="14">
        <v>10</v>
      </c>
      <c r="N22" s="17">
        <f t="shared" si="0"/>
        <v>1.6666666666666667</v>
      </c>
      <c r="O22" s="17">
        <f t="shared" si="1"/>
        <v>-0.9500000000000004</v>
      </c>
      <c r="Q22" s="12">
        <f t="shared" si="3"/>
        <v>8</v>
      </c>
    </row>
    <row r="23" spans="1:17" x14ac:dyDescent="0.3">
      <c r="A23" s="14" t="s">
        <v>139</v>
      </c>
      <c r="B23" s="14">
        <v>60</v>
      </c>
      <c r="C23" s="20">
        <v>0</v>
      </c>
      <c r="D23" s="15">
        <v>5</v>
      </c>
      <c r="E23" s="14">
        <v>2500</v>
      </c>
      <c r="F23" s="14">
        <v>0</v>
      </c>
      <c r="G23" s="14">
        <v>600</v>
      </c>
      <c r="H23" s="14">
        <v>600</v>
      </c>
      <c r="I23" s="14">
        <v>1500</v>
      </c>
      <c r="J23" s="14"/>
      <c r="K23" s="16">
        <v>840</v>
      </c>
      <c r="L23" s="17">
        <f t="shared" si="5"/>
        <v>-17.333333333333332</v>
      </c>
      <c r="M23" s="14">
        <v>15</v>
      </c>
      <c r="N23" s="17">
        <f t="shared" si="0"/>
        <v>2.0833333333333335</v>
      </c>
      <c r="O23" s="17">
        <f t="shared" si="1"/>
        <v>-0.24999999999999867</v>
      </c>
      <c r="Q23" s="12">
        <f t="shared" si="3"/>
        <v>14</v>
      </c>
    </row>
    <row r="24" spans="1:17" x14ac:dyDescent="0.3">
      <c r="A24" s="18" t="s">
        <v>109</v>
      </c>
      <c r="B24" s="18">
        <v>30</v>
      </c>
      <c r="C24" s="18">
        <v>1194</v>
      </c>
      <c r="D24" s="21">
        <v>9</v>
      </c>
      <c r="E24" s="18">
        <v>3000</v>
      </c>
      <c r="F24" s="18">
        <v>0</v>
      </c>
      <c r="G24" s="18">
        <v>0</v>
      </c>
      <c r="H24" s="18">
        <v>0</v>
      </c>
      <c r="I24" s="18">
        <v>1650</v>
      </c>
      <c r="J24" s="14">
        <v>0</v>
      </c>
      <c r="K24" s="16">
        <v>300</v>
      </c>
      <c r="L24" s="17">
        <f t="shared" si="5"/>
        <v>-4.8</v>
      </c>
      <c r="M24" s="18">
        <v>0</v>
      </c>
      <c r="N24" s="22">
        <f t="shared" si="0"/>
        <v>5</v>
      </c>
      <c r="O24" s="22">
        <f t="shared" si="1"/>
        <v>0.20000000000000018</v>
      </c>
      <c r="Q24" s="12">
        <f t="shared" si="3"/>
        <v>10</v>
      </c>
    </row>
    <row r="25" spans="1:17" x14ac:dyDescent="0.3">
      <c r="A25" s="14" t="s">
        <v>68</v>
      </c>
      <c r="B25" s="14">
        <v>20</v>
      </c>
      <c r="C25" s="14">
        <v>21</v>
      </c>
      <c r="D25" s="15">
        <v>4</v>
      </c>
      <c r="E25" s="14">
        <v>1800</v>
      </c>
      <c r="F25" s="14">
        <v>300</v>
      </c>
      <c r="G25" s="14">
        <v>400</v>
      </c>
      <c r="H25" s="14">
        <v>0</v>
      </c>
      <c r="I25" s="14">
        <v>1700</v>
      </c>
      <c r="J25" s="14">
        <v>0</v>
      </c>
      <c r="K25" s="16">
        <v>500</v>
      </c>
      <c r="L25" s="17">
        <f t="shared" si="5"/>
        <v>-56.05</v>
      </c>
      <c r="M25" s="14">
        <v>50</v>
      </c>
      <c r="N25" s="17">
        <f t="shared" si="0"/>
        <v>4.5</v>
      </c>
      <c r="O25" s="17">
        <f t="shared" si="1"/>
        <v>-1.5499999999999972</v>
      </c>
      <c r="Q25" s="12">
        <f t="shared" si="3"/>
        <v>25</v>
      </c>
    </row>
    <row r="26" spans="1:17" x14ac:dyDescent="0.3">
      <c r="A26" s="18" t="s">
        <v>108</v>
      </c>
      <c r="B26" s="18">
        <v>30</v>
      </c>
      <c r="C26" s="18">
        <v>1257</v>
      </c>
      <c r="D26" s="21">
        <v>9</v>
      </c>
      <c r="E26" s="18">
        <v>3000</v>
      </c>
      <c r="F26" s="18">
        <v>0</v>
      </c>
      <c r="G26" s="18">
        <v>0</v>
      </c>
      <c r="H26" s="18">
        <v>0</v>
      </c>
      <c r="I26" s="18">
        <v>1650</v>
      </c>
      <c r="J26" s="14">
        <v>0</v>
      </c>
      <c r="K26" s="16">
        <v>300</v>
      </c>
      <c r="L26" s="17">
        <f t="shared" si="5"/>
        <v>-6.9</v>
      </c>
      <c r="M26" s="18">
        <v>0</v>
      </c>
      <c r="N26" s="22">
        <f t="shared" si="0"/>
        <v>5</v>
      </c>
      <c r="O26" s="22">
        <f t="shared" si="1"/>
        <v>-1.9000000000000004</v>
      </c>
      <c r="Q26" s="12">
        <f t="shared" si="3"/>
        <v>10</v>
      </c>
    </row>
    <row r="27" spans="1:17" x14ac:dyDescent="0.3">
      <c r="A27" s="14" t="s">
        <v>102</v>
      </c>
      <c r="B27" s="14">
        <v>40</v>
      </c>
      <c r="C27" s="14">
        <v>0</v>
      </c>
      <c r="D27" s="15">
        <v>5</v>
      </c>
      <c r="E27" s="14">
        <v>1700</v>
      </c>
      <c r="F27" s="14">
        <v>400</v>
      </c>
      <c r="G27" s="14">
        <v>0</v>
      </c>
      <c r="H27" s="14">
        <v>800</v>
      </c>
      <c r="I27" s="14"/>
      <c r="J27" s="23">
        <v>2000</v>
      </c>
      <c r="K27" s="23">
        <v>200</v>
      </c>
      <c r="L27" s="17">
        <f t="shared" si="5"/>
        <v>-42.5</v>
      </c>
      <c r="M27" s="14">
        <v>40</v>
      </c>
      <c r="N27" s="17">
        <f t="shared" si="0"/>
        <v>2.125</v>
      </c>
      <c r="O27" s="17">
        <f t="shared" si="1"/>
        <v>-0.375</v>
      </c>
      <c r="Q27" s="12">
        <f t="shared" si="3"/>
        <v>5</v>
      </c>
    </row>
    <row r="28" spans="1:17" x14ac:dyDescent="0.3">
      <c r="A28" s="18" t="s">
        <v>110</v>
      </c>
      <c r="B28" s="18">
        <v>30</v>
      </c>
      <c r="C28" s="18">
        <v>1116</v>
      </c>
      <c r="D28" s="21">
        <v>9</v>
      </c>
      <c r="E28" s="18">
        <v>600</v>
      </c>
      <c r="F28" s="18">
        <v>0</v>
      </c>
      <c r="G28" s="18">
        <v>0</v>
      </c>
      <c r="H28" s="18">
        <v>0</v>
      </c>
      <c r="I28" s="18">
        <v>1200</v>
      </c>
      <c r="J28" s="14">
        <v>0</v>
      </c>
      <c r="K28" s="16">
        <v>0</v>
      </c>
      <c r="L28" s="17">
        <f t="shared" si="5"/>
        <v>-57.2</v>
      </c>
      <c r="M28" s="18">
        <v>0</v>
      </c>
      <c r="N28" s="22">
        <f t="shared" si="0"/>
        <v>1</v>
      </c>
      <c r="O28" s="22">
        <f t="shared" si="1"/>
        <v>-56.2</v>
      </c>
      <c r="Q28" s="12">
        <f t="shared" si="3"/>
        <v>0</v>
      </c>
    </row>
    <row r="29" spans="1:17" x14ac:dyDescent="0.3">
      <c r="A29" s="14" t="s">
        <v>67</v>
      </c>
      <c r="B29" s="14">
        <v>42</v>
      </c>
      <c r="C29" s="14">
        <v>0</v>
      </c>
      <c r="D29" s="15">
        <v>4</v>
      </c>
      <c r="E29" s="14">
        <v>2200</v>
      </c>
      <c r="F29" s="14">
        <v>630</v>
      </c>
      <c r="G29" s="14">
        <v>1260</v>
      </c>
      <c r="H29" s="14">
        <v>0</v>
      </c>
      <c r="I29" s="14">
        <v>1890</v>
      </c>
      <c r="J29" s="14"/>
      <c r="K29" s="16">
        <v>630</v>
      </c>
      <c r="L29" s="17">
        <f t="shared" si="5"/>
        <v>-52.61904761904762</v>
      </c>
      <c r="M29" s="14">
        <v>50</v>
      </c>
      <c r="N29" s="17">
        <f t="shared" si="0"/>
        <v>2.6190476190476191</v>
      </c>
      <c r="O29" s="17">
        <f t="shared" ref="O29:O65" si="6">L29+M29+N29</f>
        <v>0</v>
      </c>
      <c r="Q29" s="12">
        <f t="shared" si="3"/>
        <v>15</v>
      </c>
    </row>
    <row r="30" spans="1:17" x14ac:dyDescent="0.3">
      <c r="A30" s="14" t="s">
        <v>55</v>
      </c>
      <c r="B30" s="14">
        <v>42</v>
      </c>
      <c r="C30" s="20">
        <v>863</v>
      </c>
      <c r="D30" s="15">
        <v>4</v>
      </c>
      <c r="E30" s="14">
        <v>6200</v>
      </c>
      <c r="F30" s="14">
        <v>630</v>
      </c>
      <c r="G30" s="14">
        <v>2940</v>
      </c>
      <c r="H30" s="14">
        <v>0</v>
      </c>
      <c r="I30" s="14">
        <v>4200</v>
      </c>
      <c r="J30" s="14"/>
      <c r="K30" s="16">
        <v>1260</v>
      </c>
      <c r="L30" s="17">
        <f t="shared" si="5"/>
        <v>-87.928571428571431</v>
      </c>
      <c r="M30" s="14">
        <v>80</v>
      </c>
      <c r="N30" s="17">
        <f t="shared" si="0"/>
        <v>7.3809523809523814</v>
      </c>
      <c r="O30" s="17">
        <f t="shared" si="6"/>
        <v>-0.54761904761904923</v>
      </c>
      <c r="Q30" s="12">
        <f t="shared" si="3"/>
        <v>30</v>
      </c>
    </row>
    <row r="31" spans="1:17" x14ac:dyDescent="0.3">
      <c r="A31" s="14" t="s">
        <v>25</v>
      </c>
      <c r="B31" s="14">
        <v>70</v>
      </c>
      <c r="C31" s="14">
        <v>0</v>
      </c>
      <c r="D31" s="15">
        <v>5</v>
      </c>
      <c r="E31" s="14">
        <v>4000</v>
      </c>
      <c r="F31" s="14">
        <v>0</v>
      </c>
      <c r="G31" s="14">
        <v>0</v>
      </c>
      <c r="H31" s="14">
        <v>1400</v>
      </c>
      <c r="I31" s="14"/>
      <c r="J31" s="14">
        <v>2800</v>
      </c>
      <c r="K31" s="16">
        <v>0</v>
      </c>
      <c r="L31" s="17">
        <f t="shared" si="5"/>
        <v>-2.8571428571428572</v>
      </c>
      <c r="M31" s="14">
        <v>0</v>
      </c>
      <c r="N31" s="17">
        <f t="shared" si="0"/>
        <v>2.8571428571428572</v>
      </c>
      <c r="O31" s="17">
        <f t="shared" si="6"/>
        <v>0</v>
      </c>
      <c r="Q31" s="12">
        <f t="shared" si="3"/>
        <v>0</v>
      </c>
    </row>
    <row r="32" spans="1:17" x14ac:dyDescent="0.3">
      <c r="A32" s="14" t="s">
        <v>56</v>
      </c>
      <c r="B32" s="14">
        <v>15</v>
      </c>
      <c r="C32" s="14">
        <v>0</v>
      </c>
      <c r="D32" s="15">
        <v>5</v>
      </c>
      <c r="E32" s="14">
        <v>850</v>
      </c>
      <c r="F32" s="14">
        <v>600</v>
      </c>
      <c r="G32" s="14">
        <v>150</v>
      </c>
      <c r="H32" s="14">
        <v>0</v>
      </c>
      <c r="I32" s="14">
        <v>900</v>
      </c>
      <c r="J32" s="14"/>
      <c r="K32" s="16"/>
      <c r="L32" s="17">
        <f t="shared" si="5"/>
        <v>-53.333333333333336</v>
      </c>
      <c r="M32" s="14">
        <v>50</v>
      </c>
      <c r="N32" s="17">
        <f t="shared" si="0"/>
        <v>2.8333333333333335</v>
      </c>
      <c r="O32" s="17">
        <f t="shared" si="6"/>
        <v>-0.50000000000000222</v>
      </c>
      <c r="Q32" s="12">
        <f t="shared" si="3"/>
        <v>0</v>
      </c>
    </row>
    <row r="33" spans="1:17" x14ac:dyDescent="0.3">
      <c r="A33" s="14" t="s">
        <v>71</v>
      </c>
      <c r="B33" s="14">
        <v>15</v>
      </c>
      <c r="C33" s="14">
        <v>0</v>
      </c>
      <c r="D33" s="15">
        <v>5</v>
      </c>
      <c r="E33" s="14">
        <v>600</v>
      </c>
      <c r="F33" s="14">
        <v>450</v>
      </c>
      <c r="G33" s="14">
        <v>150</v>
      </c>
      <c r="H33" s="14">
        <v>0</v>
      </c>
      <c r="I33" s="14">
        <v>75</v>
      </c>
      <c r="J33" s="14"/>
      <c r="K33" s="16"/>
      <c r="L33" s="17">
        <f t="shared" si="5"/>
        <v>-5</v>
      </c>
      <c r="M33" s="14">
        <v>0</v>
      </c>
      <c r="N33" s="17">
        <f t="shared" si="0"/>
        <v>2</v>
      </c>
      <c r="O33" s="17">
        <f t="shared" si="6"/>
        <v>-3</v>
      </c>
      <c r="Q33" s="12">
        <f t="shared" si="3"/>
        <v>0</v>
      </c>
    </row>
    <row r="34" spans="1:17" x14ac:dyDescent="0.3">
      <c r="A34" s="14" t="s">
        <v>57</v>
      </c>
      <c r="B34" s="14">
        <v>15</v>
      </c>
      <c r="C34" s="14">
        <v>0</v>
      </c>
      <c r="D34" s="15">
        <v>5</v>
      </c>
      <c r="E34" s="14">
        <v>700</v>
      </c>
      <c r="F34" s="14">
        <v>825</v>
      </c>
      <c r="G34" s="14">
        <v>150</v>
      </c>
      <c r="H34" s="14">
        <v>0</v>
      </c>
      <c r="I34" s="14"/>
      <c r="J34" s="14"/>
      <c r="K34" s="16"/>
      <c r="L34" s="17">
        <f t="shared" si="5"/>
        <v>-18.333333333333332</v>
      </c>
      <c r="M34" s="14">
        <v>0</v>
      </c>
      <c r="N34" s="17">
        <f t="shared" si="0"/>
        <v>2.3333333333333335</v>
      </c>
      <c r="O34" s="17">
        <f t="shared" si="6"/>
        <v>-15.999999999999998</v>
      </c>
      <c r="Q34" s="12">
        <f t="shared" si="3"/>
        <v>0</v>
      </c>
    </row>
    <row r="35" spans="1:17" x14ac:dyDescent="0.3">
      <c r="A35" s="14" t="s">
        <v>58</v>
      </c>
      <c r="B35" s="14">
        <v>15</v>
      </c>
      <c r="C35" s="14">
        <v>0</v>
      </c>
      <c r="D35" s="15">
        <v>5</v>
      </c>
      <c r="E35" s="14">
        <v>1100</v>
      </c>
      <c r="F35" s="14">
        <v>600</v>
      </c>
      <c r="G35" s="14">
        <v>150</v>
      </c>
      <c r="H35" s="14">
        <v>0</v>
      </c>
      <c r="I35" s="14">
        <v>1125</v>
      </c>
      <c r="J35" s="14"/>
      <c r="K35" s="16"/>
      <c r="L35" s="17">
        <f t="shared" si="5"/>
        <v>-51.666666666666664</v>
      </c>
      <c r="M35" s="14">
        <v>50</v>
      </c>
      <c r="N35" s="17">
        <f t="shared" si="0"/>
        <v>3.6666666666666665</v>
      </c>
      <c r="O35" s="17">
        <f t="shared" si="6"/>
        <v>2.0000000000000022</v>
      </c>
      <c r="Q35" s="12">
        <f t="shared" si="3"/>
        <v>0</v>
      </c>
    </row>
    <row r="36" spans="1:17" x14ac:dyDescent="0.3">
      <c r="A36" s="18" t="s">
        <v>129</v>
      </c>
      <c r="B36" s="14">
        <v>1</v>
      </c>
      <c r="C36" s="14">
        <v>0</v>
      </c>
      <c r="D36" s="15">
        <v>12</v>
      </c>
      <c r="E36" s="14">
        <v>200</v>
      </c>
      <c r="F36" s="14">
        <v>0</v>
      </c>
      <c r="G36" s="14">
        <v>0</v>
      </c>
      <c r="H36" s="14">
        <v>0</v>
      </c>
      <c r="I36" s="14"/>
      <c r="J36" s="14"/>
      <c r="K36" s="16">
        <v>200</v>
      </c>
      <c r="L36" s="17">
        <f t="shared" si="5"/>
        <v>0</v>
      </c>
      <c r="M36" s="14">
        <v>0</v>
      </c>
      <c r="N36" s="17">
        <f t="shared" si="0"/>
        <v>10</v>
      </c>
      <c r="O36" s="17">
        <f t="shared" si="6"/>
        <v>10</v>
      </c>
      <c r="Q36" s="12">
        <f t="shared" si="3"/>
        <v>200</v>
      </c>
    </row>
    <row r="37" spans="1:17" x14ac:dyDescent="0.3">
      <c r="A37" s="14" t="s">
        <v>47</v>
      </c>
      <c r="B37" s="14">
        <v>10</v>
      </c>
      <c r="C37" s="14">
        <v>0</v>
      </c>
      <c r="D37" s="15">
        <v>8</v>
      </c>
      <c r="E37" s="14">
        <v>500</v>
      </c>
      <c r="F37" s="14">
        <v>0</v>
      </c>
      <c r="G37" s="14">
        <v>100</v>
      </c>
      <c r="H37" s="14">
        <v>100</v>
      </c>
      <c r="I37" s="14">
        <v>300</v>
      </c>
      <c r="J37" s="14"/>
      <c r="K37" s="16">
        <v>30</v>
      </c>
      <c r="L37" s="17">
        <f t="shared" si="5"/>
        <v>-3</v>
      </c>
      <c r="M37" s="14">
        <v>0</v>
      </c>
      <c r="N37" s="17">
        <f t="shared" si="0"/>
        <v>2.5</v>
      </c>
      <c r="O37" s="17">
        <f t="shared" si="6"/>
        <v>-0.5</v>
      </c>
      <c r="Q37" s="12">
        <f t="shared" si="3"/>
        <v>3</v>
      </c>
    </row>
    <row r="38" spans="1:17" x14ac:dyDescent="0.3">
      <c r="A38" s="14" t="s">
        <v>206</v>
      </c>
      <c r="B38" s="14">
        <v>12</v>
      </c>
      <c r="C38" s="14">
        <v>161</v>
      </c>
      <c r="D38" s="15">
        <v>10</v>
      </c>
      <c r="E38" s="14">
        <v>240</v>
      </c>
      <c r="F38" s="14">
        <v>0</v>
      </c>
      <c r="G38" s="14">
        <v>0</v>
      </c>
      <c r="H38" s="14">
        <v>0</v>
      </c>
      <c r="I38" s="14">
        <v>0</v>
      </c>
      <c r="J38" s="14"/>
      <c r="K38" s="24">
        <v>120</v>
      </c>
      <c r="L38" s="17">
        <f t="shared" si="5"/>
        <v>-3.4166666666666665</v>
      </c>
      <c r="M38" s="14">
        <v>0</v>
      </c>
      <c r="N38" s="17">
        <f>E38*0.05/B38</f>
        <v>1</v>
      </c>
      <c r="O38" s="17">
        <f>L38+M38+N38</f>
        <v>-2.4166666666666665</v>
      </c>
      <c r="Q38" s="12">
        <f t="shared" si="3"/>
        <v>10</v>
      </c>
    </row>
    <row r="39" spans="1:17" x14ac:dyDescent="0.3">
      <c r="A39" s="14" t="s">
        <v>27</v>
      </c>
      <c r="B39" s="14">
        <v>20</v>
      </c>
      <c r="C39" s="14">
        <v>266</v>
      </c>
      <c r="D39" s="15">
        <v>8</v>
      </c>
      <c r="E39" s="14">
        <v>800</v>
      </c>
      <c r="F39" s="14">
        <v>0</v>
      </c>
      <c r="G39" s="14">
        <v>200</v>
      </c>
      <c r="H39" s="14">
        <v>300</v>
      </c>
      <c r="I39" s="14"/>
      <c r="J39" s="14"/>
      <c r="K39" s="16">
        <v>200</v>
      </c>
      <c r="L39" s="17">
        <f t="shared" si="5"/>
        <v>-8.3000000000000007</v>
      </c>
      <c r="M39" s="14">
        <v>0</v>
      </c>
      <c r="N39" s="17">
        <f t="shared" si="0"/>
        <v>2</v>
      </c>
      <c r="O39" s="17">
        <f t="shared" si="6"/>
        <v>-6.3000000000000007</v>
      </c>
      <c r="Q39" s="12">
        <f t="shared" si="3"/>
        <v>10</v>
      </c>
    </row>
    <row r="40" spans="1:17" x14ac:dyDescent="0.3">
      <c r="A40" s="14" t="s">
        <v>26</v>
      </c>
      <c r="B40" s="14">
        <v>20</v>
      </c>
      <c r="C40" s="14">
        <v>154</v>
      </c>
      <c r="D40" s="15">
        <v>8</v>
      </c>
      <c r="E40" s="14">
        <v>1200</v>
      </c>
      <c r="F40" s="14">
        <v>0</v>
      </c>
      <c r="G40" s="14">
        <v>300</v>
      </c>
      <c r="H40" s="14">
        <v>600</v>
      </c>
      <c r="I40" s="14">
        <v>100</v>
      </c>
      <c r="J40" s="14"/>
      <c r="K40" s="16">
        <v>200</v>
      </c>
      <c r="L40" s="17">
        <f t="shared" si="5"/>
        <v>-7.7</v>
      </c>
      <c r="M40" s="14">
        <v>0</v>
      </c>
      <c r="N40" s="17">
        <f t="shared" si="0"/>
        <v>3</v>
      </c>
      <c r="O40" s="17">
        <f t="shared" si="6"/>
        <v>-4.7</v>
      </c>
      <c r="Q40" s="12">
        <f t="shared" si="3"/>
        <v>10</v>
      </c>
    </row>
    <row r="41" spans="1:17" x14ac:dyDescent="0.3">
      <c r="A41" s="14" t="s">
        <v>28</v>
      </c>
      <c r="B41" s="14">
        <v>20</v>
      </c>
      <c r="C41" s="14">
        <v>218</v>
      </c>
      <c r="D41" s="15">
        <v>12</v>
      </c>
      <c r="E41" s="14">
        <v>5000</v>
      </c>
      <c r="F41" s="14">
        <v>0</v>
      </c>
      <c r="G41" s="14">
        <v>1600</v>
      </c>
      <c r="H41" s="14">
        <v>500</v>
      </c>
      <c r="I41" s="14">
        <v>3800</v>
      </c>
      <c r="J41" s="14"/>
      <c r="K41" s="16">
        <v>600</v>
      </c>
      <c r="L41" s="17">
        <f t="shared" si="5"/>
        <v>-85.9</v>
      </c>
      <c r="M41" s="14">
        <v>70</v>
      </c>
      <c r="N41" s="17">
        <f t="shared" ref="N41:N73" si="7">E41*0.05/B41</f>
        <v>12.5</v>
      </c>
      <c r="O41" s="17">
        <f t="shared" si="6"/>
        <v>-3.4000000000000057</v>
      </c>
      <c r="Q41" s="12">
        <f t="shared" si="3"/>
        <v>30</v>
      </c>
    </row>
    <row r="42" spans="1:17" x14ac:dyDescent="0.3">
      <c r="A42" s="14" t="s">
        <v>150</v>
      </c>
      <c r="B42" s="14">
        <v>20</v>
      </c>
      <c r="C42" s="14">
        <v>0</v>
      </c>
      <c r="D42" s="15">
        <v>5</v>
      </c>
      <c r="E42" s="14">
        <v>1000</v>
      </c>
      <c r="F42" s="14">
        <v>0</v>
      </c>
      <c r="G42" s="14">
        <v>0</v>
      </c>
      <c r="H42" s="14">
        <v>0</v>
      </c>
      <c r="I42" s="14"/>
      <c r="J42" s="14"/>
      <c r="K42" s="16">
        <v>1000</v>
      </c>
      <c r="L42" s="17">
        <f t="shared" si="5"/>
        <v>0</v>
      </c>
      <c r="M42" s="14">
        <v>25</v>
      </c>
      <c r="N42" s="17">
        <f t="shared" si="7"/>
        <v>2.5</v>
      </c>
      <c r="O42" s="17">
        <f t="shared" si="6"/>
        <v>27.5</v>
      </c>
      <c r="Q42" s="12">
        <f t="shared" si="3"/>
        <v>50</v>
      </c>
    </row>
    <row r="43" spans="1:17" x14ac:dyDescent="0.3">
      <c r="A43" s="14" t="s">
        <v>151</v>
      </c>
      <c r="B43" s="14">
        <v>20</v>
      </c>
      <c r="C43" s="14">
        <v>0</v>
      </c>
      <c r="D43" s="15">
        <v>5</v>
      </c>
      <c r="E43" s="14">
        <v>1200</v>
      </c>
      <c r="F43" s="14">
        <v>600</v>
      </c>
      <c r="G43" s="14">
        <v>0</v>
      </c>
      <c r="H43" s="14">
        <v>400</v>
      </c>
      <c r="I43" s="14">
        <v>800</v>
      </c>
      <c r="J43" s="14"/>
      <c r="K43" s="16">
        <v>200</v>
      </c>
      <c r="L43" s="17">
        <f t="shared" si="5"/>
        <v>-40</v>
      </c>
      <c r="M43" s="14">
        <v>25</v>
      </c>
      <c r="N43" s="17">
        <f t="shared" si="7"/>
        <v>3</v>
      </c>
      <c r="O43" s="17">
        <f t="shared" si="6"/>
        <v>-12</v>
      </c>
      <c r="Q43" s="12">
        <f t="shared" si="3"/>
        <v>10</v>
      </c>
    </row>
    <row r="44" spans="1:17" x14ac:dyDescent="0.3">
      <c r="A44" s="14" t="s">
        <v>152</v>
      </c>
      <c r="B44" s="14">
        <v>20</v>
      </c>
      <c r="C44" s="14">
        <v>0</v>
      </c>
      <c r="D44" s="15">
        <v>5</v>
      </c>
      <c r="E44" s="14">
        <v>1200</v>
      </c>
      <c r="F44" s="14">
        <v>700</v>
      </c>
      <c r="G44" s="14">
        <v>0</v>
      </c>
      <c r="H44" s="14">
        <v>0</v>
      </c>
      <c r="I44" s="14">
        <v>1100</v>
      </c>
      <c r="J44" s="14"/>
      <c r="K44" s="16">
        <v>200</v>
      </c>
      <c r="L44" s="17">
        <f t="shared" si="5"/>
        <v>-40</v>
      </c>
      <c r="M44" s="14">
        <v>25</v>
      </c>
      <c r="N44" s="17">
        <f t="shared" si="7"/>
        <v>3</v>
      </c>
      <c r="O44" s="17">
        <f t="shared" si="6"/>
        <v>-12</v>
      </c>
      <c r="Q44" s="12">
        <f t="shared" si="3"/>
        <v>10</v>
      </c>
    </row>
    <row r="45" spans="1:17" x14ac:dyDescent="0.3">
      <c r="A45" s="14" t="s">
        <v>90</v>
      </c>
      <c r="B45" s="14">
        <v>12</v>
      </c>
      <c r="C45" s="14">
        <v>19</v>
      </c>
      <c r="D45" s="15">
        <v>10</v>
      </c>
      <c r="E45" s="14">
        <v>500</v>
      </c>
      <c r="F45" s="14">
        <v>0</v>
      </c>
      <c r="G45" s="14">
        <v>120</v>
      </c>
      <c r="H45" s="14">
        <v>120</v>
      </c>
      <c r="I45" s="14">
        <v>240</v>
      </c>
      <c r="J45" s="14"/>
      <c r="K45" s="16">
        <v>60</v>
      </c>
      <c r="L45" s="17">
        <f t="shared" si="5"/>
        <v>-4.916666666666667</v>
      </c>
      <c r="M45" s="14">
        <v>0</v>
      </c>
      <c r="N45" s="17">
        <f t="shared" si="7"/>
        <v>2.0833333333333335</v>
      </c>
      <c r="O45" s="17">
        <f t="shared" si="6"/>
        <v>-2.8333333333333335</v>
      </c>
      <c r="Q45" s="12">
        <f t="shared" si="3"/>
        <v>5</v>
      </c>
    </row>
    <row r="46" spans="1:17" x14ac:dyDescent="0.3">
      <c r="A46" s="14" t="s">
        <v>91</v>
      </c>
      <c r="B46" s="14">
        <v>12</v>
      </c>
      <c r="C46" s="14">
        <v>48</v>
      </c>
      <c r="D46" s="15">
        <v>10</v>
      </c>
      <c r="E46" s="14">
        <v>150</v>
      </c>
      <c r="F46" s="14">
        <v>0</v>
      </c>
      <c r="G46" s="14">
        <v>60</v>
      </c>
      <c r="H46" s="14">
        <v>0</v>
      </c>
      <c r="I46" s="14">
        <v>60</v>
      </c>
      <c r="J46" s="14"/>
      <c r="K46" s="16"/>
      <c r="L46" s="17">
        <f t="shared" ref="L46:L51" si="8">(E46-C46-F46-G46-H46-I46-J46-K46)/B46</f>
        <v>-1.5</v>
      </c>
      <c r="M46" s="14">
        <v>0</v>
      </c>
      <c r="N46" s="17">
        <f>E46*0.05/B46</f>
        <v>0.625</v>
      </c>
      <c r="O46" s="17">
        <f>L46+M46+N46</f>
        <v>-0.875</v>
      </c>
      <c r="Q46" s="12">
        <f t="shared" si="3"/>
        <v>0</v>
      </c>
    </row>
    <row r="47" spans="1:17" x14ac:dyDescent="0.3">
      <c r="A47" s="14" t="s">
        <v>207</v>
      </c>
      <c r="B47" s="14">
        <v>10</v>
      </c>
      <c r="C47" s="14">
        <v>271</v>
      </c>
      <c r="D47" s="15">
        <v>10</v>
      </c>
      <c r="E47" s="14">
        <v>320</v>
      </c>
      <c r="F47" s="14">
        <v>0</v>
      </c>
      <c r="G47" s="14">
        <v>0</v>
      </c>
      <c r="H47" s="14">
        <v>0</v>
      </c>
      <c r="I47" s="14">
        <v>0</v>
      </c>
      <c r="J47" s="14"/>
      <c r="K47" s="16">
        <v>100</v>
      </c>
      <c r="L47" s="17">
        <f t="shared" si="8"/>
        <v>-5.0999999999999996</v>
      </c>
      <c r="M47" s="14">
        <v>0</v>
      </c>
      <c r="N47" s="17">
        <f>E47*0.05/B47</f>
        <v>1.6</v>
      </c>
      <c r="O47" s="17">
        <f>L47+M47+N47</f>
        <v>-3.4999999999999996</v>
      </c>
      <c r="Q47" s="12">
        <f t="shared" si="3"/>
        <v>10</v>
      </c>
    </row>
    <row r="48" spans="1:17" x14ac:dyDescent="0.3">
      <c r="A48" s="14" t="s">
        <v>208</v>
      </c>
      <c r="B48" s="14">
        <v>10</v>
      </c>
      <c r="C48" s="20">
        <v>289</v>
      </c>
      <c r="D48" s="15">
        <v>10</v>
      </c>
      <c r="E48" s="14">
        <v>320</v>
      </c>
      <c r="F48" s="14">
        <v>0</v>
      </c>
      <c r="G48" s="14">
        <v>0</v>
      </c>
      <c r="H48" s="14">
        <v>0</v>
      </c>
      <c r="I48" s="14">
        <v>0</v>
      </c>
      <c r="J48" s="14"/>
      <c r="K48" s="16">
        <v>100</v>
      </c>
      <c r="L48" s="17">
        <f t="shared" si="8"/>
        <v>-6.9</v>
      </c>
      <c r="M48" s="14">
        <v>0</v>
      </c>
      <c r="N48" s="17">
        <f>E48*0.05/B48</f>
        <v>1.6</v>
      </c>
      <c r="O48" s="17">
        <f>L48+M48+N48</f>
        <v>-5.3000000000000007</v>
      </c>
      <c r="Q48" s="12">
        <f t="shared" si="3"/>
        <v>10</v>
      </c>
    </row>
    <row r="49" spans="1:17" x14ac:dyDescent="0.3">
      <c r="A49" s="14" t="s">
        <v>59</v>
      </c>
      <c r="B49" s="14">
        <v>10</v>
      </c>
      <c r="C49" s="14">
        <v>1019</v>
      </c>
      <c r="D49" s="15">
        <v>10</v>
      </c>
      <c r="E49" s="14">
        <v>1400</v>
      </c>
      <c r="F49" s="14">
        <v>0</v>
      </c>
      <c r="G49" s="14">
        <v>0</v>
      </c>
      <c r="H49" s="14">
        <v>0</v>
      </c>
      <c r="I49" s="14">
        <v>0</v>
      </c>
      <c r="J49" s="14"/>
      <c r="K49" s="16">
        <v>450</v>
      </c>
      <c r="L49" s="17">
        <f t="shared" si="8"/>
        <v>-6.9</v>
      </c>
      <c r="M49" s="14">
        <v>0</v>
      </c>
      <c r="N49" s="17">
        <f t="shared" si="7"/>
        <v>7</v>
      </c>
      <c r="O49" s="17">
        <f t="shared" si="6"/>
        <v>9.9999999999999645E-2</v>
      </c>
      <c r="Q49" s="12">
        <f t="shared" si="3"/>
        <v>45</v>
      </c>
    </row>
    <row r="50" spans="1:17" x14ac:dyDescent="0.3">
      <c r="A50" s="14" t="s">
        <v>29</v>
      </c>
      <c r="B50" s="14">
        <v>30</v>
      </c>
      <c r="C50" s="14">
        <v>742</v>
      </c>
      <c r="D50" s="15">
        <v>10</v>
      </c>
      <c r="E50" s="14">
        <v>1700</v>
      </c>
      <c r="F50" s="14">
        <v>0</v>
      </c>
      <c r="G50" s="14">
        <v>150</v>
      </c>
      <c r="H50" s="14">
        <v>600</v>
      </c>
      <c r="I50" s="14">
        <v>450</v>
      </c>
      <c r="J50" s="14"/>
      <c r="K50" s="16">
        <v>300</v>
      </c>
      <c r="L50" s="17">
        <f t="shared" si="8"/>
        <v>-18.066666666666666</v>
      </c>
      <c r="M50" s="14">
        <v>25</v>
      </c>
      <c r="N50" s="17">
        <f t="shared" si="7"/>
        <v>2.8333333333333335</v>
      </c>
      <c r="O50" s="17">
        <f t="shared" si="6"/>
        <v>9.7666666666666675</v>
      </c>
      <c r="Q50" s="12">
        <f t="shared" si="3"/>
        <v>10</v>
      </c>
    </row>
    <row r="51" spans="1:17" x14ac:dyDescent="0.3">
      <c r="A51" s="14" t="s">
        <v>30</v>
      </c>
      <c r="B51" s="14">
        <v>10</v>
      </c>
      <c r="C51" s="14">
        <v>183</v>
      </c>
      <c r="D51" s="15">
        <v>10</v>
      </c>
      <c r="E51" s="14">
        <v>2500</v>
      </c>
      <c r="F51" s="14">
        <v>0</v>
      </c>
      <c r="G51" s="14">
        <v>500</v>
      </c>
      <c r="H51" s="14">
        <v>1300</v>
      </c>
      <c r="I51" s="14">
        <v>1100</v>
      </c>
      <c r="J51" s="14"/>
      <c r="K51" s="16">
        <v>60</v>
      </c>
      <c r="L51" s="17">
        <f t="shared" si="8"/>
        <v>-64.3</v>
      </c>
      <c r="M51" s="14">
        <v>50</v>
      </c>
      <c r="N51" s="17">
        <f t="shared" si="7"/>
        <v>12.5</v>
      </c>
      <c r="O51" s="17">
        <f t="shared" si="6"/>
        <v>-1.7999999999999972</v>
      </c>
      <c r="Q51" s="12">
        <f t="shared" si="3"/>
        <v>6</v>
      </c>
    </row>
    <row r="52" spans="1:17" x14ac:dyDescent="0.3">
      <c r="A52" s="14" t="s">
        <v>209</v>
      </c>
      <c r="B52" s="14"/>
      <c r="C52" s="14">
        <v>113</v>
      </c>
      <c r="D52" s="15">
        <v>10</v>
      </c>
      <c r="E52" s="14"/>
      <c r="F52" s="14"/>
      <c r="G52" s="14"/>
      <c r="H52" s="14"/>
      <c r="I52" s="14"/>
      <c r="J52" s="14"/>
      <c r="K52" s="16"/>
      <c r="L52" s="17"/>
      <c r="M52" s="14"/>
      <c r="N52" s="17"/>
      <c r="O52" s="17"/>
      <c r="Q52" s="12" t="e">
        <f t="shared" si="3"/>
        <v>#DIV/0!</v>
      </c>
    </row>
    <row r="53" spans="1:17" x14ac:dyDescent="0.3">
      <c r="A53" s="14" t="s">
        <v>210</v>
      </c>
      <c r="B53" s="14"/>
      <c r="C53" s="14">
        <v>93</v>
      </c>
      <c r="D53" s="15">
        <v>10</v>
      </c>
      <c r="E53" s="14"/>
      <c r="F53" s="14"/>
      <c r="G53" s="14"/>
      <c r="H53" s="14"/>
      <c r="I53" s="14"/>
      <c r="J53" s="14"/>
      <c r="K53" s="16"/>
      <c r="L53" s="17"/>
      <c r="M53" s="14"/>
      <c r="N53" s="17"/>
      <c r="O53" s="17"/>
      <c r="Q53" s="12" t="e">
        <f t="shared" si="3"/>
        <v>#DIV/0!</v>
      </c>
    </row>
    <row r="54" spans="1:17" x14ac:dyDescent="0.3">
      <c r="A54" s="14" t="s">
        <v>60</v>
      </c>
      <c r="B54" s="14">
        <v>24</v>
      </c>
      <c r="C54" s="14">
        <v>0</v>
      </c>
      <c r="D54" s="15">
        <v>6</v>
      </c>
      <c r="E54" s="14">
        <v>600</v>
      </c>
      <c r="F54" s="14">
        <v>0</v>
      </c>
      <c r="G54" s="14">
        <v>0</v>
      </c>
      <c r="H54" s="14">
        <v>0</v>
      </c>
      <c r="I54" s="14">
        <v>720</v>
      </c>
      <c r="J54" s="14"/>
      <c r="K54" s="16"/>
      <c r="L54" s="17">
        <f t="shared" ref="L54:L99" si="9">(E54-C54-F54-G54-H54-I54-J54-K54)/B54</f>
        <v>-5</v>
      </c>
      <c r="M54" s="14">
        <v>0</v>
      </c>
      <c r="N54" s="17">
        <f t="shared" si="7"/>
        <v>1.25</v>
      </c>
      <c r="O54" s="17">
        <f t="shared" si="6"/>
        <v>-3.75</v>
      </c>
      <c r="Q54" s="12">
        <f t="shared" si="3"/>
        <v>0</v>
      </c>
    </row>
    <row r="55" spans="1:17" x14ac:dyDescent="0.3">
      <c r="A55" s="14" t="s">
        <v>144</v>
      </c>
      <c r="B55" s="14">
        <v>18</v>
      </c>
      <c r="C55" s="14">
        <v>2</v>
      </c>
      <c r="D55" s="15">
        <v>5</v>
      </c>
      <c r="E55" s="14">
        <v>90</v>
      </c>
      <c r="F55" s="14">
        <v>0</v>
      </c>
      <c r="G55" s="14">
        <v>0</v>
      </c>
      <c r="H55" s="14">
        <v>0</v>
      </c>
      <c r="I55" s="14"/>
      <c r="J55" s="14"/>
      <c r="K55" s="16">
        <v>90</v>
      </c>
      <c r="L55" s="17">
        <f t="shared" si="9"/>
        <v>-0.1111111111111111</v>
      </c>
      <c r="M55" s="14">
        <v>0</v>
      </c>
      <c r="N55" s="17">
        <f t="shared" si="7"/>
        <v>0.25</v>
      </c>
      <c r="O55" s="17">
        <f t="shared" si="6"/>
        <v>0.1388888888888889</v>
      </c>
      <c r="Q55" s="12">
        <f t="shared" si="3"/>
        <v>5</v>
      </c>
    </row>
    <row r="56" spans="1:17" x14ac:dyDescent="0.3">
      <c r="A56" s="14" t="s">
        <v>92</v>
      </c>
      <c r="B56" s="14">
        <v>12</v>
      </c>
      <c r="C56" s="14">
        <v>0</v>
      </c>
      <c r="D56" s="15">
        <v>10</v>
      </c>
      <c r="E56" s="14">
        <v>1200</v>
      </c>
      <c r="F56" s="14">
        <v>0</v>
      </c>
      <c r="G56" s="14">
        <v>840</v>
      </c>
      <c r="H56" s="14">
        <v>360</v>
      </c>
      <c r="I56" s="14"/>
      <c r="J56" s="14">
        <v>60</v>
      </c>
      <c r="K56" s="16"/>
      <c r="L56" s="17">
        <f t="shared" si="9"/>
        <v>-5</v>
      </c>
      <c r="M56" s="14">
        <v>0</v>
      </c>
      <c r="N56" s="17">
        <f t="shared" si="7"/>
        <v>5</v>
      </c>
      <c r="O56" s="17">
        <f t="shared" si="6"/>
        <v>0</v>
      </c>
      <c r="Q56" s="12">
        <f t="shared" si="3"/>
        <v>0</v>
      </c>
    </row>
    <row r="57" spans="1:17" x14ac:dyDescent="0.3">
      <c r="A57" s="14" t="s">
        <v>153</v>
      </c>
      <c r="B57" s="14">
        <v>30</v>
      </c>
      <c r="C57" s="14">
        <v>0</v>
      </c>
      <c r="D57" s="15">
        <v>7</v>
      </c>
      <c r="E57" s="14">
        <v>4200</v>
      </c>
      <c r="F57" s="14">
        <v>2100</v>
      </c>
      <c r="G57" s="14">
        <v>0</v>
      </c>
      <c r="H57" s="14">
        <v>1200</v>
      </c>
      <c r="I57" s="14">
        <v>1200</v>
      </c>
      <c r="J57" s="14"/>
      <c r="K57" s="16">
        <v>300</v>
      </c>
      <c r="L57" s="17">
        <f t="shared" si="9"/>
        <v>-20</v>
      </c>
      <c r="M57" s="14">
        <v>0</v>
      </c>
      <c r="N57" s="17">
        <f t="shared" si="7"/>
        <v>7</v>
      </c>
      <c r="O57" s="17">
        <f t="shared" si="6"/>
        <v>-13</v>
      </c>
      <c r="Q57" s="12">
        <f t="shared" si="3"/>
        <v>10</v>
      </c>
    </row>
    <row r="58" spans="1:17" x14ac:dyDescent="0.3">
      <c r="A58" s="14" t="s">
        <v>178</v>
      </c>
      <c r="B58" s="14">
        <v>24</v>
      </c>
      <c r="C58" s="14">
        <v>0</v>
      </c>
      <c r="D58" s="15">
        <v>10</v>
      </c>
      <c r="E58" s="14">
        <v>300</v>
      </c>
      <c r="F58" s="14">
        <v>480</v>
      </c>
      <c r="G58" s="14">
        <v>0</v>
      </c>
      <c r="H58" s="14">
        <v>360</v>
      </c>
      <c r="I58" s="14"/>
      <c r="J58" s="14"/>
      <c r="K58" s="16"/>
      <c r="L58" s="17">
        <f t="shared" si="9"/>
        <v>-22.5</v>
      </c>
      <c r="M58" s="14">
        <v>0</v>
      </c>
      <c r="N58" s="17">
        <f t="shared" si="7"/>
        <v>0.625</v>
      </c>
      <c r="O58" s="17">
        <f t="shared" si="6"/>
        <v>-21.875</v>
      </c>
      <c r="Q58" s="12">
        <f t="shared" si="3"/>
        <v>0</v>
      </c>
    </row>
    <row r="59" spans="1:17" x14ac:dyDescent="0.3">
      <c r="A59" s="18" t="s">
        <v>128</v>
      </c>
      <c r="B59" s="14">
        <v>1</v>
      </c>
      <c r="C59" s="14">
        <v>0</v>
      </c>
      <c r="D59" s="15">
        <v>12</v>
      </c>
      <c r="E59" s="14">
        <v>200</v>
      </c>
      <c r="F59" s="14">
        <v>0</v>
      </c>
      <c r="G59" s="14">
        <v>0</v>
      </c>
      <c r="H59" s="14">
        <v>0</v>
      </c>
      <c r="I59" s="14"/>
      <c r="J59" s="14"/>
      <c r="K59" s="16">
        <v>200</v>
      </c>
      <c r="L59" s="17">
        <f t="shared" si="9"/>
        <v>0</v>
      </c>
      <c r="M59" s="14">
        <v>0</v>
      </c>
      <c r="N59" s="17">
        <f t="shared" si="7"/>
        <v>10</v>
      </c>
      <c r="O59" s="17">
        <f t="shared" si="6"/>
        <v>10</v>
      </c>
      <c r="Q59" s="12">
        <f t="shared" si="3"/>
        <v>200</v>
      </c>
    </row>
    <row r="60" spans="1:17" x14ac:dyDescent="0.3">
      <c r="A60" s="14" t="s">
        <v>154</v>
      </c>
      <c r="B60" s="14">
        <v>30</v>
      </c>
      <c r="C60" s="14">
        <v>0</v>
      </c>
      <c r="D60" s="15">
        <v>5</v>
      </c>
      <c r="E60" s="14">
        <v>3000</v>
      </c>
      <c r="F60" s="14">
        <v>2400</v>
      </c>
      <c r="G60" s="14">
        <v>0</v>
      </c>
      <c r="H60" s="14">
        <v>600</v>
      </c>
      <c r="I60" s="14">
        <v>150</v>
      </c>
      <c r="J60" s="14"/>
      <c r="K60" s="16"/>
      <c r="L60" s="17">
        <f t="shared" si="9"/>
        <v>-5</v>
      </c>
      <c r="M60" s="14">
        <v>0</v>
      </c>
      <c r="N60" s="17">
        <f t="shared" si="7"/>
        <v>5</v>
      </c>
      <c r="O60" s="17">
        <f t="shared" si="6"/>
        <v>0</v>
      </c>
      <c r="Q60" s="12">
        <f t="shared" si="3"/>
        <v>0</v>
      </c>
    </row>
    <row r="61" spans="1:17" x14ac:dyDescent="0.3">
      <c r="A61" s="14" t="s">
        <v>94</v>
      </c>
      <c r="B61" s="14">
        <v>1</v>
      </c>
      <c r="C61" s="14">
        <v>22</v>
      </c>
      <c r="D61" s="15">
        <v>10</v>
      </c>
      <c r="E61" s="14">
        <v>500</v>
      </c>
      <c r="F61" s="14">
        <v>150</v>
      </c>
      <c r="G61" s="14">
        <v>0</v>
      </c>
      <c r="H61" s="14">
        <v>50</v>
      </c>
      <c r="I61" s="14">
        <v>200</v>
      </c>
      <c r="J61" s="14"/>
      <c r="K61" s="16">
        <v>100</v>
      </c>
      <c r="L61" s="17">
        <f t="shared" si="9"/>
        <v>-22</v>
      </c>
      <c r="M61" s="14">
        <v>0</v>
      </c>
      <c r="N61" s="17">
        <f t="shared" si="7"/>
        <v>25</v>
      </c>
      <c r="O61" s="17">
        <f t="shared" si="6"/>
        <v>3</v>
      </c>
      <c r="Q61" s="12">
        <f t="shared" si="3"/>
        <v>100</v>
      </c>
    </row>
    <row r="62" spans="1:17" x14ac:dyDescent="0.3">
      <c r="A62" s="14" t="s">
        <v>93</v>
      </c>
      <c r="B62" s="14">
        <v>1</v>
      </c>
      <c r="C62" s="14">
        <v>2</v>
      </c>
      <c r="D62" s="15">
        <v>10</v>
      </c>
      <c r="E62" s="14">
        <v>800</v>
      </c>
      <c r="F62" s="14">
        <v>350</v>
      </c>
      <c r="G62" s="14">
        <v>0</v>
      </c>
      <c r="H62" s="14">
        <v>120</v>
      </c>
      <c r="I62" s="14">
        <v>240</v>
      </c>
      <c r="J62" s="14"/>
      <c r="K62" s="16">
        <v>230</v>
      </c>
      <c r="L62" s="17">
        <f t="shared" si="9"/>
        <v>-142</v>
      </c>
      <c r="M62" s="14">
        <v>100</v>
      </c>
      <c r="N62" s="17">
        <f t="shared" si="7"/>
        <v>40</v>
      </c>
      <c r="O62" s="17">
        <f t="shared" si="6"/>
        <v>-2</v>
      </c>
      <c r="Q62" s="12">
        <f t="shared" si="3"/>
        <v>230</v>
      </c>
    </row>
    <row r="63" spans="1:17" x14ac:dyDescent="0.3">
      <c r="A63" s="14" t="s">
        <v>63</v>
      </c>
      <c r="B63" s="14">
        <v>12</v>
      </c>
      <c r="C63" s="14">
        <v>26</v>
      </c>
      <c r="D63" s="15">
        <v>8</v>
      </c>
      <c r="E63" s="14">
        <v>180</v>
      </c>
      <c r="F63" s="14">
        <v>0</v>
      </c>
      <c r="G63" s="14">
        <v>0</v>
      </c>
      <c r="H63" s="14">
        <v>0</v>
      </c>
      <c r="I63" s="14"/>
      <c r="J63" s="14">
        <v>144</v>
      </c>
      <c r="K63" s="16"/>
      <c r="L63" s="17">
        <f t="shared" si="9"/>
        <v>0.83333333333333337</v>
      </c>
      <c r="M63" s="14">
        <v>0</v>
      </c>
      <c r="N63" s="17">
        <f t="shared" si="7"/>
        <v>0.75</v>
      </c>
      <c r="O63" s="17">
        <f t="shared" si="6"/>
        <v>1.5833333333333335</v>
      </c>
      <c r="Q63" s="12">
        <f t="shared" si="3"/>
        <v>0</v>
      </c>
    </row>
    <row r="64" spans="1:17" x14ac:dyDescent="0.3">
      <c r="A64" s="14" t="s">
        <v>62</v>
      </c>
      <c r="B64" s="14">
        <v>40</v>
      </c>
      <c r="C64" s="14">
        <v>445</v>
      </c>
      <c r="D64" s="15">
        <v>8</v>
      </c>
      <c r="E64" s="14">
        <v>2403</v>
      </c>
      <c r="F64" s="14">
        <v>0</v>
      </c>
      <c r="G64" s="14">
        <v>0</v>
      </c>
      <c r="H64" s="14">
        <v>0</v>
      </c>
      <c r="I64" s="14"/>
      <c r="J64" s="23">
        <v>3200</v>
      </c>
      <c r="K64" s="23">
        <v>800</v>
      </c>
      <c r="L64" s="17">
        <f t="shared" si="9"/>
        <v>-51.05</v>
      </c>
      <c r="M64" s="14">
        <v>50</v>
      </c>
      <c r="N64" s="17">
        <f t="shared" si="7"/>
        <v>3.0037500000000001</v>
      </c>
      <c r="O64" s="17">
        <f t="shared" si="6"/>
        <v>1.953750000000003</v>
      </c>
      <c r="Q64" s="12">
        <f t="shared" si="3"/>
        <v>20</v>
      </c>
    </row>
    <row r="65" spans="1:17" x14ac:dyDescent="0.3">
      <c r="A65" s="14" t="s">
        <v>64</v>
      </c>
      <c r="B65" s="14">
        <v>30</v>
      </c>
      <c r="C65" s="14">
        <v>19</v>
      </c>
      <c r="D65" s="15">
        <v>8</v>
      </c>
      <c r="E65" s="14">
        <v>1400</v>
      </c>
      <c r="F65" s="14">
        <v>0</v>
      </c>
      <c r="G65" s="14">
        <v>0</v>
      </c>
      <c r="H65" s="14">
        <v>0</v>
      </c>
      <c r="I65" s="14"/>
      <c r="J65" s="14">
        <v>1500</v>
      </c>
      <c r="K65" s="16"/>
      <c r="L65" s="17">
        <f t="shared" si="9"/>
        <v>-3.9666666666666668</v>
      </c>
      <c r="M65" s="14">
        <v>0</v>
      </c>
      <c r="N65" s="17">
        <f t="shared" si="7"/>
        <v>2.3333333333333335</v>
      </c>
      <c r="O65" s="17">
        <f t="shared" si="6"/>
        <v>-1.6333333333333333</v>
      </c>
      <c r="Q65" s="12">
        <f t="shared" si="3"/>
        <v>0</v>
      </c>
    </row>
    <row r="66" spans="1:17" x14ac:dyDescent="0.3">
      <c r="A66" s="14" t="s">
        <v>65</v>
      </c>
      <c r="B66" s="14">
        <v>30</v>
      </c>
      <c r="C66" s="14">
        <v>39</v>
      </c>
      <c r="D66" s="15">
        <v>8</v>
      </c>
      <c r="E66" s="14">
        <v>1400</v>
      </c>
      <c r="F66" s="14">
        <v>0</v>
      </c>
      <c r="G66" s="14">
        <v>0</v>
      </c>
      <c r="H66" s="14">
        <v>0</v>
      </c>
      <c r="I66" s="14"/>
      <c r="J66" s="14">
        <v>1500</v>
      </c>
      <c r="K66" s="16"/>
      <c r="L66" s="17">
        <f t="shared" si="9"/>
        <v>-4.6333333333333337</v>
      </c>
      <c r="M66" s="14">
        <v>0</v>
      </c>
      <c r="N66" s="17">
        <f t="shared" si="7"/>
        <v>2.3333333333333335</v>
      </c>
      <c r="O66" s="17">
        <f t="shared" ref="O66:O97" si="10">L66+M66+N66</f>
        <v>-2.3000000000000003</v>
      </c>
      <c r="Q66" s="12">
        <f t="shared" si="3"/>
        <v>0</v>
      </c>
    </row>
    <row r="67" spans="1:17" x14ac:dyDescent="0.3">
      <c r="A67" s="14" t="s">
        <v>145</v>
      </c>
      <c r="B67" s="14">
        <v>12</v>
      </c>
      <c r="C67" s="14">
        <v>0</v>
      </c>
      <c r="D67" s="15">
        <v>5</v>
      </c>
      <c r="E67" s="14">
        <v>40</v>
      </c>
      <c r="F67" s="14">
        <v>0</v>
      </c>
      <c r="G67" s="14">
        <v>0</v>
      </c>
      <c r="H67" s="14">
        <v>0</v>
      </c>
      <c r="I67" s="14"/>
      <c r="J67" s="14">
        <v>48</v>
      </c>
      <c r="K67" s="16"/>
      <c r="L67" s="17">
        <f t="shared" si="9"/>
        <v>-0.66666666666666663</v>
      </c>
      <c r="M67" s="14">
        <v>0</v>
      </c>
      <c r="N67" s="17">
        <f t="shared" si="7"/>
        <v>0.16666666666666666</v>
      </c>
      <c r="O67" s="17">
        <f t="shared" si="10"/>
        <v>-0.5</v>
      </c>
      <c r="Q67" s="12">
        <f t="shared" si="3"/>
        <v>0</v>
      </c>
    </row>
    <row r="68" spans="1:17" x14ac:dyDescent="0.3">
      <c r="A68" s="14" t="s">
        <v>39</v>
      </c>
      <c r="B68" s="14">
        <v>10</v>
      </c>
      <c r="C68" s="20">
        <v>1587</v>
      </c>
      <c r="D68" s="15">
        <v>12</v>
      </c>
      <c r="E68" s="14">
        <v>4500</v>
      </c>
      <c r="F68" s="14">
        <v>100</v>
      </c>
      <c r="G68" s="14">
        <v>0</v>
      </c>
      <c r="H68" s="14">
        <v>800</v>
      </c>
      <c r="I68" s="14">
        <v>2000</v>
      </c>
      <c r="J68" s="14"/>
      <c r="K68" s="16">
        <v>1000</v>
      </c>
      <c r="L68" s="17">
        <f t="shared" si="9"/>
        <v>-98.7</v>
      </c>
      <c r="M68" s="14">
        <v>100</v>
      </c>
      <c r="N68" s="17">
        <f t="shared" si="7"/>
        <v>22.5</v>
      </c>
      <c r="O68" s="17">
        <f t="shared" si="10"/>
        <v>23.799999999999997</v>
      </c>
      <c r="Q68" s="12">
        <f t="shared" ref="Q68:Q131" si="11">K68/B68</f>
        <v>100</v>
      </c>
    </row>
    <row r="69" spans="1:17" x14ac:dyDescent="0.3">
      <c r="A69" s="14" t="s">
        <v>38</v>
      </c>
      <c r="B69" s="14">
        <v>10</v>
      </c>
      <c r="C69" s="14">
        <v>186</v>
      </c>
      <c r="D69" s="15">
        <v>12</v>
      </c>
      <c r="E69" s="14">
        <v>1000</v>
      </c>
      <c r="F69" s="14">
        <v>200</v>
      </c>
      <c r="G69" s="14">
        <v>0</v>
      </c>
      <c r="H69" s="14">
        <v>300</v>
      </c>
      <c r="I69" s="14"/>
      <c r="J69" s="14"/>
      <c r="K69" s="16">
        <v>360</v>
      </c>
      <c r="L69" s="17">
        <f t="shared" si="9"/>
        <v>-4.5999999999999996</v>
      </c>
      <c r="M69" s="14">
        <v>0</v>
      </c>
      <c r="N69" s="17">
        <f t="shared" si="7"/>
        <v>5</v>
      </c>
      <c r="O69" s="17">
        <f t="shared" si="10"/>
        <v>0.40000000000000036</v>
      </c>
      <c r="Q69" s="12">
        <f t="shared" si="11"/>
        <v>36</v>
      </c>
    </row>
    <row r="70" spans="1:17" x14ac:dyDescent="0.3">
      <c r="A70" s="14" t="s">
        <v>135</v>
      </c>
      <c r="B70" s="14">
        <v>10</v>
      </c>
      <c r="C70" s="14">
        <v>303</v>
      </c>
      <c r="D70" s="15">
        <v>10</v>
      </c>
      <c r="E70" s="14">
        <v>500</v>
      </c>
      <c r="F70" s="14">
        <v>200</v>
      </c>
      <c r="G70" s="14">
        <v>0</v>
      </c>
      <c r="H70" s="14">
        <v>200</v>
      </c>
      <c r="I70" s="14"/>
      <c r="J70" s="14"/>
      <c r="K70" s="16">
        <v>320</v>
      </c>
      <c r="L70" s="17">
        <f t="shared" si="9"/>
        <v>-52.3</v>
      </c>
      <c r="M70" s="14">
        <v>50</v>
      </c>
      <c r="N70" s="17">
        <f t="shared" si="7"/>
        <v>2.5</v>
      </c>
      <c r="O70" s="17">
        <f t="shared" si="10"/>
        <v>0.20000000000000284</v>
      </c>
      <c r="Q70" s="12">
        <f t="shared" si="11"/>
        <v>32</v>
      </c>
    </row>
    <row r="71" spans="1:17" x14ac:dyDescent="0.3">
      <c r="A71" s="14" t="s">
        <v>136</v>
      </c>
      <c r="B71" s="14">
        <v>10</v>
      </c>
      <c r="C71" s="14">
        <v>207</v>
      </c>
      <c r="D71" s="15">
        <v>10</v>
      </c>
      <c r="E71" s="14">
        <v>500</v>
      </c>
      <c r="F71" s="14">
        <v>200</v>
      </c>
      <c r="G71" s="14">
        <v>0</v>
      </c>
      <c r="H71" s="14">
        <v>200</v>
      </c>
      <c r="I71" s="14"/>
      <c r="J71" s="14"/>
      <c r="K71" s="16">
        <v>420</v>
      </c>
      <c r="L71" s="17">
        <f t="shared" si="9"/>
        <v>-52.7</v>
      </c>
      <c r="M71" s="14">
        <v>50</v>
      </c>
      <c r="N71" s="17">
        <f t="shared" si="7"/>
        <v>2.5</v>
      </c>
      <c r="O71" s="17">
        <f t="shared" si="10"/>
        <v>-0.20000000000000284</v>
      </c>
      <c r="Q71" s="12">
        <f t="shared" si="11"/>
        <v>42</v>
      </c>
    </row>
    <row r="72" spans="1:17" x14ac:dyDescent="0.3">
      <c r="A72" s="14" t="s">
        <v>142</v>
      </c>
      <c r="B72" s="14">
        <v>30</v>
      </c>
      <c r="C72" s="14">
        <v>0</v>
      </c>
      <c r="D72" s="15">
        <v>5</v>
      </c>
      <c r="E72" s="14">
        <v>200</v>
      </c>
      <c r="F72" s="14">
        <v>0</v>
      </c>
      <c r="G72" s="14">
        <v>150</v>
      </c>
      <c r="H72" s="14">
        <v>0</v>
      </c>
      <c r="I72" s="14">
        <v>60</v>
      </c>
      <c r="J72" s="14"/>
      <c r="K72" s="16"/>
      <c r="L72" s="17">
        <f t="shared" si="9"/>
        <v>-0.33333333333333331</v>
      </c>
      <c r="M72" s="14">
        <v>0</v>
      </c>
      <c r="N72" s="17">
        <f t="shared" si="7"/>
        <v>0.33333333333333331</v>
      </c>
      <c r="O72" s="17">
        <f t="shared" si="10"/>
        <v>0</v>
      </c>
      <c r="Q72" s="12">
        <f t="shared" si="11"/>
        <v>0</v>
      </c>
    </row>
    <row r="73" spans="1:17" x14ac:dyDescent="0.3">
      <c r="A73" s="14" t="s">
        <v>141</v>
      </c>
      <c r="B73" s="14">
        <v>30</v>
      </c>
      <c r="C73" s="14">
        <v>0</v>
      </c>
      <c r="D73" s="15">
        <v>5</v>
      </c>
      <c r="E73" s="14">
        <v>600</v>
      </c>
      <c r="F73" s="14">
        <v>0</v>
      </c>
      <c r="G73" s="14">
        <v>450</v>
      </c>
      <c r="H73" s="14">
        <v>0</v>
      </c>
      <c r="I73" s="14">
        <v>240</v>
      </c>
      <c r="J73" s="14"/>
      <c r="K73" s="16"/>
      <c r="L73" s="17">
        <f t="shared" si="9"/>
        <v>-3</v>
      </c>
      <c r="M73" s="14">
        <v>0</v>
      </c>
      <c r="N73" s="17">
        <f t="shared" si="7"/>
        <v>1</v>
      </c>
      <c r="O73" s="17">
        <f t="shared" si="10"/>
        <v>-2</v>
      </c>
      <c r="Q73" s="12">
        <f t="shared" si="11"/>
        <v>0</v>
      </c>
    </row>
    <row r="74" spans="1:17" x14ac:dyDescent="0.3">
      <c r="A74" s="14" t="s">
        <v>211</v>
      </c>
      <c r="B74" s="14">
        <v>20</v>
      </c>
      <c r="C74" s="14">
        <v>0</v>
      </c>
      <c r="D74" s="15">
        <v>5</v>
      </c>
      <c r="E74" s="14">
        <v>1200</v>
      </c>
      <c r="F74" s="14">
        <v>700</v>
      </c>
      <c r="G74" s="14">
        <v>0</v>
      </c>
      <c r="H74" s="14">
        <v>400</v>
      </c>
      <c r="I74" s="14">
        <v>160</v>
      </c>
      <c r="J74" s="14"/>
      <c r="K74" s="16"/>
      <c r="L74" s="17">
        <f t="shared" si="9"/>
        <v>-3</v>
      </c>
      <c r="M74" s="14">
        <v>0</v>
      </c>
      <c r="N74" s="17">
        <f>E74*0.05/B74</f>
        <v>3</v>
      </c>
      <c r="O74" s="17">
        <f>L74+M74+N74</f>
        <v>0</v>
      </c>
      <c r="Q74" s="12">
        <f t="shared" si="11"/>
        <v>0</v>
      </c>
    </row>
    <row r="75" spans="1:17" x14ac:dyDescent="0.3">
      <c r="A75" s="14" t="s">
        <v>212</v>
      </c>
      <c r="B75" s="14">
        <v>20</v>
      </c>
      <c r="C75" s="14">
        <v>1578</v>
      </c>
      <c r="D75" s="15">
        <v>10</v>
      </c>
      <c r="E75" s="14">
        <v>6000</v>
      </c>
      <c r="F75" s="14">
        <v>2400</v>
      </c>
      <c r="G75" s="14">
        <v>0</v>
      </c>
      <c r="H75" s="14">
        <v>2000</v>
      </c>
      <c r="I75" s="14"/>
      <c r="J75" s="14"/>
      <c r="K75" s="16">
        <v>2200</v>
      </c>
      <c r="L75" s="17">
        <f t="shared" si="9"/>
        <v>-108.9</v>
      </c>
      <c r="M75" s="14">
        <v>100</v>
      </c>
      <c r="N75" s="17">
        <f>E75*0.05/B75</f>
        <v>15</v>
      </c>
      <c r="O75" s="17">
        <f>L75+M75+N75</f>
        <v>6.0999999999999943</v>
      </c>
      <c r="Q75" s="12">
        <f t="shared" si="11"/>
        <v>110</v>
      </c>
    </row>
    <row r="76" spans="1:17" x14ac:dyDescent="0.3">
      <c r="A76" s="14" t="s">
        <v>213</v>
      </c>
      <c r="B76" s="14">
        <v>20</v>
      </c>
      <c r="C76" s="14">
        <v>1750</v>
      </c>
      <c r="D76" s="15">
        <v>10</v>
      </c>
      <c r="E76" s="14">
        <v>5500</v>
      </c>
      <c r="F76" s="14">
        <v>2000</v>
      </c>
      <c r="G76" s="14">
        <v>0</v>
      </c>
      <c r="H76" s="14">
        <v>2000</v>
      </c>
      <c r="I76" s="14"/>
      <c r="J76" s="14"/>
      <c r="K76" s="16">
        <v>2000</v>
      </c>
      <c r="L76" s="17">
        <f t="shared" si="9"/>
        <v>-112.5</v>
      </c>
      <c r="M76" s="14">
        <v>100</v>
      </c>
      <c r="N76" s="17">
        <f>E76*0.05/B76</f>
        <v>13.75</v>
      </c>
      <c r="O76" s="17">
        <f>L76+M76+N76</f>
        <v>1.25</v>
      </c>
      <c r="Q76" s="12">
        <f t="shared" si="11"/>
        <v>100</v>
      </c>
    </row>
    <row r="77" spans="1:17" x14ac:dyDescent="0.3">
      <c r="A77" s="14" t="s">
        <v>156</v>
      </c>
      <c r="B77" s="14">
        <v>20</v>
      </c>
      <c r="C77" s="14">
        <v>0</v>
      </c>
      <c r="D77" s="15">
        <v>5</v>
      </c>
      <c r="E77" s="14">
        <v>800</v>
      </c>
      <c r="F77" s="14">
        <v>800</v>
      </c>
      <c r="G77" s="14">
        <v>0</v>
      </c>
      <c r="H77" s="14">
        <v>0</v>
      </c>
      <c r="I77" s="14">
        <v>600</v>
      </c>
      <c r="J77" s="14"/>
      <c r="K77" s="16"/>
      <c r="L77" s="17">
        <f t="shared" si="9"/>
        <v>-30</v>
      </c>
      <c r="M77" s="14">
        <v>30</v>
      </c>
      <c r="N77" s="17">
        <f t="shared" ref="N77:N99" si="12">E77*0.05/B77</f>
        <v>2</v>
      </c>
      <c r="O77" s="17">
        <f t="shared" si="10"/>
        <v>2</v>
      </c>
      <c r="Q77" s="12">
        <f t="shared" si="11"/>
        <v>0</v>
      </c>
    </row>
    <row r="78" spans="1:17" x14ac:dyDescent="0.3">
      <c r="A78" s="14" t="s">
        <v>51</v>
      </c>
      <c r="B78" s="14">
        <v>12</v>
      </c>
      <c r="C78" s="14">
        <v>0</v>
      </c>
      <c r="D78" s="15">
        <v>5</v>
      </c>
      <c r="E78" s="14">
        <v>2000</v>
      </c>
      <c r="F78" s="14">
        <v>0</v>
      </c>
      <c r="G78" s="14">
        <v>360</v>
      </c>
      <c r="H78" s="14">
        <v>0</v>
      </c>
      <c r="I78" s="14">
        <v>1200</v>
      </c>
      <c r="J78" s="14"/>
      <c r="K78" s="16">
        <v>480</v>
      </c>
      <c r="L78" s="17">
        <f t="shared" si="9"/>
        <v>-3.3333333333333335</v>
      </c>
      <c r="M78" s="14">
        <v>0</v>
      </c>
      <c r="N78" s="17">
        <f t="shared" si="12"/>
        <v>8.3333333333333339</v>
      </c>
      <c r="O78" s="17">
        <f t="shared" si="10"/>
        <v>5</v>
      </c>
      <c r="Q78" s="12">
        <f t="shared" si="11"/>
        <v>40</v>
      </c>
    </row>
    <row r="79" spans="1:17" x14ac:dyDescent="0.3">
      <c r="A79" s="14" t="s">
        <v>157</v>
      </c>
      <c r="B79" s="14">
        <v>20</v>
      </c>
      <c r="C79" s="14">
        <v>0</v>
      </c>
      <c r="D79" s="15">
        <v>5</v>
      </c>
      <c r="E79" s="14">
        <v>900</v>
      </c>
      <c r="F79" s="14">
        <v>400</v>
      </c>
      <c r="G79" s="14">
        <v>0</v>
      </c>
      <c r="H79" s="14">
        <v>400</v>
      </c>
      <c r="I79" s="14">
        <v>200</v>
      </c>
      <c r="J79" s="14"/>
      <c r="K79" s="16"/>
      <c r="L79" s="17">
        <f t="shared" si="9"/>
        <v>-5</v>
      </c>
      <c r="M79" s="14">
        <v>0</v>
      </c>
      <c r="N79" s="17">
        <f t="shared" si="12"/>
        <v>2.25</v>
      </c>
      <c r="O79" s="17">
        <f t="shared" si="10"/>
        <v>-2.75</v>
      </c>
      <c r="Q79" s="12">
        <f t="shared" si="11"/>
        <v>0</v>
      </c>
    </row>
    <row r="80" spans="1:17" x14ac:dyDescent="0.3">
      <c r="A80" s="14" t="s">
        <v>165</v>
      </c>
      <c r="B80" s="14">
        <v>12</v>
      </c>
      <c r="C80" s="14">
        <v>180</v>
      </c>
      <c r="D80" s="15">
        <v>7</v>
      </c>
      <c r="E80" s="14">
        <v>650</v>
      </c>
      <c r="F80" s="18">
        <v>300</v>
      </c>
      <c r="G80" s="14">
        <v>0</v>
      </c>
      <c r="H80" s="18">
        <v>300</v>
      </c>
      <c r="I80" s="18"/>
      <c r="J80" s="14"/>
      <c r="K80" s="16">
        <v>1800</v>
      </c>
      <c r="L80" s="17">
        <f t="shared" si="9"/>
        <v>-160.83333333333334</v>
      </c>
      <c r="M80" s="14">
        <v>0</v>
      </c>
      <c r="N80" s="17">
        <f t="shared" si="12"/>
        <v>2.7083333333333335</v>
      </c>
      <c r="O80" s="17">
        <f t="shared" si="10"/>
        <v>-158.125</v>
      </c>
      <c r="P80" s="19" t="s">
        <v>163</v>
      </c>
      <c r="Q80" s="12">
        <f t="shared" si="11"/>
        <v>150</v>
      </c>
    </row>
    <row r="81" spans="1:17" x14ac:dyDescent="0.3">
      <c r="A81" s="14" t="s">
        <v>190</v>
      </c>
      <c r="B81" s="14">
        <v>10</v>
      </c>
      <c r="C81" s="14">
        <v>2380</v>
      </c>
      <c r="D81" s="15">
        <v>10</v>
      </c>
      <c r="E81" s="14">
        <v>3000</v>
      </c>
      <c r="F81" s="14">
        <v>0</v>
      </c>
      <c r="G81" s="14">
        <v>0</v>
      </c>
      <c r="H81" s="14">
        <v>0</v>
      </c>
      <c r="I81" s="14"/>
      <c r="J81" s="14"/>
      <c r="K81" s="16">
        <v>1000</v>
      </c>
      <c r="L81" s="17">
        <f t="shared" si="9"/>
        <v>-38</v>
      </c>
      <c r="M81" s="14">
        <v>50</v>
      </c>
      <c r="N81" s="17">
        <f t="shared" si="12"/>
        <v>15</v>
      </c>
      <c r="O81" s="17">
        <f t="shared" si="10"/>
        <v>27</v>
      </c>
      <c r="Q81" s="12">
        <f t="shared" si="11"/>
        <v>100</v>
      </c>
    </row>
    <row r="82" spans="1:17" x14ac:dyDescent="0.3">
      <c r="A82" s="14" t="s">
        <v>48</v>
      </c>
      <c r="B82" s="14">
        <v>1</v>
      </c>
      <c r="C82" s="14">
        <v>0</v>
      </c>
      <c r="D82" s="15">
        <v>7</v>
      </c>
      <c r="E82" s="14">
        <v>150</v>
      </c>
      <c r="F82" s="14">
        <v>0</v>
      </c>
      <c r="G82" s="14">
        <v>0</v>
      </c>
      <c r="H82" s="14">
        <v>50</v>
      </c>
      <c r="I82" s="14">
        <v>80</v>
      </c>
      <c r="J82" s="14"/>
      <c r="K82" s="16">
        <v>50</v>
      </c>
      <c r="L82" s="17">
        <f t="shared" si="9"/>
        <v>-30</v>
      </c>
      <c r="M82" s="14">
        <v>0</v>
      </c>
      <c r="N82" s="17">
        <f t="shared" si="12"/>
        <v>7.5</v>
      </c>
      <c r="O82" s="17">
        <f t="shared" si="10"/>
        <v>-22.5</v>
      </c>
      <c r="Q82" s="12">
        <f t="shared" si="11"/>
        <v>50</v>
      </c>
    </row>
    <row r="83" spans="1:17" x14ac:dyDescent="0.3">
      <c r="A83" s="14" t="s">
        <v>158</v>
      </c>
      <c r="B83" s="14">
        <v>20</v>
      </c>
      <c r="C83" s="14">
        <v>0</v>
      </c>
      <c r="D83" s="15">
        <v>7</v>
      </c>
      <c r="E83" s="14">
        <v>26000</v>
      </c>
      <c r="F83" s="14">
        <v>8000</v>
      </c>
      <c r="G83" s="14">
        <v>0</v>
      </c>
      <c r="H83" s="14">
        <v>12000</v>
      </c>
      <c r="I83" s="14">
        <v>11700</v>
      </c>
      <c r="J83" s="14"/>
      <c r="K83" s="16">
        <v>2000</v>
      </c>
      <c r="L83" s="17">
        <f t="shared" si="9"/>
        <v>-385</v>
      </c>
      <c r="M83" s="14">
        <v>300</v>
      </c>
      <c r="N83" s="17">
        <f t="shared" si="12"/>
        <v>65</v>
      </c>
      <c r="O83" s="17">
        <f t="shared" si="10"/>
        <v>-20</v>
      </c>
      <c r="Q83" s="12">
        <f t="shared" si="11"/>
        <v>100</v>
      </c>
    </row>
    <row r="84" spans="1:17" x14ac:dyDescent="0.3">
      <c r="A84" s="14" t="s">
        <v>159</v>
      </c>
      <c r="B84" s="14">
        <v>20</v>
      </c>
      <c r="C84" s="14">
        <v>0</v>
      </c>
      <c r="D84" s="15">
        <v>5</v>
      </c>
      <c r="E84" s="14">
        <v>1800</v>
      </c>
      <c r="F84" s="14">
        <v>0</v>
      </c>
      <c r="G84" s="14">
        <v>0</v>
      </c>
      <c r="H84" s="14">
        <v>800</v>
      </c>
      <c r="I84" s="14">
        <v>1500</v>
      </c>
      <c r="J84" s="14"/>
      <c r="K84" s="16"/>
      <c r="L84" s="17">
        <f t="shared" si="9"/>
        <v>-25</v>
      </c>
      <c r="M84" s="14">
        <v>20</v>
      </c>
      <c r="N84" s="17">
        <f t="shared" si="12"/>
        <v>4.5</v>
      </c>
      <c r="O84" s="17">
        <f t="shared" si="10"/>
        <v>-0.5</v>
      </c>
      <c r="Q84" s="12">
        <f t="shared" si="11"/>
        <v>0</v>
      </c>
    </row>
    <row r="85" spans="1:17" x14ac:dyDescent="0.3">
      <c r="A85" s="14" t="s">
        <v>43</v>
      </c>
      <c r="B85" s="14">
        <v>30</v>
      </c>
      <c r="C85" s="14">
        <v>0</v>
      </c>
      <c r="D85" s="15">
        <v>5</v>
      </c>
      <c r="E85" s="14">
        <v>50</v>
      </c>
      <c r="F85" s="14">
        <v>0</v>
      </c>
      <c r="G85" s="14">
        <v>0</v>
      </c>
      <c r="H85" s="14">
        <v>100</v>
      </c>
      <c r="I85" s="14"/>
      <c r="J85" s="14"/>
      <c r="K85" s="16"/>
      <c r="L85" s="17">
        <f t="shared" si="9"/>
        <v>-1.6666666666666667</v>
      </c>
      <c r="M85" s="14">
        <v>0</v>
      </c>
      <c r="N85" s="17">
        <f t="shared" si="12"/>
        <v>8.3333333333333329E-2</v>
      </c>
      <c r="O85" s="17">
        <f t="shared" si="10"/>
        <v>-1.5833333333333335</v>
      </c>
      <c r="Q85" s="12">
        <f t="shared" si="11"/>
        <v>0</v>
      </c>
    </row>
    <row r="86" spans="1:17" x14ac:dyDescent="0.3">
      <c r="A86" s="14" t="s">
        <v>42</v>
      </c>
      <c r="B86" s="14">
        <v>30</v>
      </c>
      <c r="C86" s="14">
        <v>0</v>
      </c>
      <c r="D86" s="15">
        <v>5</v>
      </c>
      <c r="E86" s="14">
        <v>320</v>
      </c>
      <c r="F86" s="14">
        <v>0</v>
      </c>
      <c r="G86" s="14">
        <v>300</v>
      </c>
      <c r="H86" s="14">
        <v>300</v>
      </c>
      <c r="I86" s="14"/>
      <c r="J86" s="14"/>
      <c r="K86" s="16"/>
      <c r="L86" s="17">
        <f t="shared" si="9"/>
        <v>-9.3333333333333339</v>
      </c>
      <c r="M86" s="14">
        <v>0</v>
      </c>
      <c r="N86" s="17">
        <f t="shared" si="12"/>
        <v>0.53333333333333333</v>
      </c>
      <c r="O86" s="17">
        <f t="shared" si="10"/>
        <v>-8.8000000000000007</v>
      </c>
      <c r="Q86" s="12">
        <f t="shared" si="11"/>
        <v>0</v>
      </c>
    </row>
    <row r="87" spans="1:17" x14ac:dyDescent="0.3">
      <c r="A87" s="14" t="s">
        <v>80</v>
      </c>
      <c r="B87" s="14">
        <v>6</v>
      </c>
      <c r="C87" s="14">
        <v>0</v>
      </c>
      <c r="D87" s="15">
        <v>5</v>
      </c>
      <c r="E87" s="14">
        <v>60</v>
      </c>
      <c r="F87" s="14">
        <v>36</v>
      </c>
      <c r="G87" s="14">
        <v>0</v>
      </c>
      <c r="H87" s="14">
        <v>36</v>
      </c>
      <c r="I87" s="14"/>
      <c r="J87" s="14"/>
      <c r="K87" s="16"/>
      <c r="L87" s="17">
        <f t="shared" si="9"/>
        <v>-2</v>
      </c>
      <c r="M87" s="14">
        <v>0</v>
      </c>
      <c r="N87" s="17">
        <f t="shared" si="12"/>
        <v>0.5</v>
      </c>
      <c r="O87" s="17">
        <f t="shared" si="10"/>
        <v>-1.5</v>
      </c>
      <c r="Q87" s="12">
        <f t="shared" si="11"/>
        <v>0</v>
      </c>
    </row>
    <row r="88" spans="1:17" x14ac:dyDescent="0.3">
      <c r="A88" s="14" t="s">
        <v>195</v>
      </c>
      <c r="B88" s="14">
        <v>24</v>
      </c>
      <c r="C88" s="14">
        <v>0</v>
      </c>
      <c r="D88" s="15">
        <v>9</v>
      </c>
      <c r="E88" s="14"/>
      <c r="F88" s="14"/>
      <c r="G88" s="14"/>
      <c r="H88" s="14"/>
      <c r="I88" s="14">
        <v>240</v>
      </c>
      <c r="J88" s="14"/>
      <c r="K88" s="16"/>
      <c r="L88" s="17">
        <f t="shared" si="9"/>
        <v>-10</v>
      </c>
      <c r="M88" s="14"/>
      <c r="N88" s="17">
        <f t="shared" si="12"/>
        <v>0</v>
      </c>
      <c r="O88" s="17">
        <f t="shared" si="10"/>
        <v>-10</v>
      </c>
      <c r="Q88" s="12">
        <f t="shared" si="11"/>
        <v>0</v>
      </c>
    </row>
    <row r="89" spans="1:17" x14ac:dyDescent="0.3">
      <c r="A89" s="14" t="s">
        <v>46</v>
      </c>
      <c r="B89" s="14">
        <v>24</v>
      </c>
      <c r="C89" s="14">
        <v>148</v>
      </c>
      <c r="D89" s="15">
        <v>8</v>
      </c>
      <c r="E89" s="14">
        <v>800</v>
      </c>
      <c r="F89" s="14">
        <v>0</v>
      </c>
      <c r="G89" s="14">
        <v>0</v>
      </c>
      <c r="H89" s="14">
        <v>240</v>
      </c>
      <c r="I89" s="14">
        <v>560</v>
      </c>
      <c r="J89" s="14"/>
      <c r="K89" s="16"/>
      <c r="L89" s="17">
        <f t="shared" si="9"/>
        <v>-6.166666666666667</v>
      </c>
      <c r="M89" s="14">
        <v>0</v>
      </c>
      <c r="N89" s="17">
        <f t="shared" si="12"/>
        <v>1.6666666666666667</v>
      </c>
      <c r="O89" s="17">
        <f t="shared" si="10"/>
        <v>-4.5</v>
      </c>
      <c r="Q89" s="12">
        <f t="shared" si="11"/>
        <v>0</v>
      </c>
    </row>
    <row r="90" spans="1:17" x14ac:dyDescent="0.3">
      <c r="A90" s="20" t="s">
        <v>214</v>
      </c>
      <c r="B90" s="14">
        <v>24</v>
      </c>
      <c r="C90" s="14">
        <v>446</v>
      </c>
      <c r="D90" s="15">
        <v>8</v>
      </c>
      <c r="E90" s="14">
        <v>1500</v>
      </c>
      <c r="F90" s="14">
        <v>0</v>
      </c>
      <c r="G90" s="14">
        <v>0</v>
      </c>
      <c r="H90" s="14">
        <v>720</v>
      </c>
      <c r="I90" s="14">
        <v>1560</v>
      </c>
      <c r="J90" s="14"/>
      <c r="K90" s="16"/>
      <c r="L90" s="17">
        <f t="shared" si="9"/>
        <v>-51.083333333333336</v>
      </c>
      <c r="M90" s="14">
        <v>50</v>
      </c>
      <c r="N90" s="17">
        <f t="shared" si="12"/>
        <v>3.125</v>
      </c>
      <c r="O90" s="17">
        <f t="shared" si="10"/>
        <v>2.0416666666666643</v>
      </c>
      <c r="Q90" s="12">
        <f t="shared" si="11"/>
        <v>0</v>
      </c>
    </row>
    <row r="91" spans="1:17" x14ac:dyDescent="0.3">
      <c r="A91" s="14" t="s">
        <v>196</v>
      </c>
      <c r="B91" s="14">
        <v>24</v>
      </c>
      <c r="C91" s="14">
        <v>0</v>
      </c>
      <c r="D91" s="15">
        <v>9</v>
      </c>
      <c r="E91" s="14">
        <v>3000</v>
      </c>
      <c r="F91" s="14"/>
      <c r="G91" s="14"/>
      <c r="H91" s="14"/>
      <c r="I91" s="14">
        <v>1440</v>
      </c>
      <c r="J91" s="14"/>
      <c r="K91" s="16">
        <v>1920</v>
      </c>
      <c r="L91" s="17">
        <f t="shared" si="9"/>
        <v>-15</v>
      </c>
      <c r="M91" s="14">
        <v>0</v>
      </c>
      <c r="N91" s="17">
        <f t="shared" si="12"/>
        <v>6.25</v>
      </c>
      <c r="O91" s="17">
        <f t="shared" si="10"/>
        <v>-8.75</v>
      </c>
      <c r="Q91" s="12">
        <f t="shared" si="11"/>
        <v>80</v>
      </c>
    </row>
    <row r="92" spans="1:17" x14ac:dyDescent="0.3">
      <c r="A92" s="14" t="s">
        <v>66</v>
      </c>
      <c r="B92" s="14">
        <v>6</v>
      </c>
      <c r="C92" s="14">
        <v>37</v>
      </c>
      <c r="D92" s="15">
        <v>7</v>
      </c>
      <c r="E92" s="14">
        <v>155</v>
      </c>
      <c r="F92" s="14">
        <v>0</v>
      </c>
      <c r="G92" s="14">
        <v>0</v>
      </c>
      <c r="H92" s="14">
        <v>60</v>
      </c>
      <c r="I92" s="14">
        <v>120</v>
      </c>
      <c r="J92" s="14"/>
      <c r="K92" s="16"/>
      <c r="L92" s="17">
        <f t="shared" si="9"/>
        <v>-10.333333333333334</v>
      </c>
      <c r="M92" s="14">
        <v>10</v>
      </c>
      <c r="N92" s="17">
        <f t="shared" si="12"/>
        <v>1.2916666666666667</v>
      </c>
      <c r="O92" s="17">
        <f t="shared" si="10"/>
        <v>0.95833333333333282</v>
      </c>
      <c r="Q92" s="12">
        <f t="shared" si="11"/>
        <v>0</v>
      </c>
    </row>
    <row r="93" spans="1:17" x14ac:dyDescent="0.3">
      <c r="A93" s="14" t="s">
        <v>61</v>
      </c>
      <c r="B93" s="14">
        <v>12</v>
      </c>
      <c r="C93" s="14">
        <v>72</v>
      </c>
      <c r="D93" s="15">
        <v>10</v>
      </c>
      <c r="E93" s="14">
        <v>600</v>
      </c>
      <c r="F93" s="14">
        <v>0</v>
      </c>
      <c r="G93" s="14">
        <v>144</v>
      </c>
      <c r="H93" s="14">
        <v>0</v>
      </c>
      <c r="I93" s="14">
        <v>360</v>
      </c>
      <c r="J93" s="14"/>
      <c r="K93" s="16">
        <v>60</v>
      </c>
      <c r="L93" s="17">
        <f t="shared" si="9"/>
        <v>-3</v>
      </c>
      <c r="M93" s="14">
        <v>0</v>
      </c>
      <c r="N93" s="17">
        <f t="shared" si="12"/>
        <v>2.5</v>
      </c>
      <c r="O93" s="17">
        <f t="shared" si="10"/>
        <v>-0.5</v>
      </c>
      <c r="Q93" s="12">
        <f t="shared" si="11"/>
        <v>5</v>
      </c>
    </row>
    <row r="94" spans="1:17" x14ac:dyDescent="0.3">
      <c r="A94" s="14" t="s">
        <v>143</v>
      </c>
      <c r="B94" s="14">
        <v>12</v>
      </c>
      <c r="C94" s="14">
        <v>36</v>
      </c>
      <c r="D94" s="15">
        <v>5</v>
      </c>
      <c r="E94" s="14">
        <v>74</v>
      </c>
      <c r="F94" s="14">
        <v>0</v>
      </c>
      <c r="G94" s="14">
        <v>12</v>
      </c>
      <c r="H94" s="14">
        <v>0</v>
      </c>
      <c r="I94" s="14"/>
      <c r="J94" s="14">
        <v>24</v>
      </c>
      <c r="K94" s="16"/>
      <c r="L94" s="17">
        <f t="shared" si="9"/>
        <v>0.16666666666666666</v>
      </c>
      <c r="M94" s="14">
        <v>0</v>
      </c>
      <c r="N94" s="17">
        <f t="shared" si="12"/>
        <v>0.30833333333333335</v>
      </c>
      <c r="O94" s="17">
        <f t="shared" si="10"/>
        <v>0.47499999999999998</v>
      </c>
      <c r="Q94" s="12">
        <f t="shared" si="11"/>
        <v>0</v>
      </c>
    </row>
    <row r="95" spans="1:17" x14ac:dyDescent="0.3">
      <c r="A95" s="14" t="s">
        <v>160</v>
      </c>
      <c r="B95" s="14">
        <v>24</v>
      </c>
      <c r="C95" s="14">
        <v>145</v>
      </c>
      <c r="D95" s="15">
        <v>10</v>
      </c>
      <c r="E95" s="14">
        <v>5000</v>
      </c>
      <c r="F95" s="14">
        <v>240</v>
      </c>
      <c r="G95" s="14">
        <v>0</v>
      </c>
      <c r="H95" s="14">
        <v>600</v>
      </c>
      <c r="I95" s="14">
        <v>4800</v>
      </c>
      <c r="J95" s="14"/>
      <c r="K95" s="16">
        <v>720</v>
      </c>
      <c r="L95" s="17">
        <f t="shared" si="9"/>
        <v>-62.708333333333336</v>
      </c>
      <c r="M95" s="14">
        <v>50</v>
      </c>
      <c r="N95" s="17">
        <f t="shared" si="12"/>
        <v>10.416666666666666</v>
      </c>
      <c r="O95" s="17">
        <f t="shared" si="10"/>
        <v>-2.2916666666666696</v>
      </c>
      <c r="Q95" s="12">
        <f t="shared" si="11"/>
        <v>30</v>
      </c>
    </row>
    <row r="96" spans="1:17" x14ac:dyDescent="0.3">
      <c r="A96" s="14" t="s">
        <v>162</v>
      </c>
      <c r="B96" s="14">
        <v>50</v>
      </c>
      <c r="C96" s="14">
        <v>0</v>
      </c>
      <c r="D96" s="15">
        <v>5</v>
      </c>
      <c r="E96" s="14">
        <v>2000</v>
      </c>
      <c r="F96" s="14">
        <v>2000</v>
      </c>
      <c r="G96" s="14">
        <v>0</v>
      </c>
      <c r="H96" s="14">
        <v>500</v>
      </c>
      <c r="I96" s="14">
        <v>500</v>
      </c>
      <c r="J96" s="14"/>
      <c r="K96" s="16"/>
      <c r="L96" s="17">
        <f t="shared" si="9"/>
        <v>-20</v>
      </c>
      <c r="M96" s="14">
        <v>0</v>
      </c>
      <c r="N96" s="17">
        <f t="shared" si="12"/>
        <v>2</v>
      </c>
      <c r="O96" s="17">
        <f t="shared" si="10"/>
        <v>-18</v>
      </c>
      <c r="Q96" s="12">
        <f t="shared" si="11"/>
        <v>0</v>
      </c>
    </row>
    <row r="97" spans="1:17" x14ac:dyDescent="0.3">
      <c r="A97" s="14" t="s">
        <v>161</v>
      </c>
      <c r="B97" s="14">
        <v>50</v>
      </c>
      <c r="C97" s="14">
        <v>0</v>
      </c>
      <c r="D97" s="15">
        <v>5</v>
      </c>
      <c r="E97" s="14">
        <v>2500</v>
      </c>
      <c r="F97" s="14">
        <v>750</v>
      </c>
      <c r="G97" s="14">
        <v>0</v>
      </c>
      <c r="H97" s="14">
        <v>1000</v>
      </c>
      <c r="I97" s="14">
        <v>1000</v>
      </c>
      <c r="J97" s="14"/>
      <c r="K97" s="16">
        <v>500</v>
      </c>
      <c r="L97" s="17">
        <f t="shared" si="9"/>
        <v>-15</v>
      </c>
      <c r="M97" s="14">
        <v>0</v>
      </c>
      <c r="N97" s="17">
        <f t="shared" si="12"/>
        <v>2.5</v>
      </c>
      <c r="O97" s="17">
        <f t="shared" si="10"/>
        <v>-12.5</v>
      </c>
      <c r="Q97" s="12">
        <f t="shared" si="11"/>
        <v>10</v>
      </c>
    </row>
    <row r="98" spans="1:17" x14ac:dyDescent="0.3">
      <c r="A98" s="14" t="s">
        <v>86</v>
      </c>
      <c r="B98" s="14">
        <v>24</v>
      </c>
      <c r="C98" s="14">
        <v>177</v>
      </c>
      <c r="D98" s="15">
        <v>10</v>
      </c>
      <c r="E98" s="14">
        <v>850</v>
      </c>
      <c r="F98" s="14">
        <v>360</v>
      </c>
      <c r="G98" s="14">
        <v>0</v>
      </c>
      <c r="H98" s="14">
        <v>360</v>
      </c>
      <c r="I98" s="14">
        <v>1008</v>
      </c>
      <c r="J98" s="14"/>
      <c r="K98" s="16">
        <v>240</v>
      </c>
      <c r="L98" s="17">
        <f t="shared" si="9"/>
        <v>-53.958333333333336</v>
      </c>
      <c r="M98" s="14">
        <v>50</v>
      </c>
      <c r="N98" s="17">
        <f t="shared" si="12"/>
        <v>1.7708333333333333</v>
      </c>
      <c r="O98" s="17">
        <f>L98+M98+N98</f>
        <v>-2.1875000000000027</v>
      </c>
      <c r="P98" s="25"/>
      <c r="Q98" s="12">
        <f t="shared" si="11"/>
        <v>10</v>
      </c>
    </row>
    <row r="99" spans="1:17" x14ac:dyDescent="0.3">
      <c r="A99" s="14" t="s">
        <v>72</v>
      </c>
      <c r="B99" s="14">
        <v>20</v>
      </c>
      <c r="C99" s="14">
        <v>0</v>
      </c>
      <c r="D99" s="15">
        <v>5</v>
      </c>
      <c r="E99" s="14">
        <v>1000</v>
      </c>
      <c r="F99" s="14">
        <v>800</v>
      </c>
      <c r="G99" s="14">
        <v>0</v>
      </c>
      <c r="H99" s="14">
        <v>200</v>
      </c>
      <c r="I99" s="14"/>
      <c r="J99" s="14"/>
      <c r="K99" s="16">
        <v>100</v>
      </c>
      <c r="L99" s="17">
        <f t="shared" si="9"/>
        <v>-5</v>
      </c>
      <c r="M99" s="14">
        <v>0</v>
      </c>
      <c r="N99" s="17">
        <f t="shared" si="12"/>
        <v>2.5</v>
      </c>
      <c r="O99" s="17">
        <f>L99+M99+N99</f>
        <v>-2.5</v>
      </c>
      <c r="Q99" s="12">
        <f t="shared" si="11"/>
        <v>5</v>
      </c>
    </row>
    <row r="100" spans="1:17" x14ac:dyDescent="0.3">
      <c r="A100" s="18" t="s">
        <v>194</v>
      </c>
      <c r="B100" s="18">
        <v>12</v>
      </c>
      <c r="C100" s="20">
        <v>401</v>
      </c>
      <c r="D100" s="21">
        <v>9</v>
      </c>
      <c r="E100" s="18">
        <v>1200</v>
      </c>
      <c r="F100" s="18"/>
      <c r="G100" s="18"/>
      <c r="H100" s="18"/>
      <c r="I100" s="18">
        <v>1680</v>
      </c>
      <c r="J100" s="14"/>
      <c r="K100" s="16">
        <v>240</v>
      </c>
      <c r="L100" s="17">
        <f t="shared" ref="L100:L106" si="13">(E100-C100-F100-G100-H100-I100-J100-K100)/B100</f>
        <v>-93.416666666666671</v>
      </c>
      <c r="M100" s="14">
        <v>0</v>
      </c>
      <c r="N100" s="17">
        <f t="shared" ref="N100:N106" si="14">E100*0.05/B100</f>
        <v>5</v>
      </c>
      <c r="O100" s="17">
        <f t="shared" ref="O100:O106" si="15">L100+M100+N100</f>
        <v>-88.416666666666671</v>
      </c>
      <c r="Q100" s="12">
        <f t="shared" si="11"/>
        <v>20</v>
      </c>
    </row>
    <row r="101" spans="1:17" x14ac:dyDescent="0.3">
      <c r="A101" s="18" t="s">
        <v>105</v>
      </c>
      <c r="B101" s="18">
        <v>12</v>
      </c>
      <c r="C101" s="18">
        <v>0</v>
      </c>
      <c r="D101" s="21">
        <v>9</v>
      </c>
      <c r="E101" s="18">
        <v>1500</v>
      </c>
      <c r="F101" s="18">
        <v>0</v>
      </c>
      <c r="G101" s="18"/>
      <c r="H101" s="18"/>
      <c r="I101" s="18">
        <v>660</v>
      </c>
      <c r="J101" s="14"/>
      <c r="K101" s="16">
        <v>1200</v>
      </c>
      <c r="L101" s="17">
        <f t="shared" si="13"/>
        <v>-30</v>
      </c>
      <c r="M101" s="14">
        <v>0</v>
      </c>
      <c r="N101" s="17">
        <f t="shared" si="14"/>
        <v>6.25</v>
      </c>
      <c r="O101" s="17">
        <f t="shared" si="15"/>
        <v>-23.75</v>
      </c>
      <c r="Q101" s="12">
        <f t="shared" si="11"/>
        <v>100</v>
      </c>
    </row>
    <row r="102" spans="1:17" x14ac:dyDescent="0.3">
      <c r="A102" s="18" t="s">
        <v>103</v>
      </c>
      <c r="B102" s="18">
        <v>12</v>
      </c>
      <c r="C102" s="20">
        <v>953</v>
      </c>
      <c r="D102" s="21">
        <v>9</v>
      </c>
      <c r="E102" s="18">
        <v>1200</v>
      </c>
      <c r="F102" s="18">
        <v>0</v>
      </c>
      <c r="G102" s="18"/>
      <c r="H102" s="18"/>
      <c r="I102" s="18">
        <v>720</v>
      </c>
      <c r="J102" s="14"/>
      <c r="K102" s="16"/>
      <c r="L102" s="17">
        <f t="shared" si="13"/>
        <v>-39.416666666666664</v>
      </c>
      <c r="M102" s="14">
        <v>0</v>
      </c>
      <c r="N102" s="17">
        <f t="shared" si="14"/>
        <v>5</v>
      </c>
      <c r="O102" s="17">
        <f t="shared" si="15"/>
        <v>-34.416666666666664</v>
      </c>
      <c r="Q102" s="12">
        <f t="shared" si="11"/>
        <v>0</v>
      </c>
    </row>
    <row r="103" spans="1:17" x14ac:dyDescent="0.3">
      <c r="A103" s="18" t="s">
        <v>106</v>
      </c>
      <c r="B103" s="18">
        <v>12</v>
      </c>
      <c r="C103" s="18">
        <v>0</v>
      </c>
      <c r="D103" s="21">
        <v>9</v>
      </c>
      <c r="E103" s="18">
        <v>1200</v>
      </c>
      <c r="F103" s="18">
        <v>0</v>
      </c>
      <c r="G103" s="18"/>
      <c r="H103" s="18"/>
      <c r="I103" s="18">
        <v>684</v>
      </c>
      <c r="J103" s="14"/>
      <c r="K103" s="16">
        <v>600</v>
      </c>
      <c r="L103" s="17">
        <f t="shared" si="13"/>
        <v>-7</v>
      </c>
      <c r="M103" s="14">
        <v>0</v>
      </c>
      <c r="N103" s="17">
        <f t="shared" si="14"/>
        <v>5</v>
      </c>
      <c r="O103" s="17">
        <f t="shared" si="15"/>
        <v>-2</v>
      </c>
      <c r="Q103" s="12">
        <f t="shared" si="11"/>
        <v>50</v>
      </c>
    </row>
    <row r="104" spans="1:17" x14ac:dyDescent="0.3">
      <c r="A104" s="18" t="s">
        <v>215</v>
      </c>
      <c r="B104" s="18">
        <v>12</v>
      </c>
      <c r="C104" s="20">
        <v>838</v>
      </c>
      <c r="D104" s="21">
        <v>9</v>
      </c>
      <c r="E104" s="18">
        <v>1200</v>
      </c>
      <c r="F104" s="18"/>
      <c r="G104" s="18"/>
      <c r="H104" s="18"/>
      <c r="I104" s="18"/>
      <c r="J104" s="14"/>
      <c r="K104" s="16">
        <v>600</v>
      </c>
      <c r="L104" s="17">
        <f t="shared" si="13"/>
        <v>-19.833333333333332</v>
      </c>
      <c r="M104" s="14">
        <v>0</v>
      </c>
      <c r="N104" s="17">
        <f t="shared" si="14"/>
        <v>5</v>
      </c>
      <c r="O104" s="17">
        <f t="shared" si="15"/>
        <v>-14.833333333333332</v>
      </c>
      <c r="Q104" s="12">
        <f t="shared" si="11"/>
        <v>50</v>
      </c>
    </row>
    <row r="105" spans="1:17" x14ac:dyDescent="0.3">
      <c r="A105" s="18" t="s">
        <v>104</v>
      </c>
      <c r="B105" s="18">
        <v>12</v>
      </c>
      <c r="C105" s="18">
        <v>0</v>
      </c>
      <c r="D105" s="21">
        <v>9</v>
      </c>
      <c r="E105" s="18">
        <v>1500</v>
      </c>
      <c r="F105" s="18">
        <v>0</v>
      </c>
      <c r="G105" s="18"/>
      <c r="H105" s="18"/>
      <c r="I105" s="18">
        <v>1980</v>
      </c>
      <c r="J105" s="14"/>
      <c r="K105" s="16">
        <v>600</v>
      </c>
      <c r="L105" s="17">
        <f t="shared" si="13"/>
        <v>-90</v>
      </c>
      <c r="M105" s="14">
        <v>0</v>
      </c>
      <c r="N105" s="17">
        <f t="shared" si="14"/>
        <v>6.25</v>
      </c>
      <c r="O105" s="17">
        <f t="shared" si="15"/>
        <v>-83.75</v>
      </c>
      <c r="Q105" s="12">
        <f t="shared" si="11"/>
        <v>50</v>
      </c>
    </row>
    <row r="106" spans="1:17" x14ac:dyDescent="0.3">
      <c r="A106" s="18" t="s">
        <v>107</v>
      </c>
      <c r="B106" s="18">
        <v>12</v>
      </c>
      <c r="C106" s="18">
        <v>0</v>
      </c>
      <c r="D106" s="21">
        <v>9</v>
      </c>
      <c r="E106" s="18">
        <v>1200</v>
      </c>
      <c r="F106" s="18">
        <v>0</v>
      </c>
      <c r="G106" s="18"/>
      <c r="H106" s="18"/>
      <c r="I106" s="18">
        <v>684</v>
      </c>
      <c r="J106" s="14"/>
      <c r="K106" s="16">
        <v>600</v>
      </c>
      <c r="L106" s="17">
        <f t="shared" si="13"/>
        <v>-7</v>
      </c>
      <c r="M106" s="14">
        <v>0</v>
      </c>
      <c r="N106" s="17">
        <f t="shared" si="14"/>
        <v>5</v>
      </c>
      <c r="O106" s="17">
        <f t="shared" si="15"/>
        <v>-2</v>
      </c>
      <c r="Q106" s="12">
        <f t="shared" si="11"/>
        <v>50</v>
      </c>
    </row>
    <row r="107" spans="1:17" x14ac:dyDescent="0.3">
      <c r="A107" s="14" t="s">
        <v>8</v>
      </c>
      <c r="B107" s="14">
        <v>12</v>
      </c>
      <c r="C107" s="14">
        <v>1224</v>
      </c>
      <c r="D107" s="15">
        <v>10</v>
      </c>
      <c r="E107" s="14">
        <v>5000</v>
      </c>
      <c r="F107" s="14">
        <v>0</v>
      </c>
      <c r="G107" s="14">
        <v>0</v>
      </c>
      <c r="H107" s="14">
        <v>1200</v>
      </c>
      <c r="I107" s="14">
        <v>3000</v>
      </c>
      <c r="J107" s="14"/>
      <c r="K107" s="16">
        <v>480</v>
      </c>
      <c r="L107" s="17">
        <f t="shared" ref="L107:L138" si="16">(E107-C107-F107-G107-H107-I107-J107-K107)/B107</f>
        <v>-75.333333333333329</v>
      </c>
      <c r="M107" s="14">
        <v>50</v>
      </c>
      <c r="N107" s="17">
        <f t="shared" ref="N107:N133" si="17">E107*0.05/B107</f>
        <v>20.833333333333332</v>
      </c>
      <c r="O107" s="17">
        <f t="shared" ref="O107:O138" si="18">L107+M107+N107</f>
        <v>-4.4999999999999964</v>
      </c>
      <c r="Q107" s="12">
        <f t="shared" si="11"/>
        <v>40</v>
      </c>
    </row>
    <row r="108" spans="1:17" x14ac:dyDescent="0.3">
      <c r="A108" s="14" t="s">
        <v>114</v>
      </c>
      <c r="B108" s="14">
        <v>24</v>
      </c>
      <c r="C108" s="20">
        <v>449</v>
      </c>
      <c r="D108" s="15">
        <v>10</v>
      </c>
      <c r="E108" s="14">
        <v>600</v>
      </c>
      <c r="F108" s="14">
        <v>240</v>
      </c>
      <c r="G108" s="14">
        <v>0</v>
      </c>
      <c r="H108" s="14">
        <v>0</v>
      </c>
      <c r="I108" s="14"/>
      <c r="J108" s="14"/>
      <c r="K108" s="16">
        <v>0</v>
      </c>
      <c r="L108" s="17">
        <f t="shared" si="16"/>
        <v>-3.7083333333333335</v>
      </c>
      <c r="M108" s="14">
        <v>0</v>
      </c>
      <c r="N108" s="17">
        <f t="shared" si="17"/>
        <v>1.25</v>
      </c>
      <c r="O108" s="17">
        <f t="shared" si="18"/>
        <v>-2.4583333333333335</v>
      </c>
      <c r="Q108" s="12">
        <f t="shared" si="11"/>
        <v>0</v>
      </c>
    </row>
    <row r="109" spans="1:17" x14ac:dyDescent="0.3">
      <c r="A109" s="14" t="s">
        <v>113</v>
      </c>
      <c r="B109" s="14">
        <v>24</v>
      </c>
      <c r="C109" s="20">
        <v>133</v>
      </c>
      <c r="D109" s="15">
        <v>10</v>
      </c>
      <c r="E109" s="14">
        <v>1400</v>
      </c>
      <c r="F109" s="14">
        <v>720</v>
      </c>
      <c r="G109" s="14">
        <v>0</v>
      </c>
      <c r="H109" s="14">
        <v>0</v>
      </c>
      <c r="I109" s="14">
        <v>480</v>
      </c>
      <c r="J109" s="14"/>
      <c r="K109" s="16">
        <v>144</v>
      </c>
      <c r="L109" s="17">
        <f t="shared" si="16"/>
        <v>-3.2083333333333335</v>
      </c>
      <c r="M109" s="14">
        <v>0</v>
      </c>
      <c r="N109" s="17">
        <f t="shared" si="17"/>
        <v>2.9166666666666665</v>
      </c>
      <c r="O109" s="17">
        <f t="shared" si="18"/>
        <v>-0.29166666666666696</v>
      </c>
      <c r="Q109" s="12">
        <f t="shared" si="11"/>
        <v>6</v>
      </c>
    </row>
    <row r="110" spans="1:17" x14ac:dyDescent="0.3">
      <c r="A110" s="14" t="s">
        <v>54</v>
      </c>
      <c r="B110" s="14">
        <v>24</v>
      </c>
      <c r="C110" s="20">
        <v>254</v>
      </c>
      <c r="D110" s="15">
        <v>10</v>
      </c>
      <c r="E110" s="14">
        <v>1200</v>
      </c>
      <c r="F110" s="14">
        <v>480</v>
      </c>
      <c r="G110" s="14">
        <v>0</v>
      </c>
      <c r="H110" s="14">
        <v>0</v>
      </c>
      <c r="I110" s="14">
        <v>240</v>
      </c>
      <c r="J110" s="14"/>
      <c r="K110" s="16">
        <v>288</v>
      </c>
      <c r="L110" s="17">
        <f t="shared" si="16"/>
        <v>-2.5833333333333335</v>
      </c>
      <c r="M110" s="14">
        <v>0</v>
      </c>
      <c r="N110" s="17">
        <f t="shared" si="17"/>
        <v>2.5</v>
      </c>
      <c r="O110" s="17">
        <f t="shared" si="18"/>
        <v>-8.3333333333333481E-2</v>
      </c>
      <c r="Q110" s="12">
        <f t="shared" si="11"/>
        <v>12</v>
      </c>
    </row>
    <row r="111" spans="1:17" x14ac:dyDescent="0.3">
      <c r="A111" s="14" t="s">
        <v>197</v>
      </c>
      <c r="B111" s="14">
        <v>24</v>
      </c>
      <c r="C111" s="14">
        <v>227</v>
      </c>
      <c r="D111" s="15">
        <v>10</v>
      </c>
      <c r="E111" s="14">
        <v>900</v>
      </c>
      <c r="F111" s="14">
        <v>240</v>
      </c>
      <c r="G111" s="14">
        <v>0</v>
      </c>
      <c r="H111" s="14">
        <v>360</v>
      </c>
      <c r="I111" s="14">
        <v>1200</v>
      </c>
      <c r="J111" s="14"/>
      <c r="K111" s="16">
        <v>120</v>
      </c>
      <c r="L111" s="17">
        <f t="shared" si="16"/>
        <v>-51.958333333333336</v>
      </c>
      <c r="M111" s="14">
        <v>50</v>
      </c>
      <c r="N111" s="17">
        <f t="shared" si="17"/>
        <v>1.875</v>
      </c>
      <c r="O111" s="17">
        <f t="shared" si="18"/>
        <v>-8.3333333333335702E-2</v>
      </c>
      <c r="Q111" s="12">
        <f t="shared" si="11"/>
        <v>5</v>
      </c>
    </row>
    <row r="112" spans="1:17" x14ac:dyDescent="0.3">
      <c r="A112" s="14" t="s">
        <v>40</v>
      </c>
      <c r="B112" s="14">
        <v>24</v>
      </c>
      <c r="C112" s="20">
        <v>0</v>
      </c>
      <c r="D112" s="15">
        <v>12</v>
      </c>
      <c r="E112" s="14">
        <v>0</v>
      </c>
      <c r="F112" s="14">
        <v>0</v>
      </c>
      <c r="G112" s="14">
        <v>0</v>
      </c>
      <c r="H112" s="14">
        <v>0</v>
      </c>
      <c r="I112" s="14"/>
      <c r="J112" s="14"/>
      <c r="K112" s="16"/>
      <c r="L112" s="17">
        <f t="shared" si="16"/>
        <v>0</v>
      </c>
      <c r="M112" s="14">
        <v>0</v>
      </c>
      <c r="N112" s="17">
        <f t="shared" si="17"/>
        <v>0</v>
      </c>
      <c r="O112" s="17">
        <f t="shared" si="18"/>
        <v>0</v>
      </c>
      <c r="Q112" s="12">
        <f t="shared" si="11"/>
        <v>0</v>
      </c>
    </row>
    <row r="113" spans="1:17" x14ac:dyDescent="0.3">
      <c r="A113" s="14" t="s">
        <v>111</v>
      </c>
      <c r="B113" s="14">
        <v>24</v>
      </c>
      <c r="C113" s="14">
        <v>559</v>
      </c>
      <c r="D113" s="15">
        <v>10</v>
      </c>
      <c r="E113" s="14">
        <v>300</v>
      </c>
      <c r="F113" s="14">
        <v>0</v>
      </c>
      <c r="G113" s="14">
        <v>0</v>
      </c>
      <c r="H113" s="14">
        <v>0</v>
      </c>
      <c r="I113" s="14"/>
      <c r="J113" s="14"/>
      <c r="K113" s="16"/>
      <c r="L113" s="17">
        <f t="shared" si="16"/>
        <v>-10.791666666666666</v>
      </c>
      <c r="M113" s="14">
        <v>0</v>
      </c>
      <c r="N113" s="17">
        <f t="shared" si="17"/>
        <v>0.625</v>
      </c>
      <c r="O113" s="17">
        <f t="shared" si="18"/>
        <v>-10.166666666666666</v>
      </c>
      <c r="Q113" s="12">
        <f t="shared" si="11"/>
        <v>0</v>
      </c>
    </row>
    <row r="114" spans="1:17" x14ac:dyDescent="0.3">
      <c r="A114" s="14" t="s">
        <v>188</v>
      </c>
      <c r="B114" s="14">
        <v>30</v>
      </c>
      <c r="C114" s="14">
        <v>0</v>
      </c>
      <c r="D114" s="15">
        <v>5</v>
      </c>
      <c r="E114" s="14">
        <v>800</v>
      </c>
      <c r="F114" s="14">
        <v>0</v>
      </c>
      <c r="G114" s="14">
        <v>720</v>
      </c>
      <c r="H114" s="14">
        <v>0</v>
      </c>
      <c r="I114" s="14">
        <v>1350</v>
      </c>
      <c r="J114" s="14"/>
      <c r="K114" s="16"/>
      <c r="L114" s="17">
        <f t="shared" si="16"/>
        <v>-42.333333333333336</v>
      </c>
      <c r="M114" s="14">
        <v>20</v>
      </c>
      <c r="N114" s="17">
        <f t="shared" si="17"/>
        <v>1.3333333333333333</v>
      </c>
      <c r="O114" s="17">
        <f t="shared" si="18"/>
        <v>-21.000000000000004</v>
      </c>
      <c r="Q114" s="12">
        <f t="shared" si="11"/>
        <v>0</v>
      </c>
    </row>
    <row r="115" spans="1:17" x14ac:dyDescent="0.3">
      <c r="A115" s="14" t="s">
        <v>99</v>
      </c>
      <c r="B115" s="14">
        <v>30</v>
      </c>
      <c r="C115" s="14">
        <v>0</v>
      </c>
      <c r="D115" s="15">
        <v>8</v>
      </c>
      <c r="E115" s="14">
        <v>1800</v>
      </c>
      <c r="F115" s="14">
        <v>900</v>
      </c>
      <c r="G115" s="14">
        <v>0</v>
      </c>
      <c r="H115" s="14">
        <v>900</v>
      </c>
      <c r="I115" s="14"/>
      <c r="J115" s="14"/>
      <c r="K115" s="16">
        <v>300</v>
      </c>
      <c r="L115" s="17">
        <f t="shared" si="16"/>
        <v>-10</v>
      </c>
      <c r="M115" s="14"/>
      <c r="N115" s="17">
        <f t="shared" si="17"/>
        <v>3</v>
      </c>
      <c r="O115" s="17">
        <f t="shared" si="18"/>
        <v>-7</v>
      </c>
      <c r="Q115" s="12">
        <f t="shared" si="11"/>
        <v>10</v>
      </c>
    </row>
    <row r="116" spans="1:17" x14ac:dyDescent="0.3">
      <c r="A116" s="14" t="s">
        <v>179</v>
      </c>
      <c r="B116" s="14">
        <v>24</v>
      </c>
      <c r="C116" s="14">
        <v>0</v>
      </c>
      <c r="D116" s="15">
        <v>10</v>
      </c>
      <c r="E116" s="14">
        <v>300</v>
      </c>
      <c r="F116" s="14">
        <v>480</v>
      </c>
      <c r="G116" s="14">
        <v>0</v>
      </c>
      <c r="H116" s="14">
        <v>360</v>
      </c>
      <c r="I116" s="14"/>
      <c r="J116" s="14"/>
      <c r="K116" s="16"/>
      <c r="L116" s="17">
        <f t="shared" si="16"/>
        <v>-22.5</v>
      </c>
      <c r="M116" s="14">
        <v>0</v>
      </c>
      <c r="N116" s="17">
        <f t="shared" si="17"/>
        <v>0.625</v>
      </c>
      <c r="O116" s="17">
        <f t="shared" si="18"/>
        <v>-21.875</v>
      </c>
      <c r="Q116" s="12">
        <f t="shared" si="11"/>
        <v>0</v>
      </c>
    </row>
    <row r="117" spans="1:17" x14ac:dyDescent="0.3">
      <c r="A117" s="14" t="s">
        <v>146</v>
      </c>
      <c r="B117" s="14">
        <v>10</v>
      </c>
      <c r="C117" s="14">
        <v>28</v>
      </c>
      <c r="D117" s="15">
        <v>5</v>
      </c>
      <c r="E117" s="14">
        <v>180</v>
      </c>
      <c r="F117" s="14">
        <v>0</v>
      </c>
      <c r="G117" s="14">
        <v>70</v>
      </c>
      <c r="H117" s="14">
        <v>30</v>
      </c>
      <c r="I117" s="14"/>
      <c r="J117" s="14"/>
      <c r="K117" s="16">
        <v>60</v>
      </c>
      <c r="L117" s="17">
        <f t="shared" si="16"/>
        <v>-0.8</v>
      </c>
      <c r="M117" s="14">
        <v>0</v>
      </c>
      <c r="N117" s="17">
        <f t="shared" si="17"/>
        <v>0.9</v>
      </c>
      <c r="O117" s="17">
        <f t="shared" si="18"/>
        <v>9.9999999999999978E-2</v>
      </c>
      <c r="Q117" s="12">
        <f t="shared" si="11"/>
        <v>6</v>
      </c>
    </row>
    <row r="118" spans="1:17" x14ac:dyDescent="0.3">
      <c r="A118" s="14" t="s">
        <v>83</v>
      </c>
      <c r="B118" s="14">
        <v>12</v>
      </c>
      <c r="C118" s="14">
        <v>550</v>
      </c>
      <c r="D118" s="15">
        <v>5</v>
      </c>
      <c r="E118" s="14">
        <v>1500</v>
      </c>
      <c r="F118" s="14">
        <v>120</v>
      </c>
      <c r="G118" s="14">
        <v>0</v>
      </c>
      <c r="H118" s="14">
        <v>600</v>
      </c>
      <c r="I118" s="14">
        <v>60</v>
      </c>
      <c r="J118" s="14"/>
      <c r="K118" s="16">
        <v>300</v>
      </c>
      <c r="L118" s="17">
        <f t="shared" si="16"/>
        <v>-10.833333333333334</v>
      </c>
      <c r="M118" s="14">
        <v>5</v>
      </c>
      <c r="N118" s="17">
        <f t="shared" si="17"/>
        <v>6.25</v>
      </c>
      <c r="O118" s="17">
        <f t="shared" si="18"/>
        <v>0.41666666666666607</v>
      </c>
      <c r="Q118" s="12">
        <f t="shared" si="11"/>
        <v>25</v>
      </c>
    </row>
    <row r="119" spans="1:17" x14ac:dyDescent="0.3">
      <c r="A119" s="14" t="s">
        <v>82</v>
      </c>
      <c r="B119" s="14">
        <v>24</v>
      </c>
      <c r="C119" s="14">
        <v>0</v>
      </c>
      <c r="D119" s="15">
        <v>5</v>
      </c>
      <c r="E119" s="14">
        <v>6500</v>
      </c>
      <c r="F119" s="14">
        <v>3600</v>
      </c>
      <c r="G119" s="14">
        <v>0</v>
      </c>
      <c r="H119" s="14">
        <v>960</v>
      </c>
      <c r="I119" s="14">
        <v>4200</v>
      </c>
      <c r="J119" s="14"/>
      <c r="K119" s="16">
        <v>960</v>
      </c>
      <c r="L119" s="17">
        <f t="shared" si="16"/>
        <v>-134.16666666666666</v>
      </c>
      <c r="M119" s="14">
        <v>120</v>
      </c>
      <c r="N119" s="17">
        <f t="shared" si="17"/>
        <v>13.541666666666666</v>
      </c>
      <c r="O119" s="17">
        <f t="shared" si="18"/>
        <v>-0.62499999999999112</v>
      </c>
      <c r="Q119" s="12">
        <f t="shared" si="11"/>
        <v>40</v>
      </c>
    </row>
    <row r="120" spans="1:17" x14ac:dyDescent="0.3">
      <c r="A120" s="14" t="s">
        <v>191</v>
      </c>
      <c r="B120" s="14">
        <v>12</v>
      </c>
      <c r="C120" s="14"/>
      <c r="D120" s="15"/>
      <c r="E120" s="14"/>
      <c r="F120" s="14"/>
      <c r="G120" s="14"/>
      <c r="H120" s="14"/>
      <c r="I120" s="14"/>
      <c r="J120" s="14"/>
      <c r="K120" s="16"/>
      <c r="L120" s="17">
        <f t="shared" si="16"/>
        <v>0</v>
      </c>
      <c r="M120" s="14"/>
      <c r="N120" s="14">
        <f t="shared" si="17"/>
        <v>0</v>
      </c>
      <c r="O120" s="17">
        <f t="shared" si="18"/>
        <v>0</v>
      </c>
      <c r="Q120" s="12">
        <f t="shared" si="11"/>
        <v>0</v>
      </c>
    </row>
    <row r="121" spans="1:17" x14ac:dyDescent="0.3">
      <c r="A121" s="14" t="s">
        <v>175</v>
      </c>
      <c r="B121" s="14">
        <v>1</v>
      </c>
      <c r="C121" s="14">
        <v>0</v>
      </c>
      <c r="D121" s="15">
        <v>10</v>
      </c>
      <c r="E121" s="14">
        <v>40</v>
      </c>
      <c r="F121" s="14">
        <v>0</v>
      </c>
      <c r="G121" s="14">
        <v>35</v>
      </c>
      <c r="H121" s="14">
        <v>0</v>
      </c>
      <c r="I121" s="14">
        <v>7</v>
      </c>
      <c r="J121" s="14"/>
      <c r="K121" s="16"/>
      <c r="L121" s="17">
        <f t="shared" si="16"/>
        <v>-2</v>
      </c>
      <c r="M121" s="14">
        <v>0</v>
      </c>
      <c r="N121" s="17">
        <f t="shared" si="17"/>
        <v>2</v>
      </c>
      <c r="O121" s="17">
        <f t="shared" si="18"/>
        <v>0</v>
      </c>
      <c r="Q121" s="12">
        <f t="shared" si="11"/>
        <v>0</v>
      </c>
    </row>
    <row r="122" spans="1:17" x14ac:dyDescent="0.3">
      <c r="A122" s="14" t="s">
        <v>176</v>
      </c>
      <c r="B122" s="14">
        <v>1</v>
      </c>
      <c r="C122" s="14">
        <v>0</v>
      </c>
      <c r="D122" s="15">
        <v>10</v>
      </c>
      <c r="E122" s="14">
        <v>25</v>
      </c>
      <c r="F122" s="14">
        <v>0</v>
      </c>
      <c r="G122" s="14">
        <v>15</v>
      </c>
      <c r="H122" s="14">
        <v>0</v>
      </c>
      <c r="I122" s="14">
        <v>7</v>
      </c>
      <c r="J122" s="14"/>
      <c r="K122" s="16"/>
      <c r="L122" s="17">
        <f t="shared" si="16"/>
        <v>3</v>
      </c>
      <c r="M122" s="14">
        <v>0</v>
      </c>
      <c r="N122" s="17">
        <f t="shared" si="17"/>
        <v>1.25</v>
      </c>
      <c r="O122" s="17">
        <f t="shared" si="18"/>
        <v>4.25</v>
      </c>
      <c r="Q122" s="12">
        <f t="shared" si="11"/>
        <v>0</v>
      </c>
    </row>
    <row r="123" spans="1:17" x14ac:dyDescent="0.3">
      <c r="A123" s="14" t="s">
        <v>85</v>
      </c>
      <c r="B123" s="14">
        <v>6</v>
      </c>
      <c r="C123" s="14">
        <v>15</v>
      </c>
      <c r="D123" s="15">
        <v>4</v>
      </c>
      <c r="E123" s="14">
        <v>80</v>
      </c>
      <c r="F123" s="14">
        <v>0</v>
      </c>
      <c r="G123" s="14">
        <v>0</v>
      </c>
      <c r="H123" s="14">
        <v>30</v>
      </c>
      <c r="I123" s="14">
        <v>24</v>
      </c>
      <c r="J123" s="14"/>
      <c r="K123" s="16">
        <v>18</v>
      </c>
      <c r="L123" s="17">
        <f t="shared" si="16"/>
        <v>-1.1666666666666667</v>
      </c>
      <c r="M123" s="14">
        <v>0</v>
      </c>
      <c r="N123" s="17">
        <f t="shared" si="17"/>
        <v>0.66666666666666663</v>
      </c>
      <c r="O123" s="17">
        <f t="shared" si="18"/>
        <v>-0.50000000000000011</v>
      </c>
      <c r="Q123" s="12">
        <f t="shared" si="11"/>
        <v>3</v>
      </c>
    </row>
    <row r="124" spans="1:17" x14ac:dyDescent="0.3">
      <c r="A124" s="14" t="s">
        <v>84</v>
      </c>
      <c r="B124" s="14">
        <v>6</v>
      </c>
      <c r="C124" s="14">
        <v>0</v>
      </c>
      <c r="D124" s="15">
        <v>4</v>
      </c>
      <c r="E124" s="14">
        <v>80</v>
      </c>
      <c r="F124" s="14">
        <v>0</v>
      </c>
      <c r="G124" s="14">
        <v>0</v>
      </c>
      <c r="H124" s="14">
        <v>0</v>
      </c>
      <c r="I124" s="14">
        <v>60</v>
      </c>
      <c r="J124" s="14"/>
      <c r="K124" s="16">
        <v>24</v>
      </c>
      <c r="L124" s="17">
        <f t="shared" si="16"/>
        <v>-0.66666666666666663</v>
      </c>
      <c r="M124" s="14">
        <v>0</v>
      </c>
      <c r="N124" s="17">
        <f t="shared" si="17"/>
        <v>0.66666666666666663</v>
      </c>
      <c r="O124" s="17">
        <f t="shared" si="18"/>
        <v>0</v>
      </c>
      <c r="Q124" s="12">
        <f t="shared" si="11"/>
        <v>4</v>
      </c>
    </row>
    <row r="125" spans="1:17" x14ac:dyDescent="0.3">
      <c r="A125" s="14" t="s">
        <v>20</v>
      </c>
      <c r="B125" s="14">
        <v>24</v>
      </c>
      <c r="C125" s="14">
        <v>83</v>
      </c>
      <c r="D125" s="15">
        <v>10</v>
      </c>
      <c r="E125" s="14">
        <v>550</v>
      </c>
      <c r="F125" s="14">
        <v>360</v>
      </c>
      <c r="G125" s="14">
        <v>0</v>
      </c>
      <c r="H125" s="14">
        <v>360</v>
      </c>
      <c r="I125" s="14"/>
      <c r="J125" s="14"/>
      <c r="K125" s="16"/>
      <c r="L125" s="17">
        <f t="shared" si="16"/>
        <v>-10.541666666666666</v>
      </c>
      <c r="M125" s="14">
        <v>0</v>
      </c>
      <c r="N125" s="17">
        <f t="shared" si="17"/>
        <v>1.1458333333333333</v>
      </c>
      <c r="O125" s="17">
        <f t="shared" si="18"/>
        <v>-9.3958333333333321</v>
      </c>
      <c r="Q125" s="12">
        <f t="shared" si="11"/>
        <v>0</v>
      </c>
    </row>
    <row r="126" spans="1:17" x14ac:dyDescent="0.3">
      <c r="A126" s="14" t="s">
        <v>19</v>
      </c>
      <c r="B126" s="14">
        <v>24</v>
      </c>
      <c r="C126" s="14">
        <v>537</v>
      </c>
      <c r="D126" s="15">
        <v>10</v>
      </c>
      <c r="E126" s="14">
        <v>1400</v>
      </c>
      <c r="F126" s="14">
        <v>480</v>
      </c>
      <c r="G126" s="14">
        <v>0</v>
      </c>
      <c r="H126" s="14">
        <v>720</v>
      </c>
      <c r="I126" s="14"/>
      <c r="J126" s="23">
        <v>840</v>
      </c>
      <c r="K126" s="23">
        <v>120</v>
      </c>
      <c r="L126" s="17">
        <f t="shared" si="16"/>
        <v>-54.041666666666664</v>
      </c>
      <c r="M126" s="14">
        <v>50</v>
      </c>
      <c r="N126" s="17">
        <f t="shared" si="17"/>
        <v>2.9166666666666665</v>
      </c>
      <c r="O126" s="17">
        <f t="shared" si="18"/>
        <v>-1.1249999999999978</v>
      </c>
      <c r="Q126" s="12">
        <f t="shared" si="11"/>
        <v>5</v>
      </c>
    </row>
    <row r="127" spans="1:17" x14ac:dyDescent="0.3">
      <c r="A127" s="14" t="s">
        <v>112</v>
      </c>
      <c r="B127" s="14">
        <v>12</v>
      </c>
      <c r="C127" s="14">
        <v>619</v>
      </c>
      <c r="D127" s="15">
        <v>10</v>
      </c>
      <c r="E127" s="14">
        <v>2000</v>
      </c>
      <c r="F127" s="14">
        <v>600</v>
      </c>
      <c r="G127" s="14">
        <v>0</v>
      </c>
      <c r="H127" s="14">
        <v>0</v>
      </c>
      <c r="I127" s="14">
        <v>1200</v>
      </c>
      <c r="J127" s="14"/>
      <c r="K127" s="16">
        <v>240</v>
      </c>
      <c r="L127" s="17">
        <f t="shared" si="16"/>
        <v>-54.916666666666664</v>
      </c>
      <c r="M127" s="14">
        <v>50</v>
      </c>
      <c r="N127" s="17">
        <f t="shared" si="17"/>
        <v>8.3333333333333339</v>
      </c>
      <c r="O127" s="17">
        <f t="shared" si="18"/>
        <v>3.4166666666666696</v>
      </c>
      <c r="Q127" s="12">
        <f t="shared" si="11"/>
        <v>20</v>
      </c>
    </row>
    <row r="128" spans="1:17" x14ac:dyDescent="0.3">
      <c r="A128" s="14" t="s">
        <v>21</v>
      </c>
      <c r="B128" s="14">
        <v>24</v>
      </c>
      <c r="C128" s="14">
        <v>863</v>
      </c>
      <c r="D128" s="15">
        <v>15</v>
      </c>
      <c r="E128" s="14">
        <v>1500</v>
      </c>
      <c r="F128" s="14">
        <v>0</v>
      </c>
      <c r="G128" s="14">
        <v>0</v>
      </c>
      <c r="H128" s="14">
        <v>600</v>
      </c>
      <c r="I128" s="14"/>
      <c r="J128" s="23">
        <v>1200</v>
      </c>
      <c r="K128" s="23">
        <v>120</v>
      </c>
      <c r="L128" s="17">
        <f t="shared" si="16"/>
        <v>-53.458333333333336</v>
      </c>
      <c r="M128" s="14">
        <v>50</v>
      </c>
      <c r="N128" s="17">
        <f t="shared" si="17"/>
        <v>3.125</v>
      </c>
      <c r="O128" s="17">
        <f t="shared" si="18"/>
        <v>-0.3333333333333357</v>
      </c>
      <c r="Q128" s="12">
        <f t="shared" si="11"/>
        <v>5</v>
      </c>
    </row>
    <row r="129" spans="1:17" x14ac:dyDescent="0.3">
      <c r="A129" s="14" t="s">
        <v>22</v>
      </c>
      <c r="B129" s="14">
        <v>24</v>
      </c>
      <c r="C129" s="14">
        <v>969</v>
      </c>
      <c r="D129" s="15">
        <v>15</v>
      </c>
      <c r="E129" s="14">
        <v>2000</v>
      </c>
      <c r="F129" s="14">
        <v>0</v>
      </c>
      <c r="G129" s="14">
        <v>0</v>
      </c>
      <c r="H129" s="14">
        <v>720</v>
      </c>
      <c r="I129" s="14"/>
      <c r="J129" s="23">
        <v>1440</v>
      </c>
      <c r="K129" s="23">
        <v>168</v>
      </c>
      <c r="L129" s="17">
        <f t="shared" si="16"/>
        <v>-54.041666666666664</v>
      </c>
      <c r="M129" s="14">
        <v>50</v>
      </c>
      <c r="N129" s="17">
        <f t="shared" si="17"/>
        <v>4.166666666666667</v>
      </c>
      <c r="O129" s="17">
        <f t="shared" si="18"/>
        <v>0.12500000000000266</v>
      </c>
      <c r="Q129" s="12">
        <f t="shared" si="11"/>
        <v>7</v>
      </c>
    </row>
    <row r="130" spans="1:17" x14ac:dyDescent="0.3">
      <c r="A130" s="14" t="s">
        <v>23</v>
      </c>
      <c r="B130" s="14">
        <v>24</v>
      </c>
      <c r="C130" s="14">
        <v>417</v>
      </c>
      <c r="D130" s="15">
        <v>15</v>
      </c>
      <c r="E130" s="14">
        <v>1800</v>
      </c>
      <c r="F130" s="14">
        <v>240</v>
      </c>
      <c r="G130" s="14">
        <v>0</v>
      </c>
      <c r="H130" s="14">
        <v>600</v>
      </c>
      <c r="I130" s="14"/>
      <c r="J130" s="23">
        <v>1680</v>
      </c>
      <c r="K130" s="23">
        <v>144</v>
      </c>
      <c r="L130" s="17">
        <f t="shared" si="16"/>
        <v>-53.375</v>
      </c>
      <c r="M130" s="14">
        <v>50</v>
      </c>
      <c r="N130" s="17">
        <f t="shared" si="17"/>
        <v>3.75</v>
      </c>
      <c r="O130" s="17">
        <f t="shared" si="18"/>
        <v>0.375</v>
      </c>
      <c r="Q130" s="12">
        <f t="shared" si="11"/>
        <v>6</v>
      </c>
    </row>
    <row r="131" spans="1:17" x14ac:dyDescent="0.3">
      <c r="A131" s="14" t="s">
        <v>24</v>
      </c>
      <c r="B131" s="14">
        <v>24</v>
      </c>
      <c r="C131" s="14">
        <v>277</v>
      </c>
      <c r="D131" s="15">
        <v>15</v>
      </c>
      <c r="E131" s="14">
        <v>1000</v>
      </c>
      <c r="F131" s="14">
        <v>240</v>
      </c>
      <c r="G131" s="14">
        <v>0</v>
      </c>
      <c r="H131" s="14">
        <v>360</v>
      </c>
      <c r="I131" s="14"/>
      <c r="J131" s="23">
        <v>120</v>
      </c>
      <c r="K131" s="23">
        <v>48</v>
      </c>
      <c r="L131" s="17">
        <f t="shared" si="16"/>
        <v>-1.875</v>
      </c>
      <c r="M131" s="14">
        <v>0</v>
      </c>
      <c r="N131" s="17">
        <f t="shared" si="17"/>
        <v>2.0833333333333335</v>
      </c>
      <c r="O131" s="17">
        <f t="shared" si="18"/>
        <v>0.20833333333333348</v>
      </c>
      <c r="Q131" s="12">
        <f t="shared" si="11"/>
        <v>2</v>
      </c>
    </row>
    <row r="132" spans="1:17" x14ac:dyDescent="0.3">
      <c r="A132" s="14" t="s">
        <v>138</v>
      </c>
      <c r="B132" s="14">
        <v>200</v>
      </c>
      <c r="C132" s="20">
        <v>4960</v>
      </c>
      <c r="D132" s="15">
        <v>4</v>
      </c>
      <c r="E132" s="14">
        <v>28000</v>
      </c>
      <c r="F132" s="14">
        <v>6000</v>
      </c>
      <c r="G132" s="14">
        <v>0</v>
      </c>
      <c r="H132" s="14">
        <v>4000</v>
      </c>
      <c r="I132" s="14">
        <v>15000</v>
      </c>
      <c r="J132" s="14"/>
      <c r="K132" s="16">
        <v>4400</v>
      </c>
      <c r="L132" s="17">
        <f t="shared" si="16"/>
        <v>-31.8</v>
      </c>
      <c r="M132" s="14">
        <v>25</v>
      </c>
      <c r="N132" s="17">
        <f t="shared" si="17"/>
        <v>7</v>
      </c>
      <c r="O132" s="17">
        <f t="shared" si="18"/>
        <v>0.19999999999999929</v>
      </c>
      <c r="Q132" s="12">
        <f t="shared" ref="Q132:Q192" si="19">K132/B132</f>
        <v>22</v>
      </c>
    </row>
    <row r="133" spans="1:17" x14ac:dyDescent="0.3">
      <c r="A133" s="14" t="s">
        <v>180</v>
      </c>
      <c r="B133" s="14">
        <v>36</v>
      </c>
      <c r="C133" s="14">
        <v>0</v>
      </c>
      <c r="D133" s="15">
        <v>5</v>
      </c>
      <c r="E133" s="14">
        <v>1800</v>
      </c>
      <c r="F133" s="14">
        <v>0</v>
      </c>
      <c r="G133" s="14">
        <v>756</v>
      </c>
      <c r="H133" s="14">
        <v>1440</v>
      </c>
      <c r="I133" s="14"/>
      <c r="J133" s="14"/>
      <c r="K133" s="16"/>
      <c r="L133" s="17">
        <f t="shared" si="16"/>
        <v>-11</v>
      </c>
      <c r="M133" s="14">
        <v>0</v>
      </c>
      <c r="N133" s="17">
        <f t="shared" si="17"/>
        <v>2.5</v>
      </c>
      <c r="O133" s="17">
        <f t="shared" si="18"/>
        <v>-8.5</v>
      </c>
      <c r="Q133" s="12">
        <f t="shared" si="19"/>
        <v>0</v>
      </c>
    </row>
    <row r="134" spans="1:17" x14ac:dyDescent="0.3">
      <c r="A134" s="14" t="s">
        <v>181</v>
      </c>
      <c r="B134" s="14">
        <v>36</v>
      </c>
      <c r="C134" s="14">
        <v>0</v>
      </c>
      <c r="D134" s="15">
        <v>5</v>
      </c>
      <c r="E134" s="14">
        <v>1800</v>
      </c>
      <c r="F134" s="14">
        <v>0</v>
      </c>
      <c r="G134" s="14">
        <v>324</v>
      </c>
      <c r="H134" s="14">
        <v>1080</v>
      </c>
      <c r="I134" s="14"/>
      <c r="J134" s="14"/>
      <c r="K134" s="16">
        <v>504</v>
      </c>
      <c r="L134" s="17">
        <f t="shared" si="16"/>
        <v>-3</v>
      </c>
      <c r="M134" s="14">
        <v>0</v>
      </c>
      <c r="N134" s="17">
        <f t="shared" ref="N134:N165" si="20">E134*0.05/B134</f>
        <v>2.5</v>
      </c>
      <c r="O134" s="17">
        <f t="shared" si="18"/>
        <v>-0.5</v>
      </c>
      <c r="Q134" s="12">
        <f t="shared" si="19"/>
        <v>14</v>
      </c>
    </row>
    <row r="135" spans="1:17" x14ac:dyDescent="0.3">
      <c r="A135" s="14" t="s">
        <v>174</v>
      </c>
      <c r="B135" s="14">
        <v>1</v>
      </c>
      <c r="C135" s="14">
        <v>0</v>
      </c>
      <c r="D135" s="15">
        <v>10</v>
      </c>
      <c r="E135" s="14">
        <v>40</v>
      </c>
      <c r="F135" s="14">
        <v>35</v>
      </c>
      <c r="G135" s="14">
        <v>0</v>
      </c>
      <c r="H135" s="14">
        <v>0</v>
      </c>
      <c r="I135" s="14">
        <v>10</v>
      </c>
      <c r="J135" s="14"/>
      <c r="K135" s="16"/>
      <c r="L135" s="17">
        <f t="shared" si="16"/>
        <v>-5</v>
      </c>
      <c r="M135" s="14">
        <v>0</v>
      </c>
      <c r="N135" s="17">
        <f t="shared" si="20"/>
        <v>2</v>
      </c>
      <c r="O135" s="17">
        <f t="shared" si="18"/>
        <v>-3</v>
      </c>
      <c r="Q135" s="12">
        <f t="shared" si="19"/>
        <v>0</v>
      </c>
    </row>
    <row r="136" spans="1:17" x14ac:dyDescent="0.3">
      <c r="A136" s="14" t="s">
        <v>73</v>
      </c>
      <c r="B136" s="14">
        <v>12</v>
      </c>
      <c r="C136" s="14">
        <v>0</v>
      </c>
      <c r="D136" s="15">
        <v>5</v>
      </c>
      <c r="E136" s="14">
        <v>700</v>
      </c>
      <c r="F136" s="14">
        <v>150</v>
      </c>
      <c r="G136" s="14">
        <v>0</v>
      </c>
      <c r="H136" s="14">
        <v>120</v>
      </c>
      <c r="I136" s="14">
        <v>900</v>
      </c>
      <c r="J136" s="14"/>
      <c r="K136" s="16"/>
      <c r="L136" s="17">
        <f t="shared" si="16"/>
        <v>-39.166666666666664</v>
      </c>
      <c r="M136" s="14">
        <v>20</v>
      </c>
      <c r="N136" s="17">
        <f t="shared" si="20"/>
        <v>2.9166666666666665</v>
      </c>
      <c r="O136" s="17">
        <f t="shared" si="18"/>
        <v>-16.249999999999996</v>
      </c>
      <c r="Q136" s="12">
        <f t="shared" si="19"/>
        <v>0</v>
      </c>
    </row>
    <row r="137" spans="1:17" x14ac:dyDescent="0.3">
      <c r="A137" s="14" t="s">
        <v>16</v>
      </c>
      <c r="B137" s="14">
        <v>20</v>
      </c>
      <c r="C137" s="14">
        <v>70</v>
      </c>
      <c r="D137" s="15">
        <v>10</v>
      </c>
      <c r="E137" s="14">
        <v>10000</v>
      </c>
      <c r="F137" s="14">
        <v>2000</v>
      </c>
      <c r="G137" s="14">
        <v>0</v>
      </c>
      <c r="H137" s="14">
        <v>2200</v>
      </c>
      <c r="I137" s="14">
        <v>6000</v>
      </c>
      <c r="J137" s="14"/>
      <c r="K137" s="16">
        <v>2200</v>
      </c>
      <c r="L137" s="17">
        <f t="shared" si="16"/>
        <v>-123.5</v>
      </c>
      <c r="M137" s="14">
        <v>100</v>
      </c>
      <c r="N137" s="17">
        <f t="shared" si="20"/>
        <v>25</v>
      </c>
      <c r="O137" s="17">
        <f t="shared" si="18"/>
        <v>1.5</v>
      </c>
      <c r="Q137" s="12">
        <f t="shared" si="19"/>
        <v>110</v>
      </c>
    </row>
    <row r="138" spans="1:17" x14ac:dyDescent="0.3">
      <c r="A138" s="14" t="s">
        <v>14</v>
      </c>
      <c r="B138" s="14">
        <v>20</v>
      </c>
      <c r="C138" s="14">
        <v>153</v>
      </c>
      <c r="D138" s="15">
        <v>10</v>
      </c>
      <c r="E138" s="14">
        <v>7000</v>
      </c>
      <c r="F138" s="14">
        <v>2000</v>
      </c>
      <c r="G138" s="14">
        <v>0</v>
      </c>
      <c r="H138" s="14">
        <v>2000</v>
      </c>
      <c r="I138" s="14">
        <v>3500</v>
      </c>
      <c r="J138" s="14"/>
      <c r="K138" s="16">
        <v>1700</v>
      </c>
      <c r="L138" s="17">
        <f t="shared" si="16"/>
        <v>-117.65</v>
      </c>
      <c r="M138" s="14">
        <v>100</v>
      </c>
      <c r="N138" s="17">
        <f t="shared" si="20"/>
        <v>17.5</v>
      </c>
      <c r="O138" s="17">
        <f t="shared" si="18"/>
        <v>-0.15000000000000568</v>
      </c>
      <c r="Q138" s="12">
        <f t="shared" si="19"/>
        <v>85</v>
      </c>
    </row>
    <row r="139" spans="1:17" x14ac:dyDescent="0.3">
      <c r="A139" s="14" t="s">
        <v>183</v>
      </c>
      <c r="B139" s="14">
        <v>12</v>
      </c>
      <c r="C139" s="14">
        <v>15</v>
      </c>
      <c r="D139" s="15">
        <v>10</v>
      </c>
      <c r="E139" s="14">
        <v>140</v>
      </c>
      <c r="F139" s="14">
        <v>0</v>
      </c>
      <c r="G139" s="14">
        <v>72</v>
      </c>
      <c r="H139" s="14">
        <v>0</v>
      </c>
      <c r="I139" s="14">
        <v>48</v>
      </c>
      <c r="J139" s="14"/>
      <c r="K139" s="16">
        <v>12</v>
      </c>
      <c r="L139" s="17">
        <f t="shared" ref="L139:L170" si="21">(E139-C139-F139-G139-H139-I139-J139-K139)/B139</f>
        <v>-0.58333333333333337</v>
      </c>
      <c r="M139" s="14">
        <v>0</v>
      </c>
      <c r="N139" s="17">
        <f t="shared" si="20"/>
        <v>0.58333333333333337</v>
      </c>
      <c r="O139" s="17">
        <f t="shared" ref="O139:O170" si="22">L139+M139+N139</f>
        <v>0</v>
      </c>
      <c r="Q139" s="12">
        <f t="shared" si="19"/>
        <v>1</v>
      </c>
    </row>
    <row r="140" spans="1:17" x14ac:dyDescent="0.3">
      <c r="A140" s="14" t="s">
        <v>182</v>
      </c>
      <c r="B140" s="14">
        <v>12</v>
      </c>
      <c r="C140" s="14">
        <v>35</v>
      </c>
      <c r="D140" s="15">
        <v>10</v>
      </c>
      <c r="E140" s="14">
        <v>140</v>
      </c>
      <c r="F140" s="14">
        <v>0</v>
      </c>
      <c r="G140" s="14">
        <v>0</v>
      </c>
      <c r="H140" s="14">
        <v>0</v>
      </c>
      <c r="I140" s="14">
        <v>96</v>
      </c>
      <c r="J140" s="14"/>
      <c r="K140" s="16">
        <v>12</v>
      </c>
      <c r="L140" s="17">
        <f t="shared" si="21"/>
        <v>-0.25</v>
      </c>
      <c r="M140" s="14">
        <v>0</v>
      </c>
      <c r="N140" s="17">
        <f t="shared" si="20"/>
        <v>0.58333333333333337</v>
      </c>
      <c r="O140" s="17">
        <f t="shared" si="22"/>
        <v>0.33333333333333337</v>
      </c>
      <c r="Q140" s="12">
        <f t="shared" si="19"/>
        <v>1</v>
      </c>
    </row>
    <row r="141" spans="1:17" x14ac:dyDescent="0.3">
      <c r="A141" s="14" t="s">
        <v>147</v>
      </c>
      <c r="B141" s="14">
        <v>18</v>
      </c>
      <c r="C141" s="14">
        <v>10</v>
      </c>
      <c r="D141" s="15">
        <v>5</v>
      </c>
      <c r="E141" s="14">
        <v>130</v>
      </c>
      <c r="F141" s="14">
        <v>0</v>
      </c>
      <c r="G141" s="14">
        <v>0</v>
      </c>
      <c r="H141" s="14">
        <v>72</v>
      </c>
      <c r="I141" s="14"/>
      <c r="J141" s="23">
        <v>18</v>
      </c>
      <c r="K141" s="23">
        <v>36</v>
      </c>
      <c r="L141" s="17">
        <f t="shared" si="21"/>
        <v>-0.33333333333333331</v>
      </c>
      <c r="M141" s="14">
        <v>0</v>
      </c>
      <c r="N141" s="17">
        <f t="shared" si="20"/>
        <v>0.3611111111111111</v>
      </c>
      <c r="O141" s="17">
        <f t="shared" si="22"/>
        <v>2.777777777777779E-2</v>
      </c>
      <c r="Q141" s="12">
        <f t="shared" si="19"/>
        <v>2</v>
      </c>
    </row>
    <row r="142" spans="1:17" x14ac:dyDescent="0.3">
      <c r="A142" s="14" t="s">
        <v>100</v>
      </c>
      <c r="B142" s="14">
        <v>20</v>
      </c>
      <c r="C142" s="14">
        <v>0</v>
      </c>
      <c r="D142" s="15">
        <v>5</v>
      </c>
      <c r="E142" s="14">
        <v>1000</v>
      </c>
      <c r="F142" s="14">
        <v>400</v>
      </c>
      <c r="G142" s="14">
        <v>0</v>
      </c>
      <c r="H142" s="14">
        <v>400</v>
      </c>
      <c r="I142" s="14"/>
      <c r="J142" s="14">
        <v>400</v>
      </c>
      <c r="K142" s="16"/>
      <c r="L142" s="17">
        <f t="shared" si="21"/>
        <v>-10</v>
      </c>
      <c r="M142" s="14"/>
      <c r="N142" s="17">
        <f t="shared" si="20"/>
        <v>2.5</v>
      </c>
      <c r="O142" s="17">
        <f t="shared" si="22"/>
        <v>-7.5</v>
      </c>
      <c r="Q142" s="12">
        <f t="shared" si="19"/>
        <v>0</v>
      </c>
    </row>
    <row r="143" spans="1:17" x14ac:dyDescent="0.3">
      <c r="A143" s="14" t="s">
        <v>44</v>
      </c>
      <c r="B143" s="14">
        <v>22</v>
      </c>
      <c r="C143" s="14">
        <v>190</v>
      </c>
      <c r="D143" s="15">
        <v>12</v>
      </c>
      <c r="E143" s="14">
        <v>1500</v>
      </c>
      <c r="F143" s="14">
        <v>500</v>
      </c>
      <c r="G143" s="14">
        <v>0</v>
      </c>
      <c r="H143" s="14">
        <v>330</v>
      </c>
      <c r="I143" s="14">
        <v>400</v>
      </c>
      <c r="J143" s="14"/>
      <c r="K143" s="16">
        <v>154</v>
      </c>
      <c r="L143" s="17">
        <f t="shared" si="21"/>
        <v>-3.3636363636363638</v>
      </c>
      <c r="M143" s="14">
        <v>0</v>
      </c>
      <c r="N143" s="17">
        <f t="shared" si="20"/>
        <v>3.4090909090909092</v>
      </c>
      <c r="O143" s="17">
        <f t="shared" si="22"/>
        <v>4.5454545454545414E-2</v>
      </c>
      <c r="Q143" s="12">
        <f t="shared" si="19"/>
        <v>7</v>
      </c>
    </row>
    <row r="144" spans="1:17" x14ac:dyDescent="0.3">
      <c r="A144" s="14" t="s">
        <v>115</v>
      </c>
      <c r="B144" s="14">
        <v>6</v>
      </c>
      <c r="C144" s="14">
        <v>1646</v>
      </c>
      <c r="D144" s="15">
        <v>8</v>
      </c>
      <c r="E144" s="14">
        <v>4900</v>
      </c>
      <c r="F144" s="14">
        <v>0</v>
      </c>
      <c r="G144" s="14">
        <v>0</v>
      </c>
      <c r="H144" s="14">
        <v>0</v>
      </c>
      <c r="I144" s="14">
        <v>2340</v>
      </c>
      <c r="J144" s="14"/>
      <c r="K144" s="16">
        <v>1080</v>
      </c>
      <c r="L144" s="17">
        <f t="shared" si="21"/>
        <v>-27.666666666666668</v>
      </c>
      <c r="M144" s="14">
        <v>0</v>
      </c>
      <c r="N144" s="17">
        <f t="shared" si="20"/>
        <v>40.833333333333336</v>
      </c>
      <c r="O144" s="17">
        <f t="shared" si="22"/>
        <v>13.166666666666668</v>
      </c>
      <c r="Q144" s="12">
        <f t="shared" si="19"/>
        <v>180</v>
      </c>
    </row>
    <row r="145" spans="1:17" x14ac:dyDescent="0.3">
      <c r="A145" s="14" t="s">
        <v>116</v>
      </c>
      <c r="B145" s="14">
        <v>6</v>
      </c>
      <c r="C145" s="14">
        <v>0</v>
      </c>
      <c r="D145" s="15">
        <v>5</v>
      </c>
      <c r="E145" s="14">
        <v>700</v>
      </c>
      <c r="F145" s="14">
        <v>0</v>
      </c>
      <c r="G145" s="14">
        <v>0</v>
      </c>
      <c r="H145" s="14">
        <v>0</v>
      </c>
      <c r="I145" s="14">
        <v>600</v>
      </c>
      <c r="J145" s="14"/>
      <c r="K145" s="16">
        <v>210</v>
      </c>
      <c r="L145" s="17">
        <f t="shared" si="21"/>
        <v>-18.333333333333332</v>
      </c>
      <c r="M145" s="14">
        <v>0</v>
      </c>
      <c r="N145" s="17">
        <f t="shared" si="20"/>
        <v>5.833333333333333</v>
      </c>
      <c r="O145" s="17">
        <f t="shared" si="22"/>
        <v>-12.5</v>
      </c>
      <c r="Q145" s="12">
        <f t="shared" si="19"/>
        <v>35</v>
      </c>
    </row>
    <row r="146" spans="1:17" x14ac:dyDescent="0.3">
      <c r="A146" s="14" t="s">
        <v>101</v>
      </c>
      <c r="B146" s="14">
        <v>40</v>
      </c>
      <c r="C146" s="14">
        <v>0</v>
      </c>
      <c r="D146" s="15">
        <v>5</v>
      </c>
      <c r="E146" s="14">
        <v>2000</v>
      </c>
      <c r="F146" s="14">
        <v>1000</v>
      </c>
      <c r="G146" s="14">
        <v>0</v>
      </c>
      <c r="H146" s="14">
        <v>800</v>
      </c>
      <c r="I146" s="14"/>
      <c r="J146" s="23">
        <v>2000</v>
      </c>
      <c r="K146" s="23">
        <v>320</v>
      </c>
      <c r="L146" s="17">
        <f t="shared" si="21"/>
        <v>-53</v>
      </c>
      <c r="M146" s="14">
        <v>50</v>
      </c>
      <c r="N146" s="17">
        <f t="shared" si="20"/>
        <v>2.5</v>
      </c>
      <c r="O146" s="17">
        <f t="shared" si="22"/>
        <v>-0.5</v>
      </c>
      <c r="Q146" s="12">
        <f t="shared" si="19"/>
        <v>8</v>
      </c>
    </row>
    <row r="147" spans="1:17" x14ac:dyDescent="0.3">
      <c r="A147" s="14" t="s">
        <v>49</v>
      </c>
      <c r="B147" s="14">
        <v>50</v>
      </c>
      <c r="C147" s="14">
        <v>0</v>
      </c>
      <c r="D147" s="15">
        <v>10</v>
      </c>
      <c r="E147" s="14">
        <v>2000</v>
      </c>
      <c r="F147" s="14">
        <v>0</v>
      </c>
      <c r="G147" s="14">
        <v>0</v>
      </c>
      <c r="H147" s="14">
        <v>1000</v>
      </c>
      <c r="I147" s="14"/>
      <c r="J147" s="14">
        <v>1100</v>
      </c>
      <c r="K147" s="16"/>
      <c r="L147" s="17">
        <f t="shared" si="21"/>
        <v>-2</v>
      </c>
      <c r="M147" s="14">
        <v>0</v>
      </c>
      <c r="N147" s="17">
        <f t="shared" si="20"/>
        <v>2</v>
      </c>
      <c r="O147" s="17">
        <f t="shared" si="22"/>
        <v>0</v>
      </c>
      <c r="Q147" s="12">
        <f t="shared" si="19"/>
        <v>0</v>
      </c>
    </row>
    <row r="148" spans="1:17" x14ac:dyDescent="0.3">
      <c r="A148" s="14" t="s">
        <v>95</v>
      </c>
      <c r="B148" s="14">
        <v>30</v>
      </c>
      <c r="C148" s="14">
        <v>0</v>
      </c>
      <c r="D148" s="15">
        <v>10</v>
      </c>
      <c r="E148" s="14">
        <v>1000</v>
      </c>
      <c r="F148" s="14">
        <v>0</v>
      </c>
      <c r="G148" s="14">
        <v>900</v>
      </c>
      <c r="H148" s="14">
        <v>600</v>
      </c>
      <c r="I148" s="14"/>
      <c r="J148" s="14"/>
      <c r="K148" s="16"/>
      <c r="L148" s="17">
        <f t="shared" si="21"/>
        <v>-16.666666666666668</v>
      </c>
      <c r="M148" s="14">
        <v>0</v>
      </c>
      <c r="N148" s="17">
        <f t="shared" si="20"/>
        <v>1.6666666666666667</v>
      </c>
      <c r="O148" s="17">
        <f t="shared" si="22"/>
        <v>-15.000000000000002</v>
      </c>
      <c r="Q148" s="12">
        <f t="shared" si="19"/>
        <v>0</v>
      </c>
    </row>
    <row r="149" spans="1:17" x14ac:dyDescent="0.3">
      <c r="A149" s="14" t="s">
        <v>96</v>
      </c>
      <c r="B149" s="14">
        <v>20</v>
      </c>
      <c r="C149" s="14">
        <v>0</v>
      </c>
      <c r="D149" s="15">
        <v>10</v>
      </c>
      <c r="E149" s="14">
        <v>600</v>
      </c>
      <c r="F149" s="14">
        <v>0</v>
      </c>
      <c r="G149" s="14">
        <v>400</v>
      </c>
      <c r="H149" s="14">
        <v>400</v>
      </c>
      <c r="I149" s="14"/>
      <c r="J149" s="14"/>
      <c r="K149" s="16"/>
      <c r="L149" s="17">
        <f t="shared" si="21"/>
        <v>-10</v>
      </c>
      <c r="M149" s="14">
        <v>0</v>
      </c>
      <c r="N149" s="17">
        <f t="shared" si="20"/>
        <v>1.5</v>
      </c>
      <c r="O149" s="17">
        <f t="shared" si="22"/>
        <v>-8.5</v>
      </c>
      <c r="Q149" s="12">
        <f t="shared" si="19"/>
        <v>0</v>
      </c>
    </row>
    <row r="150" spans="1:17" x14ac:dyDescent="0.3">
      <c r="A150" s="14" t="s">
        <v>118</v>
      </c>
      <c r="B150" s="14">
        <v>40</v>
      </c>
      <c r="C150" s="14">
        <v>0</v>
      </c>
      <c r="D150" s="15">
        <v>5</v>
      </c>
      <c r="E150" s="14">
        <v>2300</v>
      </c>
      <c r="F150" s="14">
        <v>1400</v>
      </c>
      <c r="G150" s="14">
        <v>1000</v>
      </c>
      <c r="H150" s="14">
        <v>0</v>
      </c>
      <c r="I150" s="14">
        <v>2200</v>
      </c>
      <c r="J150" s="14"/>
      <c r="K150" s="16"/>
      <c r="L150" s="17">
        <f t="shared" si="21"/>
        <v>-57.5</v>
      </c>
      <c r="M150" s="14">
        <v>55</v>
      </c>
      <c r="N150" s="17">
        <f t="shared" si="20"/>
        <v>2.875</v>
      </c>
      <c r="O150" s="17">
        <f t="shared" si="22"/>
        <v>0.375</v>
      </c>
      <c r="Q150" s="12">
        <f t="shared" si="19"/>
        <v>0</v>
      </c>
    </row>
    <row r="151" spans="1:17" x14ac:dyDescent="0.3">
      <c r="A151" s="14" t="s">
        <v>120</v>
      </c>
      <c r="B151" s="14">
        <v>40</v>
      </c>
      <c r="C151" s="14">
        <v>0</v>
      </c>
      <c r="D151" s="15">
        <v>5</v>
      </c>
      <c r="E151" s="14">
        <v>1800</v>
      </c>
      <c r="F151" s="14">
        <v>400</v>
      </c>
      <c r="G151" s="14">
        <v>480</v>
      </c>
      <c r="H151" s="14">
        <v>0</v>
      </c>
      <c r="I151" s="14">
        <v>3000</v>
      </c>
      <c r="J151" s="14"/>
      <c r="K151" s="16"/>
      <c r="L151" s="17">
        <f t="shared" si="21"/>
        <v>-52</v>
      </c>
      <c r="M151" s="14">
        <v>50</v>
      </c>
      <c r="N151" s="17">
        <f t="shared" si="20"/>
        <v>2.25</v>
      </c>
      <c r="O151" s="17">
        <f t="shared" si="22"/>
        <v>0.25</v>
      </c>
      <c r="Q151" s="12">
        <f t="shared" si="19"/>
        <v>0</v>
      </c>
    </row>
    <row r="152" spans="1:17" x14ac:dyDescent="0.3">
      <c r="A152" s="14" t="s">
        <v>117</v>
      </c>
      <c r="B152" s="14">
        <v>40</v>
      </c>
      <c r="C152" s="14">
        <v>0</v>
      </c>
      <c r="D152" s="15">
        <v>5</v>
      </c>
      <c r="E152" s="14">
        <v>3100</v>
      </c>
      <c r="F152" s="14">
        <v>1000</v>
      </c>
      <c r="G152" s="14">
        <v>600</v>
      </c>
      <c r="H152" s="14">
        <v>0</v>
      </c>
      <c r="I152" s="14">
        <v>4000</v>
      </c>
      <c r="J152" s="14"/>
      <c r="K152" s="16"/>
      <c r="L152" s="17">
        <f t="shared" si="21"/>
        <v>-62.5</v>
      </c>
      <c r="M152" s="14">
        <v>60</v>
      </c>
      <c r="N152" s="17">
        <f t="shared" si="20"/>
        <v>3.875</v>
      </c>
      <c r="O152" s="17">
        <f t="shared" si="22"/>
        <v>1.375</v>
      </c>
      <c r="Q152" s="12">
        <f t="shared" si="19"/>
        <v>0</v>
      </c>
    </row>
    <row r="153" spans="1:17" x14ac:dyDescent="0.3">
      <c r="A153" s="14" t="s">
        <v>119</v>
      </c>
      <c r="B153" s="14">
        <v>40</v>
      </c>
      <c r="C153" s="14">
        <v>0</v>
      </c>
      <c r="D153" s="15">
        <v>5</v>
      </c>
      <c r="E153" s="14">
        <v>1500</v>
      </c>
      <c r="F153" s="14">
        <v>800</v>
      </c>
      <c r="G153" s="14">
        <v>400</v>
      </c>
      <c r="H153" s="14">
        <v>0</v>
      </c>
      <c r="I153" s="14">
        <v>400</v>
      </c>
      <c r="J153" s="14"/>
      <c r="K153" s="16"/>
      <c r="L153" s="17">
        <f t="shared" si="21"/>
        <v>-2.5</v>
      </c>
      <c r="M153" s="14">
        <v>0</v>
      </c>
      <c r="N153" s="17">
        <f t="shared" si="20"/>
        <v>1.875</v>
      </c>
      <c r="O153" s="17">
        <f t="shared" si="22"/>
        <v>-0.625</v>
      </c>
      <c r="Q153" s="12">
        <f t="shared" si="19"/>
        <v>0</v>
      </c>
    </row>
    <row r="154" spans="1:17" x14ac:dyDescent="0.3">
      <c r="A154" s="14" t="s">
        <v>172</v>
      </c>
      <c r="B154" s="14">
        <v>48</v>
      </c>
      <c r="C154" s="14">
        <v>0</v>
      </c>
      <c r="D154" s="15">
        <v>5</v>
      </c>
      <c r="E154" s="14">
        <v>300</v>
      </c>
      <c r="F154" s="14">
        <v>0</v>
      </c>
      <c r="G154" s="14">
        <v>480</v>
      </c>
      <c r="H154" s="14">
        <v>0</v>
      </c>
      <c r="I154" s="14"/>
      <c r="J154" s="14"/>
      <c r="K154" s="16"/>
      <c r="L154" s="17">
        <f t="shared" si="21"/>
        <v>-3.75</v>
      </c>
      <c r="M154" s="14">
        <v>0</v>
      </c>
      <c r="N154" s="17">
        <f t="shared" si="20"/>
        <v>0.3125</v>
      </c>
      <c r="O154" s="17">
        <f t="shared" si="22"/>
        <v>-3.4375</v>
      </c>
      <c r="Q154" s="12">
        <f t="shared" si="19"/>
        <v>0</v>
      </c>
    </row>
    <row r="155" spans="1:17" x14ac:dyDescent="0.3">
      <c r="A155" s="14" t="s">
        <v>167</v>
      </c>
      <c r="B155" s="14">
        <v>48</v>
      </c>
      <c r="C155" s="14">
        <v>0</v>
      </c>
      <c r="D155" s="15">
        <v>5</v>
      </c>
      <c r="E155" s="14">
        <v>500</v>
      </c>
      <c r="F155" s="14">
        <v>0</v>
      </c>
      <c r="G155" s="14">
        <v>240</v>
      </c>
      <c r="H155" s="14">
        <v>0</v>
      </c>
      <c r="I155" s="14"/>
      <c r="J155" s="14"/>
      <c r="K155" s="16">
        <v>288</v>
      </c>
      <c r="L155" s="17">
        <f t="shared" si="21"/>
        <v>-0.58333333333333337</v>
      </c>
      <c r="M155" s="14">
        <v>0</v>
      </c>
      <c r="N155" s="17">
        <f t="shared" si="20"/>
        <v>0.52083333333333337</v>
      </c>
      <c r="O155" s="17">
        <f t="shared" si="22"/>
        <v>-6.25E-2</v>
      </c>
      <c r="Q155" s="12">
        <f t="shared" si="19"/>
        <v>6</v>
      </c>
    </row>
    <row r="156" spans="1:17" x14ac:dyDescent="0.3">
      <c r="A156" s="14" t="s">
        <v>166</v>
      </c>
      <c r="B156" s="14">
        <v>48</v>
      </c>
      <c r="C156" s="14">
        <v>73</v>
      </c>
      <c r="D156" s="15">
        <v>5</v>
      </c>
      <c r="E156" s="14">
        <v>2000</v>
      </c>
      <c r="F156" s="14">
        <v>0</v>
      </c>
      <c r="G156" s="14">
        <v>480</v>
      </c>
      <c r="H156" s="14">
        <v>480</v>
      </c>
      <c r="I156" s="14">
        <v>2880</v>
      </c>
      <c r="J156" s="14"/>
      <c r="K156" s="16">
        <v>480</v>
      </c>
      <c r="L156" s="17">
        <f t="shared" si="21"/>
        <v>-49.854166666666664</v>
      </c>
      <c r="M156" s="14">
        <v>40</v>
      </c>
      <c r="N156" s="17">
        <f t="shared" si="20"/>
        <v>2.0833333333333335</v>
      </c>
      <c r="O156" s="17">
        <f t="shared" si="22"/>
        <v>-7.7708333333333304</v>
      </c>
      <c r="Q156" s="12">
        <f t="shared" si="19"/>
        <v>10</v>
      </c>
    </row>
    <row r="157" spans="1:17" x14ac:dyDescent="0.3">
      <c r="A157" s="14" t="s">
        <v>168</v>
      </c>
      <c r="B157" s="14">
        <v>48</v>
      </c>
      <c r="C157" s="14">
        <v>150</v>
      </c>
      <c r="D157" s="15">
        <v>5</v>
      </c>
      <c r="E157" s="14">
        <v>1200</v>
      </c>
      <c r="F157" s="14">
        <v>0</v>
      </c>
      <c r="G157" s="14">
        <v>480</v>
      </c>
      <c r="H157" s="14">
        <v>480</v>
      </c>
      <c r="I157" s="14"/>
      <c r="J157" s="14"/>
      <c r="K157" s="16">
        <v>480</v>
      </c>
      <c r="L157" s="17">
        <f t="shared" si="21"/>
        <v>-8.125</v>
      </c>
      <c r="M157" s="14">
        <v>0</v>
      </c>
      <c r="N157" s="17">
        <f t="shared" si="20"/>
        <v>1.25</v>
      </c>
      <c r="O157" s="17">
        <f t="shared" si="22"/>
        <v>-6.875</v>
      </c>
      <c r="Q157" s="12">
        <f t="shared" si="19"/>
        <v>10</v>
      </c>
    </row>
    <row r="158" spans="1:17" x14ac:dyDescent="0.3">
      <c r="A158" s="14" t="s">
        <v>169</v>
      </c>
      <c r="B158" s="14">
        <v>48</v>
      </c>
      <c r="C158" s="20">
        <v>0</v>
      </c>
      <c r="D158" s="15">
        <v>5</v>
      </c>
      <c r="E158" s="14">
        <v>900</v>
      </c>
      <c r="F158" s="14">
        <v>0</v>
      </c>
      <c r="G158" s="14">
        <v>720</v>
      </c>
      <c r="H158" s="14">
        <v>0</v>
      </c>
      <c r="I158" s="14"/>
      <c r="J158" s="14"/>
      <c r="K158" s="16">
        <v>360</v>
      </c>
      <c r="L158" s="17">
        <f t="shared" si="21"/>
        <v>-3.75</v>
      </c>
      <c r="M158" s="14">
        <v>0</v>
      </c>
      <c r="N158" s="17">
        <f t="shared" si="20"/>
        <v>0.9375</v>
      </c>
      <c r="O158" s="17">
        <f t="shared" si="22"/>
        <v>-2.8125</v>
      </c>
      <c r="Q158" s="12">
        <f t="shared" si="19"/>
        <v>7.5</v>
      </c>
    </row>
    <row r="159" spans="1:17" x14ac:dyDescent="0.3">
      <c r="A159" s="14" t="s">
        <v>173</v>
      </c>
      <c r="B159" s="14">
        <v>48</v>
      </c>
      <c r="C159" s="14">
        <v>144</v>
      </c>
      <c r="D159" s="15">
        <v>5</v>
      </c>
      <c r="E159" s="14">
        <v>600</v>
      </c>
      <c r="F159" s="14">
        <v>0</v>
      </c>
      <c r="G159" s="14">
        <v>240</v>
      </c>
      <c r="H159" s="14">
        <v>384</v>
      </c>
      <c r="I159" s="14"/>
      <c r="J159" s="14"/>
      <c r="K159" s="16"/>
      <c r="L159" s="17">
        <f t="shared" si="21"/>
        <v>-3.5</v>
      </c>
      <c r="M159" s="14">
        <v>0</v>
      </c>
      <c r="N159" s="17">
        <f t="shared" si="20"/>
        <v>0.625</v>
      </c>
      <c r="O159" s="17">
        <f t="shared" si="22"/>
        <v>-2.875</v>
      </c>
      <c r="Q159" s="12">
        <f t="shared" si="19"/>
        <v>0</v>
      </c>
    </row>
    <row r="160" spans="1:17" x14ac:dyDescent="0.3">
      <c r="A160" s="14" t="s">
        <v>170</v>
      </c>
      <c r="B160" s="14">
        <v>48</v>
      </c>
      <c r="C160" s="14">
        <v>0</v>
      </c>
      <c r="D160" s="15">
        <v>5</v>
      </c>
      <c r="E160" s="14">
        <v>800</v>
      </c>
      <c r="F160" s="14">
        <v>0</v>
      </c>
      <c r="G160" s="14">
        <v>960</v>
      </c>
      <c r="H160" s="14">
        <v>0</v>
      </c>
      <c r="I160" s="14">
        <v>1440</v>
      </c>
      <c r="J160" s="14"/>
      <c r="K160" s="16"/>
      <c r="L160" s="17">
        <f t="shared" si="21"/>
        <v>-33.333333333333336</v>
      </c>
      <c r="M160" s="14">
        <v>30</v>
      </c>
      <c r="N160" s="17">
        <f t="shared" si="20"/>
        <v>0.83333333333333337</v>
      </c>
      <c r="O160" s="17">
        <f t="shared" si="22"/>
        <v>-2.5000000000000022</v>
      </c>
      <c r="Q160" s="12">
        <f t="shared" si="19"/>
        <v>0</v>
      </c>
    </row>
    <row r="161" spans="1:17" x14ac:dyDescent="0.3">
      <c r="A161" s="14" t="s">
        <v>171</v>
      </c>
      <c r="B161" s="14">
        <v>48</v>
      </c>
      <c r="C161" s="14">
        <v>0</v>
      </c>
      <c r="D161" s="15">
        <v>5</v>
      </c>
      <c r="E161" s="14">
        <v>100</v>
      </c>
      <c r="F161" s="14">
        <v>0</v>
      </c>
      <c r="G161" s="14">
        <v>144</v>
      </c>
      <c r="H161" s="14">
        <v>0</v>
      </c>
      <c r="I161" s="14"/>
      <c r="J161" s="14"/>
      <c r="K161" s="16"/>
      <c r="L161" s="17">
        <f t="shared" si="21"/>
        <v>-0.91666666666666663</v>
      </c>
      <c r="M161" s="14">
        <v>0</v>
      </c>
      <c r="N161" s="17">
        <f t="shared" si="20"/>
        <v>0.10416666666666667</v>
      </c>
      <c r="O161" s="17">
        <f t="shared" si="22"/>
        <v>-0.8125</v>
      </c>
      <c r="Q161" s="12">
        <f t="shared" si="19"/>
        <v>0</v>
      </c>
    </row>
    <row r="162" spans="1:17" x14ac:dyDescent="0.3">
      <c r="A162" s="14" t="s">
        <v>124</v>
      </c>
      <c r="B162" s="14">
        <v>10</v>
      </c>
      <c r="C162" s="14">
        <v>0</v>
      </c>
      <c r="D162" s="15">
        <v>5</v>
      </c>
      <c r="E162" s="14">
        <v>214</v>
      </c>
      <c r="F162" s="14">
        <v>0</v>
      </c>
      <c r="G162" s="14">
        <v>180</v>
      </c>
      <c r="H162" s="14">
        <v>0</v>
      </c>
      <c r="I162" s="14"/>
      <c r="J162" s="14"/>
      <c r="K162" s="16"/>
      <c r="L162" s="17">
        <f t="shared" si="21"/>
        <v>3.4</v>
      </c>
      <c r="M162" s="14">
        <v>0</v>
      </c>
      <c r="N162" s="17">
        <f t="shared" si="20"/>
        <v>1.07</v>
      </c>
      <c r="O162" s="17">
        <f t="shared" si="22"/>
        <v>4.47</v>
      </c>
      <c r="Q162" s="12">
        <f t="shared" si="19"/>
        <v>0</v>
      </c>
    </row>
    <row r="163" spans="1:17" x14ac:dyDescent="0.3">
      <c r="A163" s="14" t="s">
        <v>125</v>
      </c>
      <c r="B163" s="14">
        <v>12</v>
      </c>
      <c r="C163" s="14">
        <v>0</v>
      </c>
      <c r="D163" s="15">
        <v>6</v>
      </c>
      <c r="E163" s="14">
        <v>1000</v>
      </c>
      <c r="F163" s="14">
        <v>960</v>
      </c>
      <c r="G163" s="14">
        <v>0</v>
      </c>
      <c r="H163" s="14">
        <v>0</v>
      </c>
      <c r="I163" s="14"/>
      <c r="J163" s="14">
        <v>720</v>
      </c>
      <c r="K163" s="16"/>
      <c r="L163" s="17">
        <f t="shared" si="21"/>
        <v>-56.666666666666664</v>
      </c>
      <c r="M163" s="14">
        <v>50</v>
      </c>
      <c r="N163" s="17">
        <f t="shared" si="20"/>
        <v>4.166666666666667</v>
      </c>
      <c r="O163" s="17">
        <f t="shared" si="22"/>
        <v>-2.4999999999999973</v>
      </c>
      <c r="Q163" s="12">
        <f t="shared" si="19"/>
        <v>0</v>
      </c>
    </row>
    <row r="164" spans="1:17" x14ac:dyDescent="0.3">
      <c r="A164" s="18" t="s">
        <v>127</v>
      </c>
      <c r="B164" s="14">
        <v>12</v>
      </c>
      <c r="C164" s="14">
        <v>0</v>
      </c>
      <c r="D164" s="15">
        <v>6</v>
      </c>
      <c r="E164" s="14">
        <v>900</v>
      </c>
      <c r="F164" s="14">
        <v>0</v>
      </c>
      <c r="G164" s="14">
        <v>0</v>
      </c>
      <c r="H164" s="14">
        <v>0</v>
      </c>
      <c r="I164" s="14"/>
      <c r="J164" s="14"/>
      <c r="K164" s="16"/>
      <c r="L164" s="17">
        <f t="shared" si="21"/>
        <v>75</v>
      </c>
      <c r="M164" s="14">
        <v>0</v>
      </c>
      <c r="N164" s="17">
        <f t="shared" si="20"/>
        <v>3.75</v>
      </c>
      <c r="O164" s="17">
        <f t="shared" si="22"/>
        <v>78.75</v>
      </c>
      <c r="Q164" s="12">
        <f t="shared" si="19"/>
        <v>0</v>
      </c>
    </row>
    <row r="165" spans="1:17" x14ac:dyDescent="0.3">
      <c r="A165" s="14" t="s">
        <v>126</v>
      </c>
      <c r="B165" s="14">
        <v>12</v>
      </c>
      <c r="C165" s="14">
        <v>0</v>
      </c>
      <c r="D165" s="15">
        <v>6</v>
      </c>
      <c r="E165" s="14">
        <v>1200</v>
      </c>
      <c r="F165" s="14">
        <v>1200</v>
      </c>
      <c r="G165" s="14">
        <v>0</v>
      </c>
      <c r="H165" s="14">
        <v>0</v>
      </c>
      <c r="I165" s="14"/>
      <c r="J165" s="14">
        <v>780</v>
      </c>
      <c r="K165" s="16"/>
      <c r="L165" s="17">
        <f t="shared" si="21"/>
        <v>-65</v>
      </c>
      <c r="M165" s="14">
        <v>60</v>
      </c>
      <c r="N165" s="17">
        <f t="shared" si="20"/>
        <v>5</v>
      </c>
      <c r="O165" s="17">
        <f t="shared" si="22"/>
        <v>0</v>
      </c>
      <c r="Q165" s="12">
        <f t="shared" si="19"/>
        <v>0</v>
      </c>
    </row>
    <row r="166" spans="1:17" x14ac:dyDescent="0.3">
      <c r="A166" s="14" t="s">
        <v>50</v>
      </c>
      <c r="B166" s="14">
        <v>6</v>
      </c>
      <c r="C166" s="14">
        <v>64</v>
      </c>
      <c r="D166" s="15">
        <v>10</v>
      </c>
      <c r="E166" s="14">
        <v>320</v>
      </c>
      <c r="F166" s="14">
        <v>0</v>
      </c>
      <c r="G166" s="14">
        <v>60</v>
      </c>
      <c r="H166" s="14">
        <v>60</v>
      </c>
      <c r="I166" s="14">
        <v>60</v>
      </c>
      <c r="J166" s="14"/>
      <c r="K166" s="16">
        <v>60</v>
      </c>
      <c r="L166" s="17">
        <f t="shared" si="21"/>
        <v>2.6666666666666665</v>
      </c>
      <c r="M166" s="14">
        <v>0</v>
      </c>
      <c r="N166" s="17">
        <f t="shared" ref="N166:N190" si="23">E166*0.05/B166</f>
        <v>2.6666666666666665</v>
      </c>
      <c r="O166" s="17">
        <f t="shared" si="22"/>
        <v>5.333333333333333</v>
      </c>
      <c r="Q166" s="12">
        <f t="shared" si="19"/>
        <v>10</v>
      </c>
    </row>
    <row r="167" spans="1:17" x14ac:dyDescent="0.3">
      <c r="A167" s="14" t="s">
        <v>31</v>
      </c>
      <c r="B167" s="14">
        <v>10</v>
      </c>
      <c r="C167" s="14">
        <v>0</v>
      </c>
      <c r="D167" s="15">
        <v>5</v>
      </c>
      <c r="E167" s="14">
        <v>67</v>
      </c>
      <c r="F167" s="14">
        <v>0</v>
      </c>
      <c r="G167" s="14">
        <v>40</v>
      </c>
      <c r="H167" s="14">
        <v>40</v>
      </c>
      <c r="I167" s="14"/>
      <c r="J167" s="14"/>
      <c r="K167" s="16"/>
      <c r="L167" s="17">
        <f t="shared" si="21"/>
        <v>-1.3</v>
      </c>
      <c r="M167" s="14">
        <v>0</v>
      </c>
      <c r="N167" s="17">
        <f t="shared" si="23"/>
        <v>0.33500000000000002</v>
      </c>
      <c r="O167" s="17">
        <f t="shared" si="22"/>
        <v>-0.96500000000000008</v>
      </c>
      <c r="Q167" s="12">
        <f t="shared" si="19"/>
        <v>0</v>
      </c>
    </row>
    <row r="168" spans="1:17" x14ac:dyDescent="0.3">
      <c r="A168" s="14" t="s">
        <v>32</v>
      </c>
      <c r="B168" s="14">
        <v>10</v>
      </c>
      <c r="C168" s="14">
        <v>2</v>
      </c>
      <c r="D168" s="15">
        <v>5</v>
      </c>
      <c r="E168" s="14">
        <v>85</v>
      </c>
      <c r="F168" s="14">
        <v>0</v>
      </c>
      <c r="G168" s="14">
        <v>10</v>
      </c>
      <c r="H168" s="14">
        <v>80</v>
      </c>
      <c r="I168" s="14"/>
      <c r="J168" s="14"/>
      <c r="K168" s="16"/>
      <c r="L168" s="17">
        <f t="shared" si="21"/>
        <v>-0.7</v>
      </c>
      <c r="M168" s="14">
        <v>0</v>
      </c>
      <c r="N168" s="17">
        <f t="shared" si="23"/>
        <v>0.42499999999999999</v>
      </c>
      <c r="O168" s="17">
        <f t="shared" si="22"/>
        <v>-0.27499999999999997</v>
      </c>
      <c r="Q168" s="12">
        <f t="shared" si="19"/>
        <v>0</v>
      </c>
    </row>
    <row r="169" spans="1:17" x14ac:dyDescent="0.3">
      <c r="A169" s="14" t="s">
        <v>33</v>
      </c>
      <c r="B169" s="14">
        <v>10</v>
      </c>
      <c r="C169" s="14">
        <v>0</v>
      </c>
      <c r="D169" s="15">
        <v>5</v>
      </c>
      <c r="E169" s="14">
        <v>56</v>
      </c>
      <c r="F169" s="14">
        <v>0</v>
      </c>
      <c r="G169" s="14">
        <v>20</v>
      </c>
      <c r="H169" s="14">
        <v>30</v>
      </c>
      <c r="I169" s="14">
        <v>20</v>
      </c>
      <c r="J169" s="14"/>
      <c r="K169" s="16"/>
      <c r="L169" s="17">
        <f t="shared" si="21"/>
        <v>-1.4</v>
      </c>
      <c r="M169" s="14">
        <v>0</v>
      </c>
      <c r="N169" s="17">
        <f t="shared" si="23"/>
        <v>0.28000000000000003</v>
      </c>
      <c r="O169" s="17">
        <f t="shared" si="22"/>
        <v>-1.1199999999999999</v>
      </c>
      <c r="Q169" s="12">
        <f t="shared" si="19"/>
        <v>0</v>
      </c>
    </row>
    <row r="170" spans="1:17" x14ac:dyDescent="0.3">
      <c r="A170" s="14" t="s">
        <v>37</v>
      </c>
      <c r="B170" s="14">
        <v>10</v>
      </c>
      <c r="C170" s="14">
        <v>0</v>
      </c>
      <c r="D170" s="15">
        <v>5</v>
      </c>
      <c r="E170" s="14">
        <v>59</v>
      </c>
      <c r="F170" s="14">
        <v>0</v>
      </c>
      <c r="G170" s="14">
        <v>30</v>
      </c>
      <c r="H170" s="14">
        <v>0</v>
      </c>
      <c r="I170" s="14">
        <v>30</v>
      </c>
      <c r="J170" s="14"/>
      <c r="K170" s="16">
        <v>20</v>
      </c>
      <c r="L170" s="17">
        <f t="shared" si="21"/>
        <v>-2.1</v>
      </c>
      <c r="M170" s="14">
        <v>0</v>
      </c>
      <c r="N170" s="17">
        <f t="shared" si="23"/>
        <v>0.29500000000000004</v>
      </c>
      <c r="O170" s="17">
        <f t="shared" si="22"/>
        <v>-1.8050000000000002</v>
      </c>
      <c r="Q170" s="12">
        <f t="shared" si="19"/>
        <v>2</v>
      </c>
    </row>
    <row r="171" spans="1:17" x14ac:dyDescent="0.3">
      <c r="A171" s="14" t="s">
        <v>34</v>
      </c>
      <c r="B171" s="14">
        <v>10</v>
      </c>
      <c r="C171" s="14">
        <v>4</v>
      </c>
      <c r="D171" s="15">
        <v>5</v>
      </c>
      <c r="E171" s="14">
        <v>112</v>
      </c>
      <c r="F171" s="14">
        <v>0</v>
      </c>
      <c r="G171" s="14">
        <v>40</v>
      </c>
      <c r="H171" s="14">
        <v>120</v>
      </c>
      <c r="I171" s="14"/>
      <c r="J171" s="14"/>
      <c r="K171" s="16"/>
      <c r="L171" s="17">
        <f t="shared" ref="L171:L190" si="24">(E171-C171-F171-G171-H171-I171-J171-K171)/B171</f>
        <v>-5.2</v>
      </c>
      <c r="M171" s="14">
        <v>0</v>
      </c>
      <c r="N171" s="17">
        <f t="shared" si="23"/>
        <v>0.56000000000000005</v>
      </c>
      <c r="O171" s="17">
        <f t="shared" ref="O171:O190" si="25">L171+M171+N171</f>
        <v>-4.6400000000000006</v>
      </c>
      <c r="Q171" s="12">
        <f t="shared" si="19"/>
        <v>0</v>
      </c>
    </row>
    <row r="172" spans="1:17" x14ac:dyDescent="0.3">
      <c r="A172" s="14" t="s">
        <v>36</v>
      </c>
      <c r="B172" s="14">
        <v>10</v>
      </c>
      <c r="C172" s="14">
        <v>0</v>
      </c>
      <c r="D172" s="15">
        <v>5</v>
      </c>
      <c r="E172" s="14">
        <v>58</v>
      </c>
      <c r="F172" s="14">
        <v>0</v>
      </c>
      <c r="G172" s="14">
        <v>20</v>
      </c>
      <c r="H172" s="14">
        <v>0</v>
      </c>
      <c r="I172" s="14">
        <v>60</v>
      </c>
      <c r="J172" s="14"/>
      <c r="K172" s="16"/>
      <c r="L172" s="17">
        <f t="shared" si="24"/>
        <v>-2.2000000000000002</v>
      </c>
      <c r="M172" s="14">
        <v>0</v>
      </c>
      <c r="N172" s="17">
        <f t="shared" si="23"/>
        <v>0.29000000000000004</v>
      </c>
      <c r="O172" s="17">
        <f t="shared" si="25"/>
        <v>-1.9100000000000001</v>
      </c>
      <c r="Q172" s="12">
        <f t="shared" si="19"/>
        <v>0</v>
      </c>
    </row>
    <row r="173" spans="1:17" x14ac:dyDescent="0.3">
      <c r="A173" s="14" t="s">
        <v>41</v>
      </c>
      <c r="B173" s="14">
        <v>10</v>
      </c>
      <c r="C173" s="14">
        <v>0</v>
      </c>
      <c r="D173" s="15">
        <v>5</v>
      </c>
      <c r="E173" s="14"/>
      <c r="F173" s="14">
        <v>0</v>
      </c>
      <c r="G173" s="14">
        <v>20</v>
      </c>
      <c r="H173" s="14">
        <v>0</v>
      </c>
      <c r="I173" s="14"/>
      <c r="J173" s="14"/>
      <c r="K173" s="16"/>
      <c r="L173" s="17">
        <f t="shared" si="24"/>
        <v>-2</v>
      </c>
      <c r="M173" s="14">
        <v>0</v>
      </c>
      <c r="N173" s="17">
        <f t="shared" si="23"/>
        <v>0</v>
      </c>
      <c r="O173" s="17">
        <f t="shared" si="25"/>
        <v>-2</v>
      </c>
      <c r="Q173" s="12">
        <f t="shared" si="19"/>
        <v>0</v>
      </c>
    </row>
    <row r="174" spans="1:17" x14ac:dyDescent="0.3">
      <c r="A174" s="14" t="s">
        <v>35</v>
      </c>
      <c r="B174" s="14">
        <v>10</v>
      </c>
      <c r="C174" s="14">
        <v>0</v>
      </c>
      <c r="D174" s="15">
        <v>5</v>
      </c>
      <c r="E174" s="14">
        <v>95</v>
      </c>
      <c r="F174" s="14">
        <v>0</v>
      </c>
      <c r="G174" s="14">
        <v>40</v>
      </c>
      <c r="H174" s="14">
        <v>0</v>
      </c>
      <c r="I174" s="14">
        <v>60</v>
      </c>
      <c r="J174" s="14"/>
      <c r="K174" s="16">
        <v>20</v>
      </c>
      <c r="L174" s="17">
        <f t="shared" si="24"/>
        <v>-2.5</v>
      </c>
      <c r="M174" s="14">
        <v>0</v>
      </c>
      <c r="N174" s="17">
        <f t="shared" si="23"/>
        <v>0.47499999999999998</v>
      </c>
      <c r="O174" s="17">
        <f t="shared" si="25"/>
        <v>-2.0249999999999999</v>
      </c>
      <c r="Q174" s="12">
        <f t="shared" si="19"/>
        <v>2</v>
      </c>
    </row>
    <row r="175" spans="1:17" x14ac:dyDescent="0.3">
      <c r="A175" s="14" t="s">
        <v>9</v>
      </c>
      <c r="B175" s="14">
        <v>10</v>
      </c>
      <c r="C175" s="14">
        <v>0</v>
      </c>
      <c r="D175" s="15">
        <v>4</v>
      </c>
      <c r="E175" s="14">
        <v>8400</v>
      </c>
      <c r="F175" s="14">
        <v>1000</v>
      </c>
      <c r="G175" s="14">
        <v>1500</v>
      </c>
      <c r="H175" s="14">
        <v>1500</v>
      </c>
      <c r="I175" s="14">
        <v>3500</v>
      </c>
      <c r="J175" s="14"/>
      <c r="K175" s="16">
        <v>1500</v>
      </c>
      <c r="L175" s="17">
        <f t="shared" si="24"/>
        <v>-60</v>
      </c>
      <c r="M175" s="14">
        <v>20</v>
      </c>
      <c r="N175" s="17">
        <f t="shared" si="23"/>
        <v>42</v>
      </c>
      <c r="O175" s="17">
        <f t="shared" si="25"/>
        <v>2</v>
      </c>
      <c r="Q175" s="12">
        <f t="shared" si="19"/>
        <v>150</v>
      </c>
    </row>
    <row r="176" spans="1:17" x14ac:dyDescent="0.3">
      <c r="A176" s="14" t="s">
        <v>15</v>
      </c>
      <c r="B176" s="14">
        <v>20</v>
      </c>
      <c r="C176" s="14">
        <v>0</v>
      </c>
      <c r="D176" s="15">
        <v>5</v>
      </c>
      <c r="E176" s="14">
        <v>9400</v>
      </c>
      <c r="F176" s="14">
        <v>2000</v>
      </c>
      <c r="G176" s="14">
        <v>2000</v>
      </c>
      <c r="H176" s="14">
        <v>0</v>
      </c>
      <c r="I176" s="14">
        <v>6000</v>
      </c>
      <c r="J176" s="14"/>
      <c r="K176" s="16">
        <v>2000</v>
      </c>
      <c r="L176" s="17">
        <f t="shared" si="24"/>
        <v>-130</v>
      </c>
      <c r="M176" s="14">
        <v>100</v>
      </c>
      <c r="N176" s="17">
        <f t="shared" si="23"/>
        <v>23.5</v>
      </c>
      <c r="O176" s="17">
        <f t="shared" si="25"/>
        <v>-6.5</v>
      </c>
      <c r="Q176" s="12">
        <f t="shared" si="19"/>
        <v>100</v>
      </c>
    </row>
    <row r="177" spans="1:17" x14ac:dyDescent="0.3">
      <c r="A177" s="14" t="s">
        <v>88</v>
      </c>
      <c r="B177" s="14">
        <v>24</v>
      </c>
      <c r="C177" s="14">
        <v>541</v>
      </c>
      <c r="D177" s="15">
        <v>10</v>
      </c>
      <c r="E177" s="14">
        <v>900</v>
      </c>
      <c r="F177" s="14">
        <v>0</v>
      </c>
      <c r="G177" s="14">
        <v>0</v>
      </c>
      <c r="H177" s="14">
        <v>720</v>
      </c>
      <c r="I177" s="14">
        <v>720</v>
      </c>
      <c r="J177" s="14"/>
      <c r="K177" s="16">
        <v>168</v>
      </c>
      <c r="L177" s="17">
        <f t="shared" si="24"/>
        <v>-52.041666666666664</v>
      </c>
      <c r="M177" s="14">
        <v>50</v>
      </c>
      <c r="N177" s="17">
        <f t="shared" si="23"/>
        <v>1.875</v>
      </c>
      <c r="O177" s="17">
        <f t="shared" si="25"/>
        <v>-0.1666666666666643</v>
      </c>
      <c r="Q177" s="12">
        <f t="shared" si="19"/>
        <v>7</v>
      </c>
    </row>
    <row r="178" spans="1:17" x14ac:dyDescent="0.3">
      <c r="A178" s="14" t="s">
        <v>89</v>
      </c>
      <c r="B178" s="14">
        <v>24</v>
      </c>
      <c r="C178" s="14">
        <v>228</v>
      </c>
      <c r="D178" s="15">
        <v>10</v>
      </c>
      <c r="E178" s="14">
        <v>1000</v>
      </c>
      <c r="F178" s="14">
        <v>0</v>
      </c>
      <c r="G178" s="14">
        <v>0</v>
      </c>
      <c r="H178" s="14">
        <v>720</v>
      </c>
      <c r="I178" s="14">
        <v>1200</v>
      </c>
      <c r="J178" s="14"/>
      <c r="K178" s="16">
        <v>96</v>
      </c>
      <c r="L178" s="17">
        <f t="shared" si="24"/>
        <v>-51.833333333333336</v>
      </c>
      <c r="M178" s="14">
        <v>50</v>
      </c>
      <c r="N178" s="17">
        <f t="shared" si="23"/>
        <v>2.0833333333333335</v>
      </c>
      <c r="O178" s="17">
        <f t="shared" si="25"/>
        <v>0.24999999999999778</v>
      </c>
      <c r="Q178" s="12">
        <f t="shared" si="19"/>
        <v>4</v>
      </c>
    </row>
    <row r="179" spans="1:17" x14ac:dyDescent="0.3">
      <c r="A179" s="14" t="s">
        <v>78</v>
      </c>
      <c r="B179" s="14">
        <v>20</v>
      </c>
      <c r="C179" s="14">
        <v>0</v>
      </c>
      <c r="D179" s="15">
        <v>6</v>
      </c>
      <c r="E179" s="14">
        <v>500</v>
      </c>
      <c r="F179" s="14">
        <v>400</v>
      </c>
      <c r="G179" s="14">
        <v>0</v>
      </c>
      <c r="H179" s="14">
        <v>0</v>
      </c>
      <c r="I179" s="14">
        <v>120</v>
      </c>
      <c r="J179" s="14"/>
      <c r="K179" s="16"/>
      <c r="L179" s="17">
        <f t="shared" si="24"/>
        <v>-1</v>
      </c>
      <c r="M179" s="14">
        <v>0</v>
      </c>
      <c r="N179" s="17">
        <f t="shared" si="23"/>
        <v>1.25</v>
      </c>
      <c r="O179" s="17">
        <f t="shared" si="25"/>
        <v>0.25</v>
      </c>
      <c r="Q179" s="12">
        <f t="shared" si="19"/>
        <v>0</v>
      </c>
    </row>
    <row r="180" spans="1:17" x14ac:dyDescent="0.3">
      <c r="A180" s="14" t="s">
        <v>74</v>
      </c>
      <c r="B180" s="14">
        <v>20</v>
      </c>
      <c r="C180" s="14">
        <v>0</v>
      </c>
      <c r="D180" s="15">
        <v>6</v>
      </c>
      <c r="E180" s="14">
        <v>400</v>
      </c>
      <c r="F180" s="14">
        <v>300</v>
      </c>
      <c r="G180" s="14">
        <v>0</v>
      </c>
      <c r="H180" s="14">
        <v>200</v>
      </c>
      <c r="I180" s="14"/>
      <c r="J180" s="14"/>
      <c r="K180" s="16"/>
      <c r="L180" s="17">
        <f t="shared" si="24"/>
        <v>-5</v>
      </c>
      <c r="M180" s="14">
        <v>0</v>
      </c>
      <c r="N180" s="17">
        <f t="shared" si="23"/>
        <v>1</v>
      </c>
      <c r="O180" s="17">
        <f t="shared" si="25"/>
        <v>-4</v>
      </c>
      <c r="Q180" s="12">
        <f t="shared" si="19"/>
        <v>0</v>
      </c>
    </row>
    <row r="181" spans="1:17" x14ac:dyDescent="0.3">
      <c r="A181" s="14" t="s">
        <v>75</v>
      </c>
      <c r="B181" s="14">
        <v>20</v>
      </c>
      <c r="C181" s="14">
        <v>106</v>
      </c>
      <c r="D181" s="15">
        <v>6</v>
      </c>
      <c r="E181" s="14">
        <v>750</v>
      </c>
      <c r="F181" s="14">
        <v>300</v>
      </c>
      <c r="G181" s="14">
        <v>0</v>
      </c>
      <c r="H181" s="14">
        <v>200</v>
      </c>
      <c r="I181" s="14">
        <v>500</v>
      </c>
      <c r="J181" s="14"/>
      <c r="K181" s="16">
        <v>100</v>
      </c>
      <c r="L181" s="17">
        <f t="shared" si="24"/>
        <v>-22.8</v>
      </c>
      <c r="M181" s="14">
        <v>20</v>
      </c>
      <c r="N181" s="17">
        <f t="shared" si="23"/>
        <v>1.875</v>
      </c>
      <c r="O181" s="17">
        <f t="shared" si="25"/>
        <v>-0.92500000000000071</v>
      </c>
      <c r="Q181" s="12">
        <f t="shared" si="19"/>
        <v>5</v>
      </c>
    </row>
    <row r="182" spans="1:17" x14ac:dyDescent="0.3">
      <c r="A182" s="14" t="s">
        <v>76</v>
      </c>
      <c r="B182" s="14">
        <v>20</v>
      </c>
      <c r="C182" s="14">
        <v>0</v>
      </c>
      <c r="D182" s="15">
        <v>6</v>
      </c>
      <c r="E182" s="14">
        <v>550</v>
      </c>
      <c r="F182" s="14">
        <v>500</v>
      </c>
      <c r="G182" s="14">
        <v>0</v>
      </c>
      <c r="H182" s="14">
        <v>200</v>
      </c>
      <c r="I182" s="14"/>
      <c r="J182" s="14"/>
      <c r="K182" s="16"/>
      <c r="L182" s="17">
        <f t="shared" si="24"/>
        <v>-7.5</v>
      </c>
      <c r="M182" s="14">
        <v>0</v>
      </c>
      <c r="N182" s="17">
        <f t="shared" si="23"/>
        <v>1.375</v>
      </c>
      <c r="O182" s="17">
        <f t="shared" si="25"/>
        <v>-6.125</v>
      </c>
      <c r="Q182" s="12">
        <f t="shared" si="19"/>
        <v>0</v>
      </c>
    </row>
    <row r="183" spans="1:17" x14ac:dyDescent="0.3">
      <c r="A183" s="14" t="s">
        <v>79</v>
      </c>
      <c r="B183" s="14">
        <v>20</v>
      </c>
      <c r="C183" s="14">
        <v>144</v>
      </c>
      <c r="D183" s="15">
        <v>6</v>
      </c>
      <c r="E183" s="14">
        <v>250</v>
      </c>
      <c r="F183" s="14">
        <v>0</v>
      </c>
      <c r="G183" s="14">
        <v>0</v>
      </c>
      <c r="H183" s="14">
        <v>0</v>
      </c>
      <c r="I183" s="14">
        <v>500</v>
      </c>
      <c r="J183" s="14"/>
      <c r="K183" s="16">
        <v>20</v>
      </c>
      <c r="L183" s="17">
        <f t="shared" si="24"/>
        <v>-20.7</v>
      </c>
      <c r="M183" s="14">
        <v>20</v>
      </c>
      <c r="N183" s="17">
        <f t="shared" si="23"/>
        <v>0.625</v>
      </c>
      <c r="O183" s="17">
        <f t="shared" si="25"/>
        <v>-7.4999999999999289E-2</v>
      </c>
      <c r="Q183" s="12">
        <f t="shared" si="19"/>
        <v>1</v>
      </c>
    </row>
    <row r="184" spans="1:17" x14ac:dyDescent="0.3">
      <c r="A184" s="14" t="s">
        <v>77</v>
      </c>
      <c r="B184" s="14">
        <v>20</v>
      </c>
      <c r="C184" s="14">
        <v>0</v>
      </c>
      <c r="D184" s="15">
        <v>6</v>
      </c>
      <c r="E184" s="14">
        <v>200</v>
      </c>
      <c r="F184" s="14">
        <v>0</v>
      </c>
      <c r="G184" s="14">
        <v>0</v>
      </c>
      <c r="H184" s="14">
        <v>100</v>
      </c>
      <c r="I184" s="14"/>
      <c r="J184" s="14"/>
      <c r="K184" s="16">
        <v>120</v>
      </c>
      <c r="L184" s="17">
        <f t="shared" si="24"/>
        <v>-1</v>
      </c>
      <c r="M184" s="14">
        <v>0</v>
      </c>
      <c r="N184" s="17">
        <f t="shared" si="23"/>
        <v>0.5</v>
      </c>
      <c r="O184" s="17">
        <f t="shared" si="25"/>
        <v>-0.5</v>
      </c>
      <c r="Q184" s="12">
        <f t="shared" si="19"/>
        <v>6</v>
      </c>
    </row>
    <row r="185" spans="1:17" x14ac:dyDescent="0.3">
      <c r="A185" s="14" t="s">
        <v>97</v>
      </c>
      <c r="B185" s="14">
        <v>12</v>
      </c>
      <c r="C185" s="14">
        <v>59</v>
      </c>
      <c r="D185" s="15">
        <v>10</v>
      </c>
      <c r="E185" s="14">
        <v>200</v>
      </c>
      <c r="F185" s="14">
        <v>0</v>
      </c>
      <c r="G185" s="14">
        <v>0</v>
      </c>
      <c r="H185" s="14">
        <v>180</v>
      </c>
      <c r="I185" s="14"/>
      <c r="J185" s="14"/>
      <c r="K185" s="16"/>
      <c r="L185" s="17">
        <f t="shared" si="24"/>
        <v>-3.25</v>
      </c>
      <c r="M185" s="14">
        <v>0</v>
      </c>
      <c r="N185" s="17">
        <f t="shared" si="23"/>
        <v>0.83333333333333337</v>
      </c>
      <c r="O185" s="17">
        <f t="shared" si="25"/>
        <v>-2.4166666666666665</v>
      </c>
      <c r="Q185" s="12">
        <f t="shared" si="19"/>
        <v>0</v>
      </c>
    </row>
    <row r="186" spans="1:17" x14ac:dyDescent="0.3">
      <c r="A186" s="14" t="s">
        <v>98</v>
      </c>
      <c r="B186" s="14">
        <v>12</v>
      </c>
      <c r="C186" s="14">
        <v>0</v>
      </c>
      <c r="D186" s="15">
        <v>10</v>
      </c>
      <c r="E186" s="14">
        <v>400</v>
      </c>
      <c r="F186" s="14">
        <v>0</v>
      </c>
      <c r="G186" s="14">
        <v>180</v>
      </c>
      <c r="H186" s="14">
        <v>240</v>
      </c>
      <c r="I186" s="14"/>
      <c r="J186" s="14"/>
      <c r="K186" s="16"/>
      <c r="L186" s="17">
        <f t="shared" si="24"/>
        <v>-1.6666666666666667</v>
      </c>
      <c r="M186" s="14">
        <v>0</v>
      </c>
      <c r="N186" s="17">
        <f t="shared" si="23"/>
        <v>1.6666666666666667</v>
      </c>
      <c r="O186" s="17">
        <f t="shared" si="25"/>
        <v>0</v>
      </c>
      <c r="Q186" s="12">
        <f t="shared" si="19"/>
        <v>0</v>
      </c>
    </row>
    <row r="187" spans="1:17" x14ac:dyDescent="0.3">
      <c r="A187" s="14" t="s">
        <v>148</v>
      </c>
      <c r="B187" s="14">
        <v>24</v>
      </c>
      <c r="C187" s="14">
        <v>4</v>
      </c>
      <c r="D187" s="15">
        <v>5</v>
      </c>
      <c r="E187" s="14">
        <v>800</v>
      </c>
      <c r="F187" s="14">
        <v>0</v>
      </c>
      <c r="G187" s="14">
        <v>360</v>
      </c>
      <c r="H187" s="14">
        <v>720</v>
      </c>
      <c r="I187" s="14">
        <v>720</v>
      </c>
      <c r="J187" s="14"/>
      <c r="K187" s="16"/>
      <c r="L187" s="17">
        <f t="shared" si="24"/>
        <v>-41.833333333333336</v>
      </c>
      <c r="M187" s="14">
        <v>40</v>
      </c>
      <c r="N187" s="17">
        <f t="shared" si="23"/>
        <v>1.6666666666666667</v>
      </c>
      <c r="O187" s="17">
        <f t="shared" si="25"/>
        <v>-0.16666666666666896</v>
      </c>
      <c r="Q187" s="12">
        <f t="shared" si="19"/>
        <v>0</v>
      </c>
    </row>
    <row r="188" spans="1:17" x14ac:dyDescent="0.3">
      <c r="A188" s="14" t="s">
        <v>81</v>
      </c>
      <c r="B188" s="14">
        <v>12</v>
      </c>
      <c r="C188" s="14">
        <v>0</v>
      </c>
      <c r="D188" s="15">
        <v>6</v>
      </c>
      <c r="E188" s="14">
        <v>2200</v>
      </c>
      <c r="F188" s="14">
        <v>420</v>
      </c>
      <c r="G188" s="14">
        <v>0</v>
      </c>
      <c r="H188" s="14">
        <v>600</v>
      </c>
      <c r="I188" s="14">
        <v>2400</v>
      </c>
      <c r="J188" s="14"/>
      <c r="K188" s="16"/>
      <c r="L188" s="17">
        <f t="shared" si="24"/>
        <v>-101.66666666666667</v>
      </c>
      <c r="M188" s="14">
        <v>80</v>
      </c>
      <c r="N188" s="17">
        <f t="shared" si="23"/>
        <v>9.1666666666666661</v>
      </c>
      <c r="O188" s="17">
        <f t="shared" si="25"/>
        <v>-12.500000000000005</v>
      </c>
      <c r="Q188" s="12">
        <f t="shared" si="19"/>
        <v>0</v>
      </c>
    </row>
    <row r="189" spans="1:17" x14ac:dyDescent="0.3">
      <c r="A189" s="14" t="s">
        <v>121</v>
      </c>
      <c r="B189" s="14">
        <v>50</v>
      </c>
      <c r="C189" s="14">
        <v>140</v>
      </c>
      <c r="D189" s="15">
        <v>5</v>
      </c>
      <c r="E189" s="14">
        <v>900</v>
      </c>
      <c r="F189" s="14">
        <v>300</v>
      </c>
      <c r="G189" s="14">
        <v>0</v>
      </c>
      <c r="H189" s="14">
        <v>0</v>
      </c>
      <c r="I189" s="14">
        <v>250</v>
      </c>
      <c r="J189" s="14"/>
      <c r="K189" s="16">
        <v>250</v>
      </c>
      <c r="L189" s="17">
        <f t="shared" si="24"/>
        <v>-0.8</v>
      </c>
      <c r="M189" s="14">
        <v>0</v>
      </c>
      <c r="N189" s="17">
        <f t="shared" si="23"/>
        <v>0.9</v>
      </c>
      <c r="O189" s="17">
        <f t="shared" si="25"/>
        <v>9.9999999999999978E-2</v>
      </c>
      <c r="Q189" s="12">
        <f t="shared" si="19"/>
        <v>5</v>
      </c>
    </row>
    <row r="190" spans="1:17" x14ac:dyDescent="0.3">
      <c r="A190" s="14" t="s">
        <v>122</v>
      </c>
      <c r="B190" s="14">
        <v>50</v>
      </c>
      <c r="C190" s="14">
        <v>0</v>
      </c>
      <c r="D190" s="15">
        <v>5</v>
      </c>
      <c r="E190" s="14">
        <v>1150</v>
      </c>
      <c r="F190" s="14">
        <v>600</v>
      </c>
      <c r="G190" s="14">
        <v>0</v>
      </c>
      <c r="H190" s="14">
        <v>0</v>
      </c>
      <c r="I190" s="14">
        <v>600</v>
      </c>
      <c r="J190" s="14"/>
      <c r="K190" s="16"/>
      <c r="L190" s="17">
        <f t="shared" si="24"/>
        <v>-1</v>
      </c>
      <c r="M190" s="14">
        <v>0</v>
      </c>
      <c r="N190" s="17">
        <f t="shared" si="23"/>
        <v>1.1499999999999999</v>
      </c>
      <c r="O190" s="17">
        <f t="shared" si="25"/>
        <v>0.14999999999999991</v>
      </c>
      <c r="Q190" s="12">
        <f t="shared" si="19"/>
        <v>0</v>
      </c>
    </row>
    <row r="191" spans="1:17" x14ac:dyDescent="0.3">
      <c r="A191" s="14" t="s">
        <v>123</v>
      </c>
      <c r="B191" s="14">
        <v>50</v>
      </c>
      <c r="C191" s="14">
        <v>220</v>
      </c>
      <c r="D191" s="15">
        <v>5</v>
      </c>
      <c r="E191" s="14">
        <v>800</v>
      </c>
      <c r="F191" s="14">
        <v>600</v>
      </c>
      <c r="G191" s="14">
        <v>0</v>
      </c>
      <c r="H191" s="14">
        <v>0</v>
      </c>
      <c r="I191" s="14"/>
      <c r="J191" s="14"/>
      <c r="K191" s="16"/>
      <c r="L191" s="17">
        <f>(E191-C191-F191-G191-H191-I191-J191-K191)/B191</f>
        <v>-0.4</v>
      </c>
      <c r="M191" s="14">
        <v>0</v>
      </c>
      <c r="N191" s="17">
        <f>E191*0.05/B191</f>
        <v>0.8</v>
      </c>
      <c r="O191" s="17">
        <f>L191+M191+N191</f>
        <v>0.4</v>
      </c>
      <c r="Q191" s="12">
        <f t="shared" si="19"/>
        <v>0</v>
      </c>
    </row>
    <row r="192" spans="1:17" x14ac:dyDescent="0.3">
      <c r="A192" s="14" t="s">
        <v>198</v>
      </c>
      <c r="B192" s="14">
        <v>36</v>
      </c>
      <c r="C192" s="14">
        <v>0</v>
      </c>
      <c r="D192" s="15">
        <v>12</v>
      </c>
      <c r="E192" s="14">
        <v>108</v>
      </c>
      <c r="F192" s="14"/>
      <c r="G192" s="14"/>
      <c r="H192" s="14"/>
      <c r="I192" s="14">
        <v>108</v>
      </c>
      <c r="J192" s="14"/>
      <c r="K192" s="16"/>
      <c r="L192" s="17">
        <f>(E192-C192-F192-G192-H192-I192-J192-K192)/B192</f>
        <v>0</v>
      </c>
      <c r="M192" s="14">
        <v>0</v>
      </c>
      <c r="N192" s="17">
        <f>E192*0.05/B192</f>
        <v>0.15000000000000002</v>
      </c>
      <c r="O192" s="17">
        <f>L192+M192+N192</f>
        <v>0.15000000000000002</v>
      </c>
      <c r="Q192" s="12">
        <f t="shared" si="19"/>
        <v>0</v>
      </c>
    </row>
  </sheetData>
  <sortState xmlns:xlrd2="http://schemas.microsoft.com/office/spreadsheetml/2017/richdata2" ref="A74:Q76">
    <sortCondition ref="A74"/>
  </sortState>
  <mergeCells count="1">
    <mergeCell ref="A1:O1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271B0-53EC-41FE-BF7C-27FDE128B5BB}">
  <dimension ref="A1:P209"/>
  <sheetViews>
    <sheetView showGridLines="0" workbookViewId="0">
      <selection activeCell="E19" sqref="E19"/>
    </sheetView>
  </sheetViews>
  <sheetFormatPr defaultColWidth="8.88671875" defaultRowHeight="13.8" x14ac:dyDescent="0.3"/>
  <cols>
    <col min="1" max="1" width="38.33203125" style="12" customWidth="1"/>
    <col min="2" max="3" width="10.6640625" style="12" customWidth="1"/>
    <col min="4" max="4" width="10.6640625" style="26" customWidth="1"/>
    <col min="5" max="10" width="10.6640625" style="12" customWidth="1"/>
    <col min="11" max="12" width="10.6640625" style="31" customWidth="1"/>
    <col min="13" max="13" width="0" style="12" hidden="1" customWidth="1"/>
    <col min="14" max="16384" width="8.88671875" style="12"/>
  </cols>
  <sheetData>
    <row r="1" spans="1:14" x14ac:dyDescent="0.3">
      <c r="A1" s="138" t="s">
        <v>216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</row>
    <row r="2" spans="1:14" ht="83.4" customHeight="1" x14ac:dyDescent="0.3">
      <c r="A2" s="6" t="s">
        <v>0</v>
      </c>
      <c r="B2" s="6" t="s">
        <v>3</v>
      </c>
      <c r="C2" s="6" t="s">
        <v>70</v>
      </c>
      <c r="D2" s="6" t="s">
        <v>2</v>
      </c>
      <c r="E2" s="6" t="s">
        <v>1</v>
      </c>
      <c r="F2" s="6" t="s">
        <v>237</v>
      </c>
      <c r="G2" s="29" t="s">
        <v>228</v>
      </c>
      <c r="H2" s="6" t="s">
        <v>217</v>
      </c>
      <c r="I2" s="6" t="s">
        <v>233</v>
      </c>
      <c r="J2" s="6" t="s">
        <v>218</v>
      </c>
      <c r="K2" s="30" t="s">
        <v>13</v>
      </c>
      <c r="L2" s="30" t="s">
        <v>12</v>
      </c>
    </row>
    <row r="3" spans="1:14" x14ac:dyDescent="0.3">
      <c r="A3" s="14" t="s">
        <v>137</v>
      </c>
      <c r="B3" s="14">
        <v>12</v>
      </c>
      <c r="C3" s="14">
        <v>1800</v>
      </c>
      <c r="D3" s="15">
        <v>10</v>
      </c>
      <c r="E3" s="14">
        <v>2000</v>
      </c>
      <c r="F3" s="14">
        <v>0</v>
      </c>
      <c r="G3" s="17">
        <f t="shared" ref="G3:G66" si="0">(E3-C3-F3)/B3</f>
        <v>16.666666666666668</v>
      </c>
      <c r="H3" s="14">
        <v>0</v>
      </c>
      <c r="I3" s="14">
        <v>10</v>
      </c>
      <c r="J3" s="14"/>
      <c r="K3" s="28">
        <f t="shared" ref="K3:K66" si="1">E3*0.05/B3</f>
        <v>8.3333333333333339</v>
      </c>
      <c r="L3" s="28">
        <f t="shared" ref="L3:L66" si="2">G3+H3+I3+J3+K3</f>
        <v>35</v>
      </c>
      <c r="M3" s="12" t="s">
        <v>189</v>
      </c>
      <c r="N3" s="19"/>
    </row>
    <row r="4" spans="1:14" x14ac:dyDescent="0.3">
      <c r="A4" s="14" t="s">
        <v>52</v>
      </c>
      <c r="B4" s="14">
        <v>6</v>
      </c>
      <c r="C4" s="14">
        <v>1500</v>
      </c>
      <c r="D4" s="15">
        <v>8</v>
      </c>
      <c r="E4" s="14">
        <v>1700</v>
      </c>
      <c r="F4" s="14">
        <v>0</v>
      </c>
      <c r="G4" s="17">
        <f t="shared" si="0"/>
        <v>33.333333333333336</v>
      </c>
      <c r="H4" s="14">
        <v>0</v>
      </c>
      <c r="I4" s="14"/>
      <c r="J4" s="14"/>
      <c r="K4" s="28">
        <f t="shared" si="1"/>
        <v>14.166666666666666</v>
      </c>
      <c r="L4" s="28">
        <f t="shared" si="2"/>
        <v>47.5</v>
      </c>
    </row>
    <row r="5" spans="1:14" x14ac:dyDescent="0.3">
      <c r="A5" s="14" t="s">
        <v>132</v>
      </c>
      <c r="B5" s="14">
        <v>12</v>
      </c>
      <c r="C5" s="14">
        <v>0</v>
      </c>
      <c r="D5" s="15">
        <v>12</v>
      </c>
      <c r="E5" s="14">
        <v>480</v>
      </c>
      <c r="F5" s="14">
        <v>480</v>
      </c>
      <c r="G5" s="17">
        <f t="shared" si="0"/>
        <v>0</v>
      </c>
      <c r="H5" s="14">
        <v>0</v>
      </c>
      <c r="I5" s="14"/>
      <c r="J5" s="14"/>
      <c r="K5" s="28">
        <f t="shared" si="1"/>
        <v>2</v>
      </c>
      <c r="L5" s="28">
        <f t="shared" si="2"/>
        <v>2</v>
      </c>
    </row>
    <row r="6" spans="1:14" x14ac:dyDescent="0.3">
      <c r="A6" s="14" t="s">
        <v>130</v>
      </c>
      <c r="B6" s="14">
        <v>12</v>
      </c>
      <c r="C6" s="14">
        <v>417</v>
      </c>
      <c r="D6" s="15">
        <v>12</v>
      </c>
      <c r="E6" s="14">
        <v>700</v>
      </c>
      <c r="F6" s="14">
        <v>480</v>
      </c>
      <c r="G6" s="17">
        <f t="shared" si="0"/>
        <v>-16.416666666666668</v>
      </c>
      <c r="H6" s="14">
        <v>0</v>
      </c>
      <c r="I6" s="14"/>
      <c r="J6" s="14"/>
      <c r="K6" s="28">
        <f t="shared" si="1"/>
        <v>2.9166666666666665</v>
      </c>
      <c r="L6" s="32">
        <f t="shared" si="2"/>
        <v>-13.500000000000002</v>
      </c>
    </row>
    <row r="7" spans="1:14" x14ac:dyDescent="0.3">
      <c r="A7" s="14" t="s">
        <v>134</v>
      </c>
      <c r="B7" s="14">
        <v>12</v>
      </c>
      <c r="C7" s="14">
        <v>102</v>
      </c>
      <c r="D7" s="15">
        <v>12</v>
      </c>
      <c r="E7" s="14">
        <v>240</v>
      </c>
      <c r="F7" s="14">
        <v>0</v>
      </c>
      <c r="G7" s="17">
        <f t="shared" si="0"/>
        <v>11.5</v>
      </c>
      <c r="H7" s="14">
        <v>0</v>
      </c>
      <c r="I7" s="14"/>
      <c r="J7" s="14"/>
      <c r="K7" s="28">
        <f t="shared" si="1"/>
        <v>1</v>
      </c>
      <c r="L7" s="28">
        <f t="shared" si="2"/>
        <v>12.5</v>
      </c>
    </row>
    <row r="8" spans="1:14" x14ac:dyDescent="0.3">
      <c r="A8" s="14" t="s">
        <v>133</v>
      </c>
      <c r="B8" s="14">
        <v>12</v>
      </c>
      <c r="C8" s="14">
        <v>1</v>
      </c>
      <c r="D8" s="15">
        <v>12</v>
      </c>
      <c r="E8" s="14">
        <v>240</v>
      </c>
      <c r="F8" s="14">
        <v>0</v>
      </c>
      <c r="G8" s="17">
        <f t="shared" si="0"/>
        <v>19.916666666666668</v>
      </c>
      <c r="H8" s="14">
        <v>0</v>
      </c>
      <c r="I8" s="14"/>
      <c r="J8" s="14"/>
      <c r="K8" s="28">
        <f t="shared" si="1"/>
        <v>1</v>
      </c>
      <c r="L8" s="28">
        <f t="shared" si="2"/>
        <v>20.916666666666668</v>
      </c>
    </row>
    <row r="9" spans="1:14" x14ac:dyDescent="0.3">
      <c r="A9" s="14" t="s">
        <v>131</v>
      </c>
      <c r="B9" s="14">
        <v>12</v>
      </c>
      <c r="C9" s="14">
        <v>0</v>
      </c>
      <c r="D9" s="15">
        <v>12</v>
      </c>
      <c r="E9" s="14">
        <v>700</v>
      </c>
      <c r="F9" s="14">
        <v>960</v>
      </c>
      <c r="G9" s="17">
        <f t="shared" si="0"/>
        <v>-21.666666666666668</v>
      </c>
      <c r="H9" s="14">
        <v>0</v>
      </c>
      <c r="I9" s="14"/>
      <c r="J9" s="14"/>
      <c r="K9" s="28">
        <f t="shared" si="1"/>
        <v>2.9166666666666665</v>
      </c>
      <c r="L9" s="32">
        <f t="shared" si="2"/>
        <v>-18.75</v>
      </c>
    </row>
    <row r="10" spans="1:14" x14ac:dyDescent="0.3">
      <c r="A10" s="14" t="s">
        <v>201</v>
      </c>
      <c r="B10" s="14">
        <v>30</v>
      </c>
      <c r="C10" s="14">
        <v>15</v>
      </c>
      <c r="D10" s="15">
        <v>6</v>
      </c>
      <c r="E10" s="14">
        <v>450</v>
      </c>
      <c r="F10" s="14">
        <v>0</v>
      </c>
      <c r="G10" s="17">
        <f t="shared" si="0"/>
        <v>14.5</v>
      </c>
      <c r="H10" s="14">
        <v>0</v>
      </c>
      <c r="I10" s="14"/>
      <c r="J10" s="14"/>
      <c r="K10" s="28">
        <f t="shared" si="1"/>
        <v>0.75</v>
      </c>
      <c r="L10" s="28">
        <f t="shared" si="2"/>
        <v>15.25</v>
      </c>
      <c r="N10" s="19"/>
    </row>
    <row r="11" spans="1:14" x14ac:dyDescent="0.3">
      <c r="A11" s="14" t="s">
        <v>53</v>
      </c>
      <c r="B11" s="14">
        <v>24</v>
      </c>
      <c r="C11" s="14">
        <v>2947</v>
      </c>
      <c r="D11" s="15">
        <v>10</v>
      </c>
      <c r="E11" s="14">
        <v>2500</v>
      </c>
      <c r="F11" s="14">
        <v>360</v>
      </c>
      <c r="G11" s="17">
        <f t="shared" si="0"/>
        <v>-33.625</v>
      </c>
      <c r="H11" s="14">
        <v>20</v>
      </c>
      <c r="I11" s="14"/>
      <c r="J11" s="14"/>
      <c r="K11" s="28">
        <f t="shared" si="1"/>
        <v>5.208333333333333</v>
      </c>
      <c r="L11" s="32">
        <f t="shared" si="2"/>
        <v>-8.4166666666666679</v>
      </c>
    </row>
    <row r="12" spans="1:14" x14ac:dyDescent="0.3">
      <c r="A12" s="14" t="s">
        <v>202</v>
      </c>
      <c r="B12" s="14">
        <v>28</v>
      </c>
      <c r="C12" s="14">
        <v>108</v>
      </c>
      <c r="D12" s="15">
        <v>10</v>
      </c>
      <c r="E12" s="14">
        <v>308</v>
      </c>
      <c r="F12" s="14">
        <v>0</v>
      </c>
      <c r="G12" s="17">
        <f t="shared" si="0"/>
        <v>7.1428571428571432</v>
      </c>
      <c r="H12" s="14">
        <v>0</v>
      </c>
      <c r="I12" s="14"/>
      <c r="J12" s="14"/>
      <c r="K12" s="28">
        <f t="shared" si="1"/>
        <v>0.55000000000000004</v>
      </c>
      <c r="L12" s="28">
        <f t="shared" si="2"/>
        <v>7.6928571428571431</v>
      </c>
      <c r="N12" s="19"/>
    </row>
    <row r="13" spans="1:14" x14ac:dyDescent="0.3">
      <c r="A13" s="14" t="s">
        <v>177</v>
      </c>
      <c r="B13" s="14">
        <v>15</v>
      </c>
      <c r="C13" s="14">
        <v>318</v>
      </c>
      <c r="D13" s="15">
        <v>6</v>
      </c>
      <c r="E13" s="14">
        <v>500</v>
      </c>
      <c r="F13" s="14">
        <v>0</v>
      </c>
      <c r="G13" s="17">
        <f t="shared" si="0"/>
        <v>12.133333333333333</v>
      </c>
      <c r="H13" s="14">
        <v>0</v>
      </c>
      <c r="I13" s="14"/>
      <c r="J13" s="14"/>
      <c r="K13" s="28">
        <f t="shared" si="1"/>
        <v>1.6666666666666667</v>
      </c>
      <c r="L13" s="28">
        <f t="shared" si="2"/>
        <v>13.799999999999999</v>
      </c>
      <c r="N13" s="19"/>
    </row>
    <row r="14" spans="1:14" x14ac:dyDescent="0.3">
      <c r="A14" s="14" t="s">
        <v>203</v>
      </c>
      <c r="B14" s="14">
        <v>28</v>
      </c>
      <c r="C14" s="14">
        <v>213</v>
      </c>
      <c r="D14" s="15">
        <v>10</v>
      </c>
      <c r="E14" s="14">
        <v>215</v>
      </c>
      <c r="F14" s="14">
        <v>0</v>
      </c>
      <c r="G14" s="17">
        <f t="shared" si="0"/>
        <v>7.1428571428571425E-2</v>
      </c>
      <c r="H14" s="14">
        <v>0</v>
      </c>
      <c r="I14" s="14"/>
      <c r="J14" s="14"/>
      <c r="K14" s="28">
        <f t="shared" si="1"/>
        <v>0.38392857142857145</v>
      </c>
      <c r="L14" s="28">
        <f t="shared" si="2"/>
        <v>0.4553571428571429</v>
      </c>
      <c r="N14" s="19"/>
    </row>
    <row r="15" spans="1:14" x14ac:dyDescent="0.3">
      <c r="A15" s="14" t="s">
        <v>204</v>
      </c>
      <c r="B15" s="14">
        <v>28</v>
      </c>
      <c r="C15" s="14">
        <v>169</v>
      </c>
      <c r="D15" s="15">
        <v>10</v>
      </c>
      <c r="E15" s="14">
        <v>254</v>
      </c>
      <c r="F15" s="14">
        <v>0</v>
      </c>
      <c r="G15" s="17">
        <f t="shared" si="0"/>
        <v>3.0357142857142856</v>
      </c>
      <c r="H15" s="14">
        <v>0</v>
      </c>
      <c r="I15" s="14"/>
      <c r="J15" s="14"/>
      <c r="K15" s="28">
        <f t="shared" si="1"/>
        <v>0.45357142857142863</v>
      </c>
      <c r="L15" s="28">
        <f t="shared" si="2"/>
        <v>3.4892857142857143</v>
      </c>
      <c r="N15" s="19"/>
    </row>
    <row r="16" spans="1:14" x14ac:dyDescent="0.3">
      <c r="A16" s="14" t="s">
        <v>186</v>
      </c>
      <c r="B16" s="14">
        <v>30</v>
      </c>
      <c r="C16" s="14">
        <v>31</v>
      </c>
      <c r="D16" s="15">
        <v>10</v>
      </c>
      <c r="E16" s="14">
        <v>70</v>
      </c>
      <c r="F16" s="14">
        <v>30</v>
      </c>
      <c r="G16" s="17">
        <f t="shared" si="0"/>
        <v>0.3</v>
      </c>
      <c r="H16" s="14">
        <v>0</v>
      </c>
      <c r="I16" s="14"/>
      <c r="J16" s="14"/>
      <c r="K16" s="28">
        <f t="shared" si="1"/>
        <v>0.11666666666666667</v>
      </c>
      <c r="L16" s="28">
        <f t="shared" si="2"/>
        <v>0.41666666666666663</v>
      </c>
    </row>
    <row r="17" spans="1:15" x14ac:dyDescent="0.3">
      <c r="A17" s="14" t="s">
        <v>187</v>
      </c>
      <c r="B17" s="14">
        <v>30</v>
      </c>
      <c r="C17" s="14">
        <v>29</v>
      </c>
      <c r="D17" s="15">
        <v>10</v>
      </c>
      <c r="E17" s="14">
        <v>30</v>
      </c>
      <c r="F17" s="14">
        <v>0</v>
      </c>
      <c r="G17" s="17">
        <f t="shared" si="0"/>
        <v>3.3333333333333333E-2</v>
      </c>
      <c r="H17" s="14">
        <v>0</v>
      </c>
      <c r="I17" s="14"/>
      <c r="J17" s="14"/>
      <c r="K17" s="28">
        <f t="shared" si="1"/>
        <v>0.05</v>
      </c>
      <c r="L17" s="28">
        <f t="shared" si="2"/>
        <v>8.3333333333333343E-2</v>
      </c>
    </row>
    <row r="18" spans="1:15" x14ac:dyDescent="0.3">
      <c r="A18" s="14" t="s">
        <v>185</v>
      </c>
      <c r="B18" s="14">
        <v>30</v>
      </c>
      <c r="C18" s="14">
        <v>77</v>
      </c>
      <c r="D18" s="15">
        <v>10</v>
      </c>
      <c r="E18" s="14">
        <v>90</v>
      </c>
      <c r="F18" s="14">
        <v>60</v>
      </c>
      <c r="G18" s="17">
        <f t="shared" si="0"/>
        <v>-1.5666666666666667</v>
      </c>
      <c r="H18" s="14">
        <v>0</v>
      </c>
      <c r="I18" s="14"/>
      <c r="J18" s="14"/>
      <c r="K18" s="28">
        <f t="shared" si="1"/>
        <v>0.15</v>
      </c>
      <c r="L18" s="32">
        <f t="shared" si="2"/>
        <v>-1.4166666666666667</v>
      </c>
    </row>
    <row r="19" spans="1:15" x14ac:dyDescent="0.3">
      <c r="A19" s="14" t="s">
        <v>184</v>
      </c>
      <c r="B19" s="14">
        <v>30</v>
      </c>
      <c r="C19" s="14">
        <v>148</v>
      </c>
      <c r="D19" s="15">
        <v>10</v>
      </c>
      <c r="E19" s="14">
        <v>120</v>
      </c>
      <c r="F19" s="14">
        <v>30</v>
      </c>
      <c r="G19" s="17">
        <f t="shared" si="0"/>
        <v>-1.9333333333333333</v>
      </c>
      <c r="H19" s="14">
        <v>2</v>
      </c>
      <c r="I19" s="14"/>
      <c r="J19" s="14"/>
      <c r="K19" s="28">
        <f t="shared" si="1"/>
        <v>0.2</v>
      </c>
      <c r="L19" s="28">
        <f t="shared" si="2"/>
        <v>0.26666666666666666</v>
      </c>
    </row>
    <row r="20" spans="1:15" x14ac:dyDescent="0.3">
      <c r="A20" s="14" t="s">
        <v>205</v>
      </c>
      <c r="B20" s="14">
        <v>28</v>
      </c>
      <c r="C20" s="14">
        <v>282</v>
      </c>
      <c r="D20" s="15">
        <v>10</v>
      </c>
      <c r="E20" s="14">
        <v>293</v>
      </c>
      <c r="F20" s="14">
        <v>0</v>
      </c>
      <c r="G20" s="17">
        <f t="shared" si="0"/>
        <v>0.39285714285714285</v>
      </c>
      <c r="H20" s="14">
        <v>0</v>
      </c>
      <c r="I20" s="14"/>
      <c r="J20" s="14"/>
      <c r="K20" s="28">
        <f t="shared" si="1"/>
        <v>0.52321428571428574</v>
      </c>
      <c r="L20" s="28">
        <f t="shared" si="2"/>
        <v>0.91607142857142865</v>
      </c>
    </row>
    <row r="21" spans="1:15" x14ac:dyDescent="0.3">
      <c r="A21" s="14" t="s">
        <v>149</v>
      </c>
      <c r="B21" s="14">
        <v>16</v>
      </c>
      <c r="C21" s="14">
        <v>25</v>
      </c>
      <c r="D21" s="15">
        <v>6</v>
      </c>
      <c r="E21" s="14">
        <v>230</v>
      </c>
      <c r="F21" s="14">
        <v>0</v>
      </c>
      <c r="G21" s="17">
        <f t="shared" si="0"/>
        <v>12.8125</v>
      </c>
      <c r="H21" s="14">
        <v>3</v>
      </c>
      <c r="I21" s="14"/>
      <c r="J21" s="14"/>
      <c r="K21" s="28">
        <f t="shared" si="1"/>
        <v>0.71875</v>
      </c>
      <c r="L21" s="28">
        <f t="shared" si="2"/>
        <v>16.53125</v>
      </c>
      <c r="N21" s="19"/>
    </row>
    <row r="22" spans="1:15" x14ac:dyDescent="0.3">
      <c r="A22" s="14" t="s">
        <v>241</v>
      </c>
      <c r="B22" s="14">
        <v>60</v>
      </c>
      <c r="C22" s="14">
        <v>333</v>
      </c>
      <c r="D22" s="15">
        <v>5</v>
      </c>
      <c r="E22" s="14">
        <v>1000</v>
      </c>
      <c r="F22" s="14">
        <v>0</v>
      </c>
      <c r="G22" s="17">
        <f t="shared" si="0"/>
        <v>11.116666666666667</v>
      </c>
      <c r="H22" s="14">
        <v>0</v>
      </c>
      <c r="I22" s="14"/>
      <c r="J22" s="14"/>
      <c r="K22" s="28">
        <f t="shared" si="1"/>
        <v>0.83333333333333337</v>
      </c>
      <c r="L22" s="28">
        <f t="shared" si="2"/>
        <v>11.950000000000001</v>
      </c>
      <c r="N22" s="19"/>
      <c r="O22" s="25"/>
    </row>
    <row r="23" spans="1:15" x14ac:dyDescent="0.3">
      <c r="A23" s="14" t="s">
        <v>140</v>
      </c>
      <c r="B23" s="14">
        <v>60</v>
      </c>
      <c r="C23" s="14">
        <v>1570</v>
      </c>
      <c r="D23" s="15">
        <v>5</v>
      </c>
      <c r="E23" s="14">
        <v>2000</v>
      </c>
      <c r="F23" s="14">
        <v>480</v>
      </c>
      <c r="G23" s="17">
        <f t="shared" si="0"/>
        <v>-0.83333333333333337</v>
      </c>
      <c r="H23" s="14">
        <v>10</v>
      </c>
      <c r="I23" s="14"/>
      <c r="J23" s="14"/>
      <c r="K23" s="28">
        <f t="shared" si="1"/>
        <v>1.6666666666666667</v>
      </c>
      <c r="L23" s="28">
        <f t="shared" si="2"/>
        <v>10.833333333333332</v>
      </c>
      <c r="N23" s="19"/>
      <c r="O23" s="25"/>
    </row>
    <row r="24" spans="1:15" x14ac:dyDescent="0.3">
      <c r="A24" s="14" t="s">
        <v>139</v>
      </c>
      <c r="B24" s="14">
        <v>60</v>
      </c>
      <c r="C24" s="14">
        <v>1754</v>
      </c>
      <c r="D24" s="15">
        <v>5</v>
      </c>
      <c r="E24" s="14">
        <v>2500</v>
      </c>
      <c r="F24" s="14">
        <v>840</v>
      </c>
      <c r="G24" s="17">
        <f t="shared" si="0"/>
        <v>-1.5666666666666667</v>
      </c>
      <c r="H24" s="14">
        <v>15</v>
      </c>
      <c r="I24" s="14"/>
      <c r="J24" s="14"/>
      <c r="K24" s="28">
        <f t="shared" si="1"/>
        <v>2.0833333333333335</v>
      </c>
      <c r="L24" s="28">
        <f t="shared" si="2"/>
        <v>15.516666666666667</v>
      </c>
      <c r="N24" s="19"/>
      <c r="O24" s="25"/>
    </row>
    <row r="25" spans="1:15" x14ac:dyDescent="0.3">
      <c r="A25" s="14" t="s">
        <v>109</v>
      </c>
      <c r="B25" s="14">
        <v>30</v>
      </c>
      <c r="C25" s="14">
        <v>1909</v>
      </c>
      <c r="D25" s="15">
        <v>8</v>
      </c>
      <c r="E25" s="14">
        <v>3500</v>
      </c>
      <c r="F25" s="14">
        <v>0</v>
      </c>
      <c r="G25" s="17">
        <f t="shared" si="0"/>
        <v>53.033333333333331</v>
      </c>
      <c r="H25" s="14">
        <v>0</v>
      </c>
      <c r="I25" s="14"/>
      <c r="J25" s="14"/>
      <c r="K25" s="28">
        <f t="shared" si="1"/>
        <v>5.833333333333333</v>
      </c>
      <c r="L25" s="28">
        <f t="shared" si="2"/>
        <v>58.866666666666667</v>
      </c>
      <c r="N25" s="19"/>
    </row>
    <row r="26" spans="1:15" x14ac:dyDescent="0.3">
      <c r="A26" s="14" t="s">
        <v>68</v>
      </c>
      <c r="B26" s="14">
        <v>20</v>
      </c>
      <c r="C26" s="14">
        <v>1700</v>
      </c>
      <c r="D26" s="15">
        <v>3.5</v>
      </c>
      <c r="E26" s="14">
        <v>1500</v>
      </c>
      <c r="F26" s="14">
        <v>500</v>
      </c>
      <c r="G26" s="17">
        <f t="shared" si="0"/>
        <v>-35</v>
      </c>
      <c r="H26" s="14">
        <v>20</v>
      </c>
      <c r="I26" s="14"/>
      <c r="J26" s="14"/>
      <c r="K26" s="28">
        <f t="shared" si="1"/>
        <v>3.75</v>
      </c>
      <c r="L26" s="32">
        <f t="shared" si="2"/>
        <v>-11.25</v>
      </c>
    </row>
    <row r="27" spans="1:15" x14ac:dyDescent="0.3">
      <c r="A27" s="14" t="s">
        <v>108</v>
      </c>
      <c r="B27" s="14">
        <v>30</v>
      </c>
      <c r="C27" s="14">
        <v>2026</v>
      </c>
      <c r="D27" s="15">
        <v>8</v>
      </c>
      <c r="E27" s="14">
        <v>3500</v>
      </c>
      <c r="F27" s="14">
        <v>0</v>
      </c>
      <c r="G27" s="17">
        <f t="shared" si="0"/>
        <v>49.133333333333333</v>
      </c>
      <c r="H27" s="14">
        <v>0</v>
      </c>
      <c r="I27" s="14"/>
      <c r="J27" s="14"/>
      <c r="K27" s="28">
        <f t="shared" si="1"/>
        <v>5.833333333333333</v>
      </c>
      <c r="L27" s="28">
        <f t="shared" si="2"/>
        <v>54.966666666666669</v>
      </c>
      <c r="N27" s="19"/>
    </row>
    <row r="28" spans="1:15" x14ac:dyDescent="0.3">
      <c r="A28" s="14" t="s">
        <v>102</v>
      </c>
      <c r="B28" s="14">
        <v>40</v>
      </c>
      <c r="C28" s="14">
        <v>318</v>
      </c>
      <c r="D28" s="15">
        <v>5</v>
      </c>
      <c r="E28" s="14">
        <v>1700</v>
      </c>
      <c r="F28" s="14">
        <v>0</v>
      </c>
      <c r="G28" s="17">
        <f t="shared" si="0"/>
        <v>34.549999999999997</v>
      </c>
      <c r="H28" s="14">
        <v>15</v>
      </c>
      <c r="I28" s="14"/>
      <c r="J28" s="14"/>
      <c r="K28" s="28">
        <f t="shared" si="1"/>
        <v>2.125</v>
      </c>
      <c r="L28" s="28">
        <f t="shared" si="2"/>
        <v>51.674999999999997</v>
      </c>
      <c r="N28" s="19"/>
      <c r="O28" s="25"/>
    </row>
    <row r="29" spans="1:15" x14ac:dyDescent="0.3">
      <c r="A29" s="14" t="s">
        <v>110</v>
      </c>
      <c r="B29" s="14">
        <v>30</v>
      </c>
      <c r="C29" s="14">
        <v>1770</v>
      </c>
      <c r="D29" s="15">
        <v>8</v>
      </c>
      <c r="E29" s="14">
        <v>2300</v>
      </c>
      <c r="F29" s="14">
        <v>0</v>
      </c>
      <c r="G29" s="17">
        <f t="shared" si="0"/>
        <v>17.666666666666668</v>
      </c>
      <c r="H29" s="14">
        <v>0</v>
      </c>
      <c r="I29" s="14"/>
      <c r="J29" s="14"/>
      <c r="K29" s="28">
        <f t="shared" si="1"/>
        <v>3.8333333333333335</v>
      </c>
      <c r="L29" s="28">
        <f t="shared" si="2"/>
        <v>21.5</v>
      </c>
      <c r="N29" s="19"/>
      <c r="O29" s="25"/>
    </row>
    <row r="30" spans="1:15" x14ac:dyDescent="0.3">
      <c r="A30" s="14" t="s">
        <v>67</v>
      </c>
      <c r="B30" s="14">
        <v>42</v>
      </c>
      <c r="C30" s="14">
        <v>2330</v>
      </c>
      <c r="D30" s="15">
        <v>3.5</v>
      </c>
      <c r="E30" s="14">
        <v>2400</v>
      </c>
      <c r="F30" s="14">
        <v>630</v>
      </c>
      <c r="G30" s="17">
        <f t="shared" si="0"/>
        <v>-13.333333333333334</v>
      </c>
      <c r="H30" s="14">
        <v>20</v>
      </c>
      <c r="I30" s="14"/>
      <c r="J30" s="14"/>
      <c r="K30" s="28">
        <f t="shared" si="1"/>
        <v>2.8571428571428572</v>
      </c>
      <c r="L30" s="28">
        <f t="shared" si="2"/>
        <v>9.5238095238095237</v>
      </c>
      <c r="N30" s="19"/>
    </row>
    <row r="31" spans="1:15" x14ac:dyDescent="0.3">
      <c r="A31" s="14" t="s">
        <v>55</v>
      </c>
      <c r="B31" s="14">
        <v>42</v>
      </c>
      <c r="C31" s="14">
        <v>4716</v>
      </c>
      <c r="D31" s="15">
        <v>3.5</v>
      </c>
      <c r="E31" s="14">
        <v>6200</v>
      </c>
      <c r="F31" s="14">
        <v>1260</v>
      </c>
      <c r="G31" s="17">
        <f t="shared" si="0"/>
        <v>5.333333333333333</v>
      </c>
      <c r="H31" s="14">
        <v>30</v>
      </c>
      <c r="I31" s="14"/>
      <c r="J31" s="14"/>
      <c r="K31" s="28">
        <f t="shared" si="1"/>
        <v>7.3809523809523814</v>
      </c>
      <c r="L31" s="28">
        <f t="shared" si="2"/>
        <v>42.714285714285715</v>
      </c>
      <c r="N31" s="19"/>
    </row>
    <row r="32" spans="1:15" x14ac:dyDescent="0.3">
      <c r="A32" s="14" t="s">
        <v>238</v>
      </c>
      <c r="B32" s="14">
        <v>60</v>
      </c>
      <c r="C32" s="14">
        <v>0</v>
      </c>
      <c r="D32" s="15">
        <v>5</v>
      </c>
      <c r="E32" s="14">
        <v>3000</v>
      </c>
      <c r="F32" s="14">
        <v>900</v>
      </c>
      <c r="G32" s="17">
        <f t="shared" si="0"/>
        <v>35</v>
      </c>
      <c r="H32" s="14">
        <v>0</v>
      </c>
      <c r="I32" s="14"/>
      <c r="J32" s="14"/>
      <c r="K32" s="28">
        <f t="shared" si="1"/>
        <v>2.5</v>
      </c>
      <c r="L32" s="28">
        <f t="shared" si="2"/>
        <v>37.5</v>
      </c>
      <c r="N32" s="19"/>
      <c r="O32" s="25"/>
    </row>
    <row r="33" spans="1:15" x14ac:dyDescent="0.3">
      <c r="A33" s="14" t="s">
        <v>25</v>
      </c>
      <c r="B33" s="14">
        <v>70</v>
      </c>
      <c r="C33" s="14">
        <v>0</v>
      </c>
      <c r="D33" s="15">
        <v>5</v>
      </c>
      <c r="E33" s="14">
        <v>4000</v>
      </c>
      <c r="F33" s="14">
        <v>2800</v>
      </c>
      <c r="G33" s="17">
        <f t="shared" si="0"/>
        <v>17.142857142857142</v>
      </c>
      <c r="H33" s="14">
        <v>0</v>
      </c>
      <c r="I33" s="14"/>
      <c r="J33" s="14"/>
      <c r="K33" s="28">
        <f t="shared" si="1"/>
        <v>2.8571428571428572</v>
      </c>
      <c r="L33" s="28">
        <f t="shared" si="2"/>
        <v>20</v>
      </c>
      <c r="N33" s="19"/>
      <c r="O33" s="25"/>
    </row>
    <row r="34" spans="1:15" x14ac:dyDescent="0.3">
      <c r="A34" s="14" t="s">
        <v>250</v>
      </c>
      <c r="B34" s="14">
        <v>40</v>
      </c>
      <c r="C34" s="14">
        <v>0</v>
      </c>
      <c r="D34" s="15">
        <v>5</v>
      </c>
      <c r="E34" s="14">
        <v>4600</v>
      </c>
      <c r="F34" s="14">
        <v>0</v>
      </c>
      <c r="G34" s="17">
        <f t="shared" si="0"/>
        <v>115</v>
      </c>
      <c r="H34" s="14">
        <v>20</v>
      </c>
      <c r="I34" s="14"/>
      <c r="J34" s="14"/>
      <c r="K34" s="28">
        <f t="shared" si="1"/>
        <v>5.75</v>
      </c>
      <c r="L34" s="28">
        <f t="shared" si="2"/>
        <v>140.75</v>
      </c>
      <c r="N34" s="19"/>
      <c r="O34" s="25"/>
    </row>
    <row r="35" spans="1:15" x14ac:dyDescent="0.3">
      <c r="A35" s="14" t="s">
        <v>56</v>
      </c>
      <c r="B35" s="14">
        <v>15</v>
      </c>
      <c r="C35" s="14">
        <v>1168</v>
      </c>
      <c r="D35" s="15">
        <v>4</v>
      </c>
      <c r="E35" s="14">
        <v>800</v>
      </c>
      <c r="F35" s="14">
        <v>0</v>
      </c>
      <c r="G35" s="17">
        <f t="shared" si="0"/>
        <v>-24.533333333333335</v>
      </c>
      <c r="H35" s="14">
        <v>20</v>
      </c>
      <c r="I35" s="14"/>
      <c r="J35" s="14"/>
      <c r="K35" s="28">
        <f t="shared" si="1"/>
        <v>2.6666666666666665</v>
      </c>
      <c r="L35" s="32">
        <f t="shared" si="2"/>
        <v>-1.8666666666666685</v>
      </c>
    </row>
    <row r="36" spans="1:15" x14ac:dyDescent="0.3">
      <c r="A36" s="14" t="s">
        <v>71</v>
      </c>
      <c r="B36" s="14">
        <v>15</v>
      </c>
      <c r="C36" s="14">
        <v>680</v>
      </c>
      <c r="D36" s="15">
        <v>4</v>
      </c>
      <c r="E36" s="14">
        <v>600</v>
      </c>
      <c r="F36" s="14">
        <v>0</v>
      </c>
      <c r="G36" s="17">
        <f t="shared" si="0"/>
        <v>-5.333333333333333</v>
      </c>
      <c r="H36" s="14">
        <v>0</v>
      </c>
      <c r="I36" s="14"/>
      <c r="J36" s="14"/>
      <c r="K36" s="28">
        <f t="shared" si="1"/>
        <v>2</v>
      </c>
      <c r="L36" s="32">
        <f t="shared" si="2"/>
        <v>-3.333333333333333</v>
      </c>
    </row>
    <row r="37" spans="1:15" x14ac:dyDescent="0.3">
      <c r="A37" s="14" t="s">
        <v>242</v>
      </c>
      <c r="B37" s="14">
        <v>28</v>
      </c>
      <c r="C37" s="14">
        <v>91</v>
      </c>
      <c r="D37" s="15">
        <v>5</v>
      </c>
      <c r="E37" s="14">
        <v>1000</v>
      </c>
      <c r="F37" s="14">
        <v>0</v>
      </c>
      <c r="G37" s="17">
        <f t="shared" si="0"/>
        <v>32.464285714285715</v>
      </c>
      <c r="H37" s="14">
        <v>0</v>
      </c>
      <c r="I37" s="14"/>
      <c r="J37" s="14"/>
      <c r="K37" s="28">
        <f t="shared" si="1"/>
        <v>1.7857142857142858</v>
      </c>
      <c r="L37" s="28">
        <f t="shared" si="2"/>
        <v>34.25</v>
      </c>
      <c r="N37" s="19"/>
    </row>
    <row r="38" spans="1:15" x14ac:dyDescent="0.3">
      <c r="A38" s="14" t="s">
        <v>57</v>
      </c>
      <c r="B38" s="14">
        <v>15</v>
      </c>
      <c r="C38" s="14">
        <v>208</v>
      </c>
      <c r="D38" s="15">
        <v>4</v>
      </c>
      <c r="E38" s="14">
        <v>800</v>
      </c>
      <c r="F38" s="14">
        <v>0</v>
      </c>
      <c r="G38" s="17">
        <f t="shared" si="0"/>
        <v>39.466666666666669</v>
      </c>
      <c r="H38" s="14">
        <v>0</v>
      </c>
      <c r="I38" s="14"/>
      <c r="J38" s="14"/>
      <c r="K38" s="28">
        <f t="shared" si="1"/>
        <v>2.6666666666666665</v>
      </c>
      <c r="L38" s="28">
        <f t="shared" si="2"/>
        <v>42.133333333333333</v>
      </c>
      <c r="N38" s="19"/>
    </row>
    <row r="39" spans="1:15" x14ac:dyDescent="0.3">
      <c r="A39" s="14" t="s">
        <v>58</v>
      </c>
      <c r="B39" s="14">
        <v>15</v>
      </c>
      <c r="C39" s="14">
        <v>1353</v>
      </c>
      <c r="D39" s="15">
        <v>4</v>
      </c>
      <c r="E39" s="14">
        <v>1300</v>
      </c>
      <c r="F39" s="14">
        <v>0</v>
      </c>
      <c r="G39" s="17">
        <f t="shared" si="0"/>
        <v>-3.5333333333333332</v>
      </c>
      <c r="H39" s="14">
        <v>20</v>
      </c>
      <c r="I39" s="14"/>
      <c r="J39" s="14"/>
      <c r="K39" s="28">
        <f t="shared" si="1"/>
        <v>4.333333333333333</v>
      </c>
      <c r="L39" s="28">
        <f t="shared" si="2"/>
        <v>20.8</v>
      </c>
      <c r="N39" s="19"/>
    </row>
    <row r="40" spans="1:15" x14ac:dyDescent="0.3">
      <c r="A40" s="14" t="s">
        <v>129</v>
      </c>
      <c r="B40" s="14">
        <v>1</v>
      </c>
      <c r="C40" s="14">
        <v>0</v>
      </c>
      <c r="D40" s="15">
        <v>10</v>
      </c>
      <c r="E40" s="14">
        <v>216</v>
      </c>
      <c r="F40" s="14">
        <v>216</v>
      </c>
      <c r="G40" s="17">
        <f t="shared" si="0"/>
        <v>0</v>
      </c>
      <c r="H40" s="14">
        <v>0</v>
      </c>
      <c r="I40" s="14"/>
      <c r="J40" s="14"/>
      <c r="K40" s="28">
        <f t="shared" si="1"/>
        <v>10.8</v>
      </c>
      <c r="L40" s="28">
        <f t="shared" si="2"/>
        <v>10.8</v>
      </c>
    </row>
    <row r="41" spans="1:15" x14ac:dyDescent="0.3">
      <c r="A41" s="14" t="s">
        <v>239</v>
      </c>
      <c r="B41" s="14">
        <v>1</v>
      </c>
      <c r="C41" s="14">
        <v>0</v>
      </c>
      <c r="D41" s="15">
        <v>10</v>
      </c>
      <c r="E41" s="14">
        <v>192</v>
      </c>
      <c r="F41" s="14">
        <v>192</v>
      </c>
      <c r="G41" s="17">
        <f t="shared" si="0"/>
        <v>0</v>
      </c>
      <c r="H41" s="14">
        <v>0</v>
      </c>
      <c r="I41" s="14"/>
      <c r="J41" s="14"/>
      <c r="K41" s="28">
        <f t="shared" si="1"/>
        <v>9.6000000000000014</v>
      </c>
      <c r="L41" s="28">
        <f t="shared" si="2"/>
        <v>9.6000000000000014</v>
      </c>
    </row>
    <row r="42" spans="1:15" x14ac:dyDescent="0.3">
      <c r="A42" s="14" t="s">
        <v>230</v>
      </c>
      <c r="B42" s="14">
        <v>30</v>
      </c>
      <c r="C42" s="14">
        <v>504</v>
      </c>
      <c r="D42" s="15">
        <v>4</v>
      </c>
      <c r="E42" s="14">
        <v>600</v>
      </c>
      <c r="F42" s="14">
        <v>0</v>
      </c>
      <c r="G42" s="17">
        <f t="shared" si="0"/>
        <v>3.2</v>
      </c>
      <c r="H42" s="14">
        <v>0</v>
      </c>
      <c r="I42" s="14"/>
      <c r="J42" s="14"/>
      <c r="K42" s="28">
        <f t="shared" si="1"/>
        <v>1</v>
      </c>
      <c r="L42" s="28">
        <f t="shared" si="2"/>
        <v>4.2</v>
      </c>
      <c r="O42" s="25"/>
    </row>
    <row r="43" spans="1:15" x14ac:dyDescent="0.3">
      <c r="A43" s="14" t="s">
        <v>231</v>
      </c>
      <c r="B43" s="14">
        <v>10</v>
      </c>
      <c r="C43" s="14">
        <v>0</v>
      </c>
      <c r="D43" s="15">
        <v>5</v>
      </c>
      <c r="E43" s="14">
        <v>100</v>
      </c>
      <c r="F43" s="14">
        <v>0</v>
      </c>
      <c r="G43" s="17">
        <f t="shared" si="0"/>
        <v>10</v>
      </c>
      <c r="H43" s="14">
        <v>0</v>
      </c>
      <c r="I43" s="14"/>
      <c r="J43" s="14"/>
      <c r="K43" s="28">
        <f t="shared" si="1"/>
        <v>0.5</v>
      </c>
      <c r="L43" s="28">
        <f t="shared" si="2"/>
        <v>10.5</v>
      </c>
      <c r="N43" s="19"/>
      <c r="O43" s="25"/>
    </row>
    <row r="44" spans="1:15" x14ac:dyDescent="0.3">
      <c r="A44" s="14" t="s">
        <v>232</v>
      </c>
      <c r="B44" s="14">
        <v>30</v>
      </c>
      <c r="C44" s="14">
        <v>24</v>
      </c>
      <c r="D44" s="15">
        <v>5</v>
      </c>
      <c r="E44" s="14">
        <v>800</v>
      </c>
      <c r="F44" s="14">
        <v>0</v>
      </c>
      <c r="G44" s="17">
        <f t="shared" si="0"/>
        <v>25.866666666666667</v>
      </c>
      <c r="H44" s="14">
        <v>0</v>
      </c>
      <c r="I44" s="14"/>
      <c r="J44" s="14"/>
      <c r="K44" s="28">
        <f t="shared" si="1"/>
        <v>1.3333333333333333</v>
      </c>
      <c r="L44" s="28">
        <f t="shared" si="2"/>
        <v>27.2</v>
      </c>
      <c r="N44" s="19"/>
      <c r="O44" s="25"/>
    </row>
    <row r="45" spans="1:15" x14ac:dyDescent="0.3">
      <c r="A45" s="14" t="s">
        <v>229</v>
      </c>
      <c r="B45" s="14">
        <v>30</v>
      </c>
      <c r="C45" s="14">
        <v>93</v>
      </c>
      <c r="D45" s="15">
        <v>4</v>
      </c>
      <c r="E45" s="14">
        <v>300</v>
      </c>
      <c r="F45" s="14">
        <v>0</v>
      </c>
      <c r="G45" s="17">
        <f t="shared" si="0"/>
        <v>6.9</v>
      </c>
      <c r="H45" s="14">
        <v>0</v>
      </c>
      <c r="I45" s="14"/>
      <c r="J45" s="14"/>
      <c r="K45" s="28">
        <f t="shared" si="1"/>
        <v>0.5</v>
      </c>
      <c r="L45" s="28">
        <f t="shared" si="2"/>
        <v>7.4</v>
      </c>
      <c r="N45" s="19"/>
      <c r="O45" s="25"/>
    </row>
    <row r="46" spans="1:15" x14ac:dyDescent="0.3">
      <c r="A46" s="14" t="s">
        <v>206</v>
      </c>
      <c r="B46" s="14">
        <v>12</v>
      </c>
      <c r="C46" s="14">
        <v>9</v>
      </c>
      <c r="D46" s="15">
        <v>10</v>
      </c>
      <c r="E46" s="14">
        <v>400</v>
      </c>
      <c r="F46" s="14">
        <v>0</v>
      </c>
      <c r="G46" s="17">
        <f t="shared" si="0"/>
        <v>32.583333333333336</v>
      </c>
      <c r="H46" s="14">
        <v>0</v>
      </c>
      <c r="I46" s="14"/>
      <c r="J46" s="14"/>
      <c r="K46" s="28">
        <f t="shared" si="1"/>
        <v>1.6666666666666667</v>
      </c>
      <c r="L46" s="28">
        <f t="shared" si="2"/>
        <v>34.25</v>
      </c>
      <c r="N46" s="19"/>
    </row>
    <row r="47" spans="1:15" x14ac:dyDescent="0.3">
      <c r="A47" s="14" t="s">
        <v>27</v>
      </c>
      <c r="B47" s="14">
        <v>20</v>
      </c>
      <c r="C47" s="14">
        <v>486</v>
      </c>
      <c r="D47" s="15">
        <v>6</v>
      </c>
      <c r="E47" s="14">
        <v>1100</v>
      </c>
      <c r="F47" s="14">
        <v>200</v>
      </c>
      <c r="G47" s="17">
        <f t="shared" si="0"/>
        <v>20.7</v>
      </c>
      <c r="H47" s="14">
        <v>0</v>
      </c>
      <c r="I47" s="14"/>
      <c r="J47" s="14"/>
      <c r="K47" s="28">
        <f t="shared" si="1"/>
        <v>2.75</v>
      </c>
      <c r="L47" s="28">
        <f t="shared" si="2"/>
        <v>23.45</v>
      </c>
      <c r="N47" s="19"/>
    </row>
    <row r="48" spans="1:15" x14ac:dyDescent="0.3">
      <c r="A48" s="14" t="s">
        <v>26</v>
      </c>
      <c r="B48" s="14">
        <v>20</v>
      </c>
      <c r="C48" s="14">
        <v>762</v>
      </c>
      <c r="D48" s="15">
        <v>6</v>
      </c>
      <c r="E48" s="14">
        <v>1200</v>
      </c>
      <c r="F48" s="14">
        <v>200</v>
      </c>
      <c r="G48" s="17">
        <f t="shared" si="0"/>
        <v>11.9</v>
      </c>
      <c r="H48" s="14">
        <v>0</v>
      </c>
      <c r="I48" s="14"/>
      <c r="J48" s="14"/>
      <c r="K48" s="28">
        <f t="shared" si="1"/>
        <v>3</v>
      </c>
      <c r="L48" s="28">
        <f t="shared" si="2"/>
        <v>14.9</v>
      </c>
      <c r="N48" s="19"/>
    </row>
    <row r="49" spans="1:16" x14ac:dyDescent="0.3">
      <c r="A49" s="14" t="s">
        <v>28</v>
      </c>
      <c r="B49" s="14">
        <v>20</v>
      </c>
      <c r="C49" s="14">
        <v>5135</v>
      </c>
      <c r="D49" s="15">
        <v>12</v>
      </c>
      <c r="E49" s="14">
        <v>4500</v>
      </c>
      <c r="F49" s="14">
        <v>600</v>
      </c>
      <c r="G49" s="17">
        <f t="shared" si="0"/>
        <v>-61.75</v>
      </c>
      <c r="H49" s="14">
        <v>25</v>
      </c>
      <c r="I49" s="14">
        <v>30</v>
      </c>
      <c r="J49" s="14"/>
      <c r="K49" s="28">
        <f t="shared" si="1"/>
        <v>11.25</v>
      </c>
      <c r="L49" s="28">
        <f t="shared" si="2"/>
        <v>4.5</v>
      </c>
      <c r="N49" s="19"/>
    </row>
    <row r="50" spans="1:16" x14ac:dyDescent="0.3">
      <c r="A50" s="14" t="s">
        <v>151</v>
      </c>
      <c r="B50" s="14">
        <v>20</v>
      </c>
      <c r="C50" s="14">
        <v>841</v>
      </c>
      <c r="D50" s="15">
        <v>5</v>
      </c>
      <c r="E50" s="14">
        <v>1500</v>
      </c>
      <c r="F50" s="14">
        <v>200</v>
      </c>
      <c r="G50" s="17">
        <f t="shared" si="0"/>
        <v>22.95</v>
      </c>
      <c r="H50" s="14">
        <v>0</v>
      </c>
      <c r="I50" s="14"/>
      <c r="J50" s="14"/>
      <c r="K50" s="28">
        <f t="shared" si="1"/>
        <v>3.75</v>
      </c>
      <c r="L50" s="28">
        <f t="shared" si="2"/>
        <v>26.7</v>
      </c>
      <c r="N50" s="19"/>
    </row>
    <row r="51" spans="1:16" x14ac:dyDescent="0.3">
      <c r="A51" s="14" t="s">
        <v>152</v>
      </c>
      <c r="B51" s="14">
        <v>20</v>
      </c>
      <c r="C51" s="14">
        <v>1100</v>
      </c>
      <c r="D51" s="15">
        <v>5</v>
      </c>
      <c r="E51" s="14">
        <v>1600</v>
      </c>
      <c r="F51" s="14">
        <v>200</v>
      </c>
      <c r="G51" s="17">
        <f t="shared" si="0"/>
        <v>15</v>
      </c>
      <c r="H51" s="14">
        <v>0</v>
      </c>
      <c r="I51" s="14">
        <v>30</v>
      </c>
      <c r="J51" s="14"/>
      <c r="K51" s="28">
        <f t="shared" si="1"/>
        <v>4</v>
      </c>
      <c r="L51" s="28">
        <f t="shared" si="2"/>
        <v>49</v>
      </c>
      <c r="N51" s="19"/>
    </row>
    <row r="52" spans="1:16" x14ac:dyDescent="0.3">
      <c r="A52" s="14" t="s">
        <v>90</v>
      </c>
      <c r="B52" s="14">
        <v>12</v>
      </c>
      <c r="C52" s="14">
        <v>438</v>
      </c>
      <c r="D52" s="15">
        <v>10</v>
      </c>
      <c r="E52" s="14">
        <v>500</v>
      </c>
      <c r="F52" s="14">
        <v>120</v>
      </c>
      <c r="G52" s="17">
        <f t="shared" si="0"/>
        <v>-4.833333333333333</v>
      </c>
      <c r="H52" s="14">
        <v>0</v>
      </c>
      <c r="I52" s="14"/>
      <c r="J52" s="14"/>
      <c r="K52" s="28">
        <f t="shared" si="1"/>
        <v>2.0833333333333335</v>
      </c>
      <c r="L52" s="32">
        <f t="shared" si="2"/>
        <v>-2.7499999999999996</v>
      </c>
    </row>
    <row r="53" spans="1:16" x14ac:dyDescent="0.3">
      <c r="A53" s="14" t="s">
        <v>91</v>
      </c>
      <c r="B53" s="14">
        <v>12</v>
      </c>
      <c r="C53" s="14">
        <v>87</v>
      </c>
      <c r="D53" s="15">
        <v>10</v>
      </c>
      <c r="E53" s="14">
        <v>200</v>
      </c>
      <c r="F53" s="14">
        <v>0</v>
      </c>
      <c r="G53" s="17">
        <f t="shared" si="0"/>
        <v>9.4166666666666661</v>
      </c>
      <c r="H53" s="14">
        <v>0</v>
      </c>
      <c r="I53" s="14"/>
      <c r="J53" s="14"/>
      <c r="K53" s="28">
        <f t="shared" si="1"/>
        <v>0.83333333333333337</v>
      </c>
      <c r="L53" s="28">
        <f t="shared" si="2"/>
        <v>10.25</v>
      </c>
      <c r="N53" s="19"/>
    </row>
    <row r="54" spans="1:16" x14ac:dyDescent="0.3">
      <c r="A54" s="14" t="s">
        <v>252</v>
      </c>
      <c r="B54" s="14">
        <v>10</v>
      </c>
      <c r="C54" s="14">
        <v>26</v>
      </c>
      <c r="D54" s="15">
        <v>10</v>
      </c>
      <c r="E54" s="14">
        <v>700</v>
      </c>
      <c r="F54" s="14">
        <v>100</v>
      </c>
      <c r="G54" s="17">
        <f t="shared" si="0"/>
        <v>57.4</v>
      </c>
      <c r="H54" s="14">
        <v>0</v>
      </c>
      <c r="I54" s="14"/>
      <c r="J54" s="14"/>
      <c r="K54" s="28">
        <f t="shared" si="1"/>
        <v>3.5</v>
      </c>
      <c r="L54" s="28">
        <f t="shared" si="2"/>
        <v>60.9</v>
      </c>
      <c r="N54" s="19"/>
    </row>
    <row r="55" spans="1:16" x14ac:dyDescent="0.3">
      <c r="A55" s="14" t="s">
        <v>208</v>
      </c>
      <c r="B55" s="14">
        <v>10</v>
      </c>
      <c r="C55" s="14">
        <v>181</v>
      </c>
      <c r="D55" s="15">
        <v>10</v>
      </c>
      <c r="E55" s="14">
        <v>500</v>
      </c>
      <c r="F55" s="14">
        <v>100</v>
      </c>
      <c r="G55" s="17">
        <f t="shared" si="0"/>
        <v>21.9</v>
      </c>
      <c r="H55" s="14">
        <v>0</v>
      </c>
      <c r="I55" s="14"/>
      <c r="J55" s="14"/>
      <c r="K55" s="28">
        <f t="shared" si="1"/>
        <v>2.5</v>
      </c>
      <c r="L55" s="28">
        <f t="shared" si="2"/>
        <v>24.4</v>
      </c>
      <c r="N55" s="19"/>
    </row>
    <row r="56" spans="1:16" x14ac:dyDescent="0.3">
      <c r="A56" s="14" t="s">
        <v>59</v>
      </c>
      <c r="B56" s="14">
        <v>10</v>
      </c>
      <c r="C56" s="14">
        <v>736</v>
      </c>
      <c r="D56" s="15">
        <v>10</v>
      </c>
      <c r="E56" s="14">
        <v>1200</v>
      </c>
      <c r="F56" s="14">
        <v>350</v>
      </c>
      <c r="G56" s="17">
        <f t="shared" si="0"/>
        <v>11.4</v>
      </c>
      <c r="H56" s="14">
        <v>0</v>
      </c>
      <c r="I56" s="14"/>
      <c r="J56" s="14"/>
      <c r="K56" s="28">
        <f t="shared" si="1"/>
        <v>6</v>
      </c>
      <c r="L56" s="28">
        <f t="shared" si="2"/>
        <v>17.399999999999999</v>
      </c>
      <c r="N56" s="19"/>
    </row>
    <row r="57" spans="1:16" x14ac:dyDescent="0.3">
      <c r="A57" s="14" t="s">
        <v>29</v>
      </c>
      <c r="B57" s="14">
        <v>30</v>
      </c>
      <c r="C57" s="14">
        <v>1353</v>
      </c>
      <c r="D57" s="15">
        <v>10</v>
      </c>
      <c r="E57" s="14">
        <v>1900</v>
      </c>
      <c r="F57" s="14">
        <v>300</v>
      </c>
      <c r="G57" s="17">
        <f t="shared" si="0"/>
        <v>8.2333333333333325</v>
      </c>
      <c r="H57" s="14">
        <v>15</v>
      </c>
      <c r="I57" s="14"/>
      <c r="J57" s="14"/>
      <c r="K57" s="28">
        <f t="shared" si="1"/>
        <v>3.1666666666666665</v>
      </c>
      <c r="L57" s="28">
        <f t="shared" si="2"/>
        <v>26.400000000000002</v>
      </c>
      <c r="N57" s="19"/>
    </row>
    <row r="58" spans="1:16" x14ac:dyDescent="0.3">
      <c r="A58" s="14" t="s">
        <v>30</v>
      </c>
      <c r="B58" s="14">
        <v>10</v>
      </c>
      <c r="C58" s="14">
        <v>2605</v>
      </c>
      <c r="D58" s="15">
        <v>10</v>
      </c>
      <c r="E58" s="14">
        <v>2100</v>
      </c>
      <c r="F58" s="14">
        <v>60</v>
      </c>
      <c r="G58" s="17">
        <f t="shared" si="0"/>
        <v>-56.5</v>
      </c>
      <c r="H58" s="14">
        <v>50</v>
      </c>
      <c r="I58" s="14">
        <v>30</v>
      </c>
      <c r="J58" s="14"/>
      <c r="K58" s="28">
        <f t="shared" si="1"/>
        <v>10.5</v>
      </c>
      <c r="L58" s="28">
        <f t="shared" si="2"/>
        <v>34</v>
      </c>
      <c r="N58" s="19"/>
    </row>
    <row r="59" spans="1:16" x14ac:dyDescent="0.3">
      <c r="A59" s="14" t="s">
        <v>209</v>
      </c>
      <c r="B59" s="14">
        <v>32</v>
      </c>
      <c r="C59" s="14">
        <v>93</v>
      </c>
      <c r="D59" s="15">
        <v>10</v>
      </c>
      <c r="E59" s="14">
        <v>100</v>
      </c>
      <c r="F59" s="14">
        <v>0</v>
      </c>
      <c r="G59" s="17">
        <f t="shared" si="0"/>
        <v>0.21875</v>
      </c>
      <c r="H59" s="14">
        <v>0</v>
      </c>
      <c r="I59" s="14"/>
      <c r="J59" s="14"/>
      <c r="K59" s="28">
        <f t="shared" si="1"/>
        <v>0.15625</v>
      </c>
      <c r="L59" s="28">
        <f t="shared" si="2"/>
        <v>0.375</v>
      </c>
    </row>
    <row r="60" spans="1:16" x14ac:dyDescent="0.3">
      <c r="A60" s="14" t="s">
        <v>210</v>
      </c>
      <c r="B60" s="14">
        <v>32</v>
      </c>
      <c r="C60" s="14">
        <v>80</v>
      </c>
      <c r="D60" s="15">
        <v>10</v>
      </c>
      <c r="E60" s="14">
        <v>80</v>
      </c>
      <c r="F60" s="14">
        <v>0</v>
      </c>
      <c r="G60" s="17">
        <f t="shared" si="0"/>
        <v>0</v>
      </c>
      <c r="H60" s="14">
        <v>0</v>
      </c>
      <c r="I60" s="14"/>
      <c r="J60" s="14"/>
      <c r="K60" s="28">
        <f t="shared" si="1"/>
        <v>0.125</v>
      </c>
      <c r="L60" s="28">
        <f t="shared" si="2"/>
        <v>0.125</v>
      </c>
    </row>
    <row r="61" spans="1:16" x14ac:dyDescent="0.3">
      <c r="A61" s="14" t="s">
        <v>60</v>
      </c>
      <c r="B61" s="14">
        <v>24</v>
      </c>
      <c r="C61" s="14">
        <v>720</v>
      </c>
      <c r="D61" s="15">
        <v>5</v>
      </c>
      <c r="E61" s="14">
        <v>300</v>
      </c>
      <c r="F61" s="14">
        <v>0</v>
      </c>
      <c r="G61" s="17">
        <f t="shared" si="0"/>
        <v>-17.5</v>
      </c>
      <c r="H61" s="14">
        <v>0</v>
      </c>
      <c r="I61" s="14"/>
      <c r="J61" s="14"/>
      <c r="K61" s="28">
        <f t="shared" si="1"/>
        <v>0.625</v>
      </c>
      <c r="L61" s="32">
        <f t="shared" si="2"/>
        <v>-16.875</v>
      </c>
      <c r="O61" s="25"/>
      <c r="P61" s="12" t="s">
        <v>257</v>
      </c>
    </row>
    <row r="62" spans="1:16" x14ac:dyDescent="0.3">
      <c r="A62" s="14" t="s">
        <v>244</v>
      </c>
      <c r="B62" s="14">
        <v>12</v>
      </c>
      <c r="C62" s="14">
        <v>35</v>
      </c>
      <c r="D62" s="15">
        <v>4</v>
      </c>
      <c r="E62" s="14">
        <v>65</v>
      </c>
      <c r="F62" s="14">
        <v>24</v>
      </c>
      <c r="G62" s="17">
        <f t="shared" si="0"/>
        <v>0.5</v>
      </c>
      <c r="H62" s="14">
        <v>0</v>
      </c>
      <c r="I62" s="14"/>
      <c r="J62" s="14"/>
      <c r="K62" s="28">
        <f t="shared" si="1"/>
        <v>0.27083333333333331</v>
      </c>
      <c r="L62" s="28">
        <f t="shared" si="2"/>
        <v>0.77083333333333326</v>
      </c>
      <c r="N62" s="19"/>
      <c r="O62" s="25"/>
    </row>
    <row r="63" spans="1:16" x14ac:dyDescent="0.3">
      <c r="A63" s="14" t="s">
        <v>144</v>
      </c>
      <c r="B63" s="14">
        <v>18</v>
      </c>
      <c r="C63" s="14">
        <v>0</v>
      </c>
      <c r="D63" s="15">
        <v>4</v>
      </c>
      <c r="E63" s="14">
        <v>45</v>
      </c>
      <c r="F63" s="14">
        <v>0</v>
      </c>
      <c r="G63" s="17">
        <f t="shared" si="0"/>
        <v>2.5</v>
      </c>
      <c r="H63" s="14">
        <v>0</v>
      </c>
      <c r="I63" s="14"/>
      <c r="J63" s="14"/>
      <c r="K63" s="28">
        <f t="shared" si="1"/>
        <v>0.125</v>
      </c>
      <c r="L63" s="28">
        <f t="shared" si="2"/>
        <v>2.625</v>
      </c>
      <c r="N63" s="19"/>
      <c r="O63" s="25"/>
    </row>
    <row r="64" spans="1:16" x14ac:dyDescent="0.3">
      <c r="A64" s="14" t="s">
        <v>92</v>
      </c>
      <c r="B64" s="14">
        <v>12</v>
      </c>
      <c r="C64" s="14">
        <v>1028</v>
      </c>
      <c r="D64" s="15">
        <v>10</v>
      </c>
      <c r="E64" s="14">
        <v>900</v>
      </c>
      <c r="F64" s="14">
        <v>60</v>
      </c>
      <c r="G64" s="17">
        <f t="shared" si="0"/>
        <v>-15.666666666666666</v>
      </c>
      <c r="H64" s="14">
        <v>0</v>
      </c>
      <c r="I64" s="14"/>
      <c r="J64" s="14"/>
      <c r="K64" s="28">
        <f t="shared" si="1"/>
        <v>3.75</v>
      </c>
      <c r="L64" s="32">
        <f t="shared" si="2"/>
        <v>-11.916666666666666</v>
      </c>
    </row>
    <row r="65" spans="1:15" x14ac:dyDescent="0.3">
      <c r="A65" s="14" t="s">
        <v>153</v>
      </c>
      <c r="B65" s="14">
        <v>30</v>
      </c>
      <c r="C65" s="14">
        <v>4852</v>
      </c>
      <c r="D65" s="15">
        <v>7</v>
      </c>
      <c r="E65" s="14">
        <v>4400</v>
      </c>
      <c r="F65" s="14">
        <v>300</v>
      </c>
      <c r="G65" s="17">
        <f t="shared" si="0"/>
        <v>-25.066666666666666</v>
      </c>
      <c r="H65" s="14">
        <v>0</v>
      </c>
      <c r="I65" s="14"/>
      <c r="J65" s="14"/>
      <c r="K65" s="28">
        <f t="shared" si="1"/>
        <v>7.333333333333333</v>
      </c>
      <c r="L65" s="28">
        <f t="shared" si="2"/>
        <v>-17.733333333333334</v>
      </c>
      <c r="N65" s="19"/>
    </row>
    <row r="66" spans="1:15" x14ac:dyDescent="0.3">
      <c r="A66" s="14" t="s">
        <v>225</v>
      </c>
      <c r="B66" s="14">
        <v>1</v>
      </c>
      <c r="C66" s="14">
        <v>0</v>
      </c>
      <c r="D66" s="15">
        <v>12</v>
      </c>
      <c r="E66" s="14">
        <v>150</v>
      </c>
      <c r="F66" s="14">
        <v>150</v>
      </c>
      <c r="G66" s="17">
        <f t="shared" si="0"/>
        <v>0</v>
      </c>
      <c r="H66" s="14">
        <v>0</v>
      </c>
      <c r="I66" s="14"/>
      <c r="J66" s="14"/>
      <c r="K66" s="28">
        <f t="shared" si="1"/>
        <v>7.5</v>
      </c>
      <c r="L66" s="28">
        <f t="shared" si="2"/>
        <v>7.5</v>
      </c>
    </row>
    <row r="67" spans="1:15" x14ac:dyDescent="0.3">
      <c r="A67" s="14" t="s">
        <v>178</v>
      </c>
      <c r="B67" s="14">
        <v>24</v>
      </c>
      <c r="C67" s="14">
        <v>752</v>
      </c>
      <c r="D67" s="15">
        <v>10</v>
      </c>
      <c r="E67" s="14">
        <v>300</v>
      </c>
      <c r="F67" s="14">
        <v>0</v>
      </c>
      <c r="G67" s="17">
        <f t="shared" ref="G67:G130" si="3">(E67-C67-F67)/B67</f>
        <v>-18.833333333333332</v>
      </c>
      <c r="H67" s="14">
        <v>0</v>
      </c>
      <c r="I67" s="14"/>
      <c r="J67" s="14"/>
      <c r="K67" s="28">
        <f t="shared" ref="K67:K130" si="4">E67*0.05/B67</f>
        <v>0.625</v>
      </c>
      <c r="L67" s="32">
        <f t="shared" ref="L67:L130" si="5">G67+H67+I67+J67+K67</f>
        <v>-18.208333333333332</v>
      </c>
    </row>
    <row r="68" spans="1:15" x14ac:dyDescent="0.3">
      <c r="A68" s="14" t="s">
        <v>226</v>
      </c>
      <c r="B68" s="14">
        <v>1</v>
      </c>
      <c r="C68" s="14">
        <v>0</v>
      </c>
      <c r="D68" s="15">
        <v>12</v>
      </c>
      <c r="E68" s="14">
        <v>100</v>
      </c>
      <c r="F68" s="14">
        <v>100</v>
      </c>
      <c r="G68" s="17">
        <f t="shared" si="3"/>
        <v>0</v>
      </c>
      <c r="H68" s="14">
        <v>0</v>
      </c>
      <c r="I68" s="14"/>
      <c r="J68" s="14"/>
      <c r="K68" s="28">
        <f t="shared" si="4"/>
        <v>5</v>
      </c>
      <c r="L68" s="28">
        <f t="shared" si="5"/>
        <v>5</v>
      </c>
    </row>
    <row r="69" spans="1:15" x14ac:dyDescent="0.3">
      <c r="A69" s="14" t="s">
        <v>227</v>
      </c>
      <c r="B69" s="14">
        <v>1</v>
      </c>
      <c r="C69" s="14">
        <v>0</v>
      </c>
      <c r="D69" s="15">
        <v>12</v>
      </c>
      <c r="E69" s="14">
        <v>100</v>
      </c>
      <c r="F69" s="14">
        <v>100</v>
      </c>
      <c r="G69" s="17">
        <f t="shared" si="3"/>
        <v>0</v>
      </c>
      <c r="H69" s="14">
        <v>0</v>
      </c>
      <c r="I69" s="14"/>
      <c r="J69" s="14"/>
      <c r="K69" s="28">
        <f t="shared" si="4"/>
        <v>5</v>
      </c>
      <c r="L69" s="28">
        <f t="shared" si="5"/>
        <v>5</v>
      </c>
    </row>
    <row r="70" spans="1:15" x14ac:dyDescent="0.3">
      <c r="A70" s="14" t="s">
        <v>154</v>
      </c>
      <c r="B70" s="14">
        <v>30</v>
      </c>
      <c r="C70" s="14">
        <v>477</v>
      </c>
      <c r="D70" s="15">
        <v>4</v>
      </c>
      <c r="E70" s="14">
        <v>2700</v>
      </c>
      <c r="F70" s="14">
        <v>0</v>
      </c>
      <c r="G70" s="17">
        <f t="shared" si="3"/>
        <v>74.099999999999994</v>
      </c>
      <c r="H70" s="14">
        <v>0</v>
      </c>
      <c r="I70" s="14">
        <v>30</v>
      </c>
      <c r="J70" s="14"/>
      <c r="K70" s="28">
        <f t="shared" si="4"/>
        <v>4.5</v>
      </c>
      <c r="L70" s="28">
        <f t="shared" si="5"/>
        <v>108.6</v>
      </c>
      <c r="N70" s="19"/>
    </row>
    <row r="71" spans="1:15" x14ac:dyDescent="0.3">
      <c r="A71" s="14" t="s">
        <v>94</v>
      </c>
      <c r="B71" s="14">
        <v>1</v>
      </c>
      <c r="C71" s="14">
        <v>274</v>
      </c>
      <c r="D71" s="15">
        <v>10</v>
      </c>
      <c r="E71" s="14">
        <v>500</v>
      </c>
      <c r="F71" s="14">
        <v>100</v>
      </c>
      <c r="G71" s="17">
        <f t="shared" si="3"/>
        <v>126</v>
      </c>
      <c r="H71" s="14">
        <v>0</v>
      </c>
      <c r="I71" s="14"/>
      <c r="J71" s="14"/>
      <c r="K71" s="28">
        <f t="shared" si="4"/>
        <v>25</v>
      </c>
      <c r="L71" s="28">
        <f t="shared" si="5"/>
        <v>151</v>
      </c>
      <c r="N71" s="19"/>
    </row>
    <row r="72" spans="1:15" x14ac:dyDescent="0.3">
      <c r="A72" s="14" t="s">
        <v>93</v>
      </c>
      <c r="B72" s="14">
        <v>1</v>
      </c>
      <c r="C72" s="14">
        <v>487</v>
      </c>
      <c r="D72" s="15">
        <v>10</v>
      </c>
      <c r="E72" s="14">
        <v>750</v>
      </c>
      <c r="F72" s="14">
        <v>230</v>
      </c>
      <c r="G72" s="17">
        <f t="shared" si="3"/>
        <v>33</v>
      </c>
      <c r="H72" s="14">
        <v>100</v>
      </c>
      <c r="I72" s="14"/>
      <c r="J72" s="14"/>
      <c r="K72" s="28">
        <f t="shared" si="4"/>
        <v>37.5</v>
      </c>
      <c r="L72" s="28">
        <f t="shared" si="5"/>
        <v>170.5</v>
      </c>
      <c r="N72" s="19"/>
    </row>
    <row r="73" spans="1:15" x14ac:dyDescent="0.3">
      <c r="A73" s="14" t="s">
        <v>63</v>
      </c>
      <c r="B73" s="14">
        <v>12</v>
      </c>
      <c r="C73" s="14">
        <v>0</v>
      </c>
      <c r="D73" s="15">
        <v>8</v>
      </c>
      <c r="E73" s="14">
        <v>120</v>
      </c>
      <c r="F73" s="14">
        <v>144</v>
      </c>
      <c r="G73" s="17">
        <f t="shared" si="3"/>
        <v>-2</v>
      </c>
      <c r="H73" s="14">
        <v>0</v>
      </c>
      <c r="I73" s="14"/>
      <c r="J73" s="14"/>
      <c r="K73" s="28">
        <f t="shared" si="4"/>
        <v>0.5</v>
      </c>
      <c r="L73" s="32">
        <f t="shared" si="5"/>
        <v>-1.5</v>
      </c>
      <c r="O73" s="25"/>
    </row>
    <row r="74" spans="1:15" x14ac:dyDescent="0.3">
      <c r="A74" s="14" t="s">
        <v>62</v>
      </c>
      <c r="B74" s="14">
        <v>40</v>
      </c>
      <c r="C74" s="14">
        <v>0</v>
      </c>
      <c r="D74" s="15">
        <v>8</v>
      </c>
      <c r="E74" s="14">
        <v>2100</v>
      </c>
      <c r="F74" s="14">
        <v>3600</v>
      </c>
      <c r="G74" s="17">
        <f t="shared" si="3"/>
        <v>-37.5</v>
      </c>
      <c r="H74" s="14">
        <v>25</v>
      </c>
      <c r="I74" s="14"/>
      <c r="J74" s="14"/>
      <c r="K74" s="28">
        <f t="shared" si="4"/>
        <v>2.625</v>
      </c>
      <c r="L74" s="32">
        <f t="shared" si="5"/>
        <v>-9.875</v>
      </c>
      <c r="O74" s="25"/>
    </row>
    <row r="75" spans="1:15" x14ac:dyDescent="0.3">
      <c r="A75" s="14" t="s">
        <v>64</v>
      </c>
      <c r="B75" s="14">
        <v>30</v>
      </c>
      <c r="C75" s="14">
        <v>0</v>
      </c>
      <c r="D75" s="15">
        <v>8</v>
      </c>
      <c r="E75" s="14">
        <v>1100</v>
      </c>
      <c r="F75" s="14">
        <v>1500</v>
      </c>
      <c r="G75" s="17">
        <f t="shared" si="3"/>
        <v>-13.333333333333334</v>
      </c>
      <c r="H75" s="14">
        <v>0</v>
      </c>
      <c r="I75" s="14"/>
      <c r="J75" s="14"/>
      <c r="K75" s="28">
        <f t="shared" si="4"/>
        <v>1.8333333333333333</v>
      </c>
      <c r="L75" s="32">
        <f t="shared" si="5"/>
        <v>-11.5</v>
      </c>
      <c r="O75" s="25"/>
    </row>
    <row r="76" spans="1:15" x14ac:dyDescent="0.3">
      <c r="A76" s="14" t="s">
        <v>65</v>
      </c>
      <c r="B76" s="14">
        <v>30</v>
      </c>
      <c r="C76" s="14">
        <v>0</v>
      </c>
      <c r="D76" s="15">
        <v>8</v>
      </c>
      <c r="E76" s="14">
        <v>1000</v>
      </c>
      <c r="F76" s="14">
        <v>1500</v>
      </c>
      <c r="G76" s="17">
        <f t="shared" si="3"/>
        <v>-16.666666666666668</v>
      </c>
      <c r="H76" s="14">
        <v>0</v>
      </c>
      <c r="I76" s="14"/>
      <c r="J76" s="14"/>
      <c r="K76" s="28">
        <f t="shared" si="4"/>
        <v>1.6666666666666667</v>
      </c>
      <c r="L76" s="32">
        <f t="shared" si="5"/>
        <v>-15.000000000000002</v>
      </c>
      <c r="O76" s="25"/>
    </row>
    <row r="77" spans="1:15" x14ac:dyDescent="0.3">
      <c r="A77" s="14" t="s">
        <v>145</v>
      </c>
      <c r="B77" s="14">
        <v>12</v>
      </c>
      <c r="C77" s="14">
        <v>0</v>
      </c>
      <c r="D77" s="15">
        <v>4</v>
      </c>
      <c r="E77" s="14">
        <v>40</v>
      </c>
      <c r="F77" s="14">
        <v>36</v>
      </c>
      <c r="G77" s="17">
        <f t="shared" si="3"/>
        <v>0.33333333333333331</v>
      </c>
      <c r="H77" s="14">
        <v>0</v>
      </c>
      <c r="I77" s="14"/>
      <c r="J77" s="14"/>
      <c r="K77" s="28">
        <f t="shared" si="4"/>
        <v>0.16666666666666666</v>
      </c>
      <c r="L77" s="28">
        <f t="shared" si="5"/>
        <v>0.5</v>
      </c>
      <c r="O77" s="25"/>
    </row>
    <row r="78" spans="1:15" x14ac:dyDescent="0.3">
      <c r="A78" s="14" t="s">
        <v>39</v>
      </c>
      <c r="B78" s="14">
        <v>10</v>
      </c>
      <c r="C78" s="14">
        <v>3498</v>
      </c>
      <c r="D78" s="15">
        <v>10</v>
      </c>
      <c r="E78" s="14">
        <v>3500</v>
      </c>
      <c r="F78" s="14">
        <v>1000</v>
      </c>
      <c r="G78" s="17">
        <f t="shared" si="3"/>
        <v>-99.8</v>
      </c>
      <c r="H78" s="14">
        <v>25</v>
      </c>
      <c r="I78" s="14">
        <v>50</v>
      </c>
      <c r="J78" s="14"/>
      <c r="K78" s="28">
        <f t="shared" si="4"/>
        <v>17.5</v>
      </c>
      <c r="L78" s="32">
        <f t="shared" si="5"/>
        <v>-7.2999999999999972</v>
      </c>
    </row>
    <row r="79" spans="1:15" x14ac:dyDescent="0.3">
      <c r="A79" s="14" t="s">
        <v>38</v>
      </c>
      <c r="B79" s="14">
        <v>10</v>
      </c>
      <c r="C79" s="14">
        <v>528</v>
      </c>
      <c r="D79" s="15">
        <v>10</v>
      </c>
      <c r="E79" s="14">
        <v>800</v>
      </c>
      <c r="F79" s="14">
        <v>300</v>
      </c>
      <c r="G79" s="17">
        <f t="shared" si="3"/>
        <v>-2.8</v>
      </c>
      <c r="H79" s="14">
        <v>0</v>
      </c>
      <c r="I79" s="14"/>
      <c r="J79" s="14"/>
      <c r="K79" s="28">
        <f t="shared" si="4"/>
        <v>4</v>
      </c>
      <c r="L79" s="28">
        <f t="shared" si="5"/>
        <v>1.2000000000000002</v>
      </c>
    </row>
    <row r="80" spans="1:15" x14ac:dyDescent="0.3">
      <c r="A80" s="14" t="s">
        <v>135</v>
      </c>
      <c r="B80" s="14">
        <v>10</v>
      </c>
      <c r="C80" s="14">
        <v>475</v>
      </c>
      <c r="D80" s="15">
        <v>10</v>
      </c>
      <c r="E80" s="14">
        <v>600</v>
      </c>
      <c r="F80" s="14">
        <v>300</v>
      </c>
      <c r="G80" s="17">
        <f t="shared" si="3"/>
        <v>-17.5</v>
      </c>
      <c r="H80" s="14">
        <v>25</v>
      </c>
      <c r="I80" s="14"/>
      <c r="J80" s="14"/>
      <c r="K80" s="28">
        <f t="shared" si="4"/>
        <v>3</v>
      </c>
      <c r="L80" s="28">
        <f t="shared" si="5"/>
        <v>10.5</v>
      </c>
      <c r="N80" s="19"/>
    </row>
    <row r="81" spans="1:16" x14ac:dyDescent="0.3">
      <c r="A81" s="14" t="s">
        <v>136</v>
      </c>
      <c r="B81" s="14">
        <v>10</v>
      </c>
      <c r="C81" s="14">
        <v>394</v>
      </c>
      <c r="D81" s="15">
        <v>10</v>
      </c>
      <c r="E81" s="14">
        <v>600</v>
      </c>
      <c r="F81" s="14">
        <v>300</v>
      </c>
      <c r="G81" s="17">
        <f t="shared" si="3"/>
        <v>-9.4</v>
      </c>
      <c r="H81" s="14">
        <v>25</v>
      </c>
      <c r="I81" s="14"/>
      <c r="J81" s="14"/>
      <c r="K81" s="28">
        <f t="shared" si="4"/>
        <v>3</v>
      </c>
      <c r="L81" s="28">
        <f t="shared" si="5"/>
        <v>18.600000000000001</v>
      </c>
      <c r="N81" s="19"/>
    </row>
    <row r="82" spans="1:16" x14ac:dyDescent="0.3">
      <c r="A82" s="14" t="s">
        <v>211</v>
      </c>
      <c r="B82" s="14">
        <v>20</v>
      </c>
      <c r="C82" s="14">
        <v>437</v>
      </c>
      <c r="D82" s="15">
        <v>5</v>
      </c>
      <c r="E82" s="14">
        <v>1400</v>
      </c>
      <c r="F82" s="14">
        <v>0</v>
      </c>
      <c r="G82" s="17">
        <f t="shared" si="3"/>
        <v>48.15</v>
      </c>
      <c r="H82" s="14">
        <v>0</v>
      </c>
      <c r="I82" s="14"/>
      <c r="J82" s="14"/>
      <c r="K82" s="28">
        <f t="shared" si="4"/>
        <v>3.5</v>
      </c>
      <c r="L82" s="28">
        <f t="shared" si="5"/>
        <v>51.65</v>
      </c>
      <c r="N82" s="19"/>
    </row>
    <row r="83" spans="1:16" x14ac:dyDescent="0.3">
      <c r="A83" s="14" t="s">
        <v>212</v>
      </c>
      <c r="B83" s="14">
        <v>20</v>
      </c>
      <c r="C83" s="14">
        <v>3531</v>
      </c>
      <c r="D83" s="15">
        <v>8</v>
      </c>
      <c r="E83" s="14">
        <v>5000</v>
      </c>
      <c r="F83" s="14">
        <v>2200</v>
      </c>
      <c r="G83" s="17">
        <f t="shared" si="3"/>
        <v>-36.549999999999997</v>
      </c>
      <c r="H83" s="14">
        <v>20</v>
      </c>
      <c r="I83" s="14"/>
      <c r="J83" s="14">
        <v>30</v>
      </c>
      <c r="K83" s="28">
        <f t="shared" si="4"/>
        <v>12.5</v>
      </c>
      <c r="L83" s="28">
        <f t="shared" si="5"/>
        <v>25.950000000000003</v>
      </c>
      <c r="N83" s="19"/>
    </row>
    <row r="84" spans="1:16" x14ac:dyDescent="0.3">
      <c r="A84" s="14" t="s">
        <v>213</v>
      </c>
      <c r="B84" s="14">
        <v>20</v>
      </c>
      <c r="C84" s="14">
        <v>5269</v>
      </c>
      <c r="D84" s="15">
        <v>8</v>
      </c>
      <c r="E84" s="14">
        <v>4500</v>
      </c>
      <c r="F84" s="14">
        <v>2000</v>
      </c>
      <c r="G84" s="17">
        <f t="shared" si="3"/>
        <v>-138.44999999999999</v>
      </c>
      <c r="H84" s="14">
        <v>20</v>
      </c>
      <c r="I84" s="14"/>
      <c r="J84" s="14">
        <v>30</v>
      </c>
      <c r="K84" s="28">
        <f t="shared" si="4"/>
        <v>11.25</v>
      </c>
      <c r="L84" s="32">
        <f t="shared" si="5"/>
        <v>-77.199999999999989</v>
      </c>
      <c r="P84" s="12" t="s">
        <v>257</v>
      </c>
    </row>
    <row r="85" spans="1:16" x14ac:dyDescent="0.3">
      <c r="A85" s="14" t="s">
        <v>156</v>
      </c>
      <c r="B85" s="14">
        <v>20</v>
      </c>
      <c r="C85" s="14">
        <v>959</v>
      </c>
      <c r="D85" s="15">
        <v>5</v>
      </c>
      <c r="E85" s="14">
        <v>800</v>
      </c>
      <c r="F85" s="14">
        <v>0</v>
      </c>
      <c r="G85" s="17">
        <f t="shared" si="3"/>
        <v>-7.95</v>
      </c>
      <c r="H85" s="14">
        <v>25</v>
      </c>
      <c r="I85" s="14"/>
      <c r="J85" s="14"/>
      <c r="K85" s="28">
        <f t="shared" si="4"/>
        <v>2</v>
      </c>
      <c r="L85" s="28">
        <f t="shared" si="5"/>
        <v>19.05</v>
      </c>
      <c r="N85" s="19"/>
    </row>
    <row r="86" spans="1:16" x14ac:dyDescent="0.3">
      <c r="A86" s="14" t="s">
        <v>51</v>
      </c>
      <c r="B86" s="14">
        <v>12</v>
      </c>
      <c r="C86" s="14">
        <v>1306</v>
      </c>
      <c r="D86" s="15">
        <v>3</v>
      </c>
      <c r="E86" s="14">
        <v>1000</v>
      </c>
      <c r="F86" s="14">
        <v>480</v>
      </c>
      <c r="G86" s="17">
        <f t="shared" si="3"/>
        <v>-65.5</v>
      </c>
      <c r="H86" s="14">
        <v>0</v>
      </c>
      <c r="I86" s="14"/>
      <c r="J86" s="14"/>
      <c r="K86" s="28">
        <f t="shared" si="4"/>
        <v>4.166666666666667</v>
      </c>
      <c r="L86" s="33">
        <f t="shared" si="5"/>
        <v>-61.333333333333336</v>
      </c>
    </row>
    <row r="87" spans="1:16" x14ac:dyDescent="0.3">
      <c r="A87" s="14" t="s">
        <v>157</v>
      </c>
      <c r="B87" s="14">
        <v>20</v>
      </c>
      <c r="C87" s="14">
        <v>438</v>
      </c>
      <c r="D87" s="15">
        <v>5</v>
      </c>
      <c r="E87" s="14">
        <v>1000</v>
      </c>
      <c r="F87" s="14">
        <v>0</v>
      </c>
      <c r="G87" s="17">
        <f t="shared" si="3"/>
        <v>28.1</v>
      </c>
      <c r="H87" s="14">
        <v>0</v>
      </c>
      <c r="I87" s="14"/>
      <c r="J87" s="14"/>
      <c r="K87" s="28">
        <f t="shared" si="4"/>
        <v>2.5</v>
      </c>
      <c r="L87" s="28">
        <f t="shared" si="5"/>
        <v>30.6</v>
      </c>
      <c r="N87" s="19"/>
    </row>
    <row r="88" spans="1:16" x14ac:dyDescent="0.3">
      <c r="A88" s="14" t="s">
        <v>254</v>
      </c>
      <c r="B88" s="14">
        <v>10</v>
      </c>
      <c r="C88" s="14">
        <v>40</v>
      </c>
      <c r="D88" s="15">
        <v>5</v>
      </c>
      <c r="E88" s="14">
        <v>1100</v>
      </c>
      <c r="F88" s="14">
        <v>0</v>
      </c>
      <c r="G88" s="17">
        <f t="shared" si="3"/>
        <v>106</v>
      </c>
      <c r="H88" s="14">
        <v>0</v>
      </c>
      <c r="I88" s="14"/>
      <c r="J88" s="14"/>
      <c r="K88" s="28">
        <f t="shared" si="4"/>
        <v>5.5</v>
      </c>
      <c r="L88" s="28">
        <f t="shared" si="5"/>
        <v>111.5</v>
      </c>
      <c r="N88" s="19"/>
    </row>
    <row r="89" spans="1:16" x14ac:dyDescent="0.3">
      <c r="A89" s="14" t="s">
        <v>253</v>
      </c>
      <c r="B89" s="14">
        <v>12</v>
      </c>
      <c r="C89" s="14">
        <v>0</v>
      </c>
      <c r="D89" s="15">
        <v>8</v>
      </c>
      <c r="E89" s="14">
        <v>1200</v>
      </c>
      <c r="F89" s="14">
        <v>2400</v>
      </c>
      <c r="G89" s="17">
        <f t="shared" si="3"/>
        <v>-100</v>
      </c>
      <c r="H89" s="14">
        <v>25</v>
      </c>
      <c r="I89" s="14"/>
      <c r="J89" s="14"/>
      <c r="K89" s="28">
        <f t="shared" si="4"/>
        <v>5</v>
      </c>
      <c r="L89" s="32">
        <f t="shared" si="5"/>
        <v>-70</v>
      </c>
      <c r="M89" s="12" t="s">
        <v>163</v>
      </c>
      <c r="P89" s="12" t="s">
        <v>257</v>
      </c>
    </row>
    <row r="90" spans="1:16" x14ac:dyDescent="0.3">
      <c r="A90" s="14" t="s">
        <v>243</v>
      </c>
      <c r="B90" s="14">
        <v>1</v>
      </c>
      <c r="C90" s="14">
        <v>17</v>
      </c>
      <c r="D90" s="15">
        <v>8</v>
      </c>
      <c r="E90" s="14">
        <v>33</v>
      </c>
      <c r="F90" s="14">
        <v>0</v>
      </c>
      <c r="G90" s="17">
        <f t="shared" si="3"/>
        <v>16</v>
      </c>
      <c r="H90" s="14">
        <v>0</v>
      </c>
      <c r="I90" s="14"/>
      <c r="J90" s="14"/>
      <c r="K90" s="28">
        <f t="shared" si="4"/>
        <v>1.6500000000000001</v>
      </c>
      <c r="L90" s="28">
        <f t="shared" si="5"/>
        <v>17.649999999999999</v>
      </c>
      <c r="N90" s="19"/>
    </row>
    <row r="91" spans="1:16" x14ac:dyDescent="0.3">
      <c r="A91" s="14" t="s">
        <v>251</v>
      </c>
      <c r="B91" s="14">
        <v>10</v>
      </c>
      <c r="C91" s="14">
        <v>1105</v>
      </c>
      <c r="D91" s="15">
        <v>10</v>
      </c>
      <c r="E91" s="14">
        <v>3500</v>
      </c>
      <c r="F91" s="14">
        <v>1000</v>
      </c>
      <c r="G91" s="17">
        <f t="shared" si="3"/>
        <v>139.5</v>
      </c>
      <c r="H91" s="14">
        <v>30</v>
      </c>
      <c r="I91" s="14"/>
      <c r="J91" s="14"/>
      <c r="K91" s="28">
        <f t="shared" si="4"/>
        <v>17.5</v>
      </c>
      <c r="L91" s="28">
        <f t="shared" si="5"/>
        <v>187</v>
      </c>
      <c r="N91" s="19"/>
    </row>
    <row r="92" spans="1:16" x14ac:dyDescent="0.3">
      <c r="A92" s="14" t="s">
        <v>48</v>
      </c>
      <c r="B92" s="14">
        <v>1</v>
      </c>
      <c r="C92" s="14">
        <v>80</v>
      </c>
      <c r="D92" s="15">
        <v>10</v>
      </c>
      <c r="E92" s="14">
        <v>200</v>
      </c>
      <c r="F92" s="14">
        <v>50</v>
      </c>
      <c r="G92" s="17">
        <f t="shared" si="3"/>
        <v>70</v>
      </c>
      <c r="H92" s="14">
        <v>0</v>
      </c>
      <c r="I92" s="14"/>
      <c r="J92" s="14"/>
      <c r="K92" s="28">
        <f t="shared" si="4"/>
        <v>10</v>
      </c>
      <c r="L92" s="28">
        <f t="shared" si="5"/>
        <v>80</v>
      </c>
      <c r="N92" s="19"/>
    </row>
    <row r="93" spans="1:16" x14ac:dyDescent="0.3">
      <c r="A93" s="14" t="s">
        <v>158</v>
      </c>
      <c r="B93" s="14">
        <v>20</v>
      </c>
      <c r="C93" s="14">
        <v>22856</v>
      </c>
      <c r="D93" s="15">
        <v>7</v>
      </c>
      <c r="E93" s="14">
        <v>26000</v>
      </c>
      <c r="F93" s="14">
        <v>2000</v>
      </c>
      <c r="G93" s="17">
        <f t="shared" si="3"/>
        <v>57.2</v>
      </c>
      <c r="H93" s="14">
        <v>30</v>
      </c>
      <c r="I93" s="14">
        <v>30</v>
      </c>
      <c r="J93" s="14"/>
      <c r="K93" s="28">
        <f t="shared" si="4"/>
        <v>65</v>
      </c>
      <c r="L93" s="28">
        <f t="shared" si="5"/>
        <v>182.2</v>
      </c>
      <c r="N93" s="19"/>
    </row>
    <row r="94" spans="1:16" x14ac:dyDescent="0.3">
      <c r="A94" s="14" t="s">
        <v>159</v>
      </c>
      <c r="B94" s="14">
        <v>20</v>
      </c>
      <c r="C94" s="14">
        <v>1947</v>
      </c>
      <c r="D94" s="15">
        <v>5</v>
      </c>
      <c r="E94" s="14">
        <v>1400</v>
      </c>
      <c r="F94" s="14">
        <v>0</v>
      </c>
      <c r="G94" s="17">
        <f t="shared" si="3"/>
        <v>-27.35</v>
      </c>
      <c r="H94" s="14">
        <v>0</v>
      </c>
      <c r="I94" s="14"/>
      <c r="J94" s="14"/>
      <c r="K94" s="28">
        <f t="shared" si="4"/>
        <v>3.5</v>
      </c>
      <c r="L94" s="32">
        <f t="shared" si="5"/>
        <v>-23.85</v>
      </c>
      <c r="P94" s="12" t="s">
        <v>257</v>
      </c>
    </row>
    <row r="95" spans="1:16" x14ac:dyDescent="0.3">
      <c r="A95" s="14" t="s">
        <v>80</v>
      </c>
      <c r="B95" s="14">
        <v>6</v>
      </c>
      <c r="C95" s="14">
        <v>33</v>
      </c>
      <c r="D95" s="15">
        <v>5</v>
      </c>
      <c r="E95" s="14">
        <v>60</v>
      </c>
      <c r="F95" s="14">
        <v>0</v>
      </c>
      <c r="G95" s="17">
        <f t="shared" si="3"/>
        <v>4.5</v>
      </c>
      <c r="H95" s="14">
        <v>0</v>
      </c>
      <c r="I95" s="14"/>
      <c r="J95" s="14"/>
      <c r="K95" s="28">
        <f t="shared" si="4"/>
        <v>0.5</v>
      </c>
      <c r="L95" s="28">
        <f t="shared" si="5"/>
        <v>5</v>
      </c>
      <c r="N95" s="19"/>
    </row>
    <row r="96" spans="1:16" x14ac:dyDescent="0.3">
      <c r="A96" s="14" t="s">
        <v>195</v>
      </c>
      <c r="B96" s="14">
        <v>24</v>
      </c>
      <c r="C96" s="14">
        <v>240</v>
      </c>
      <c r="D96" s="15">
        <v>9</v>
      </c>
      <c r="E96" s="14">
        <v>240</v>
      </c>
      <c r="F96" s="14">
        <v>0</v>
      </c>
      <c r="G96" s="17">
        <f t="shared" si="3"/>
        <v>0</v>
      </c>
      <c r="H96" s="14">
        <v>0</v>
      </c>
      <c r="I96" s="14"/>
      <c r="J96" s="14"/>
      <c r="K96" s="28">
        <f t="shared" si="4"/>
        <v>0.5</v>
      </c>
      <c r="L96" s="28">
        <f t="shared" si="5"/>
        <v>0.5</v>
      </c>
    </row>
    <row r="97" spans="1:16" x14ac:dyDescent="0.3">
      <c r="A97" s="14" t="s">
        <v>46</v>
      </c>
      <c r="B97" s="14">
        <v>24</v>
      </c>
      <c r="C97" s="14">
        <v>668</v>
      </c>
      <c r="D97" s="15">
        <v>8</v>
      </c>
      <c r="E97" s="14">
        <v>400</v>
      </c>
      <c r="F97" s="14">
        <v>0</v>
      </c>
      <c r="G97" s="17">
        <f t="shared" si="3"/>
        <v>-11.166666666666666</v>
      </c>
      <c r="H97" s="14">
        <v>0</v>
      </c>
      <c r="I97" s="14"/>
      <c r="J97" s="14"/>
      <c r="K97" s="28">
        <f t="shared" si="4"/>
        <v>0.83333333333333337</v>
      </c>
      <c r="L97" s="32">
        <f t="shared" si="5"/>
        <v>-10.333333333333332</v>
      </c>
      <c r="P97" s="12" t="s">
        <v>257</v>
      </c>
    </row>
    <row r="98" spans="1:16" x14ac:dyDescent="0.3">
      <c r="A98" s="14" t="s">
        <v>45</v>
      </c>
      <c r="B98" s="14">
        <v>24</v>
      </c>
      <c r="C98" s="14">
        <v>1928</v>
      </c>
      <c r="D98" s="15">
        <v>8</v>
      </c>
      <c r="E98" s="14">
        <v>1500</v>
      </c>
      <c r="F98" s="14">
        <v>0</v>
      </c>
      <c r="G98" s="17">
        <f t="shared" si="3"/>
        <v>-17.833333333333332</v>
      </c>
      <c r="H98" s="14">
        <v>20</v>
      </c>
      <c r="I98" s="14"/>
      <c r="J98" s="14"/>
      <c r="K98" s="28">
        <f t="shared" si="4"/>
        <v>3.125</v>
      </c>
      <c r="L98" s="28">
        <f t="shared" si="5"/>
        <v>5.2916666666666679</v>
      </c>
    </row>
    <row r="99" spans="1:16" x14ac:dyDescent="0.3">
      <c r="A99" s="14" t="s">
        <v>196</v>
      </c>
      <c r="B99" s="14">
        <v>24</v>
      </c>
      <c r="C99" s="14">
        <v>1440</v>
      </c>
      <c r="D99" s="15">
        <v>9</v>
      </c>
      <c r="E99" s="14">
        <v>3000</v>
      </c>
      <c r="F99" s="14">
        <v>1920</v>
      </c>
      <c r="G99" s="17">
        <f t="shared" si="3"/>
        <v>-15</v>
      </c>
      <c r="H99" s="14">
        <v>0</v>
      </c>
      <c r="I99" s="14"/>
      <c r="J99" s="14"/>
      <c r="K99" s="28">
        <f t="shared" si="4"/>
        <v>6.25</v>
      </c>
      <c r="L99" s="32">
        <f t="shared" si="5"/>
        <v>-8.75</v>
      </c>
    </row>
    <row r="100" spans="1:16" x14ac:dyDescent="0.3">
      <c r="A100" s="14" t="s">
        <v>66</v>
      </c>
      <c r="B100" s="14">
        <v>6</v>
      </c>
      <c r="C100" s="14">
        <v>195</v>
      </c>
      <c r="D100" s="15">
        <v>8</v>
      </c>
      <c r="E100" s="14">
        <v>80</v>
      </c>
      <c r="F100" s="14">
        <v>0</v>
      </c>
      <c r="G100" s="17">
        <f t="shared" si="3"/>
        <v>-19.166666666666668</v>
      </c>
      <c r="H100" s="14">
        <v>10</v>
      </c>
      <c r="I100" s="14"/>
      <c r="J100" s="14"/>
      <c r="K100" s="28">
        <f t="shared" si="4"/>
        <v>0.66666666666666663</v>
      </c>
      <c r="L100" s="32">
        <f t="shared" si="5"/>
        <v>-8.5000000000000018</v>
      </c>
      <c r="P100" s="12" t="s">
        <v>257</v>
      </c>
    </row>
    <row r="101" spans="1:16" x14ac:dyDescent="0.3">
      <c r="A101" s="14" t="s">
        <v>61</v>
      </c>
      <c r="B101" s="14">
        <v>12</v>
      </c>
      <c r="C101" s="14">
        <v>489</v>
      </c>
      <c r="D101" s="15">
        <v>12</v>
      </c>
      <c r="E101" s="14">
        <v>450</v>
      </c>
      <c r="F101" s="14">
        <v>120</v>
      </c>
      <c r="G101" s="17">
        <f t="shared" si="3"/>
        <v>-13.25</v>
      </c>
      <c r="H101" s="14">
        <v>0</v>
      </c>
      <c r="I101" s="14"/>
      <c r="J101" s="14"/>
      <c r="K101" s="28">
        <f t="shared" si="4"/>
        <v>1.875</v>
      </c>
      <c r="L101" s="32">
        <f t="shared" si="5"/>
        <v>-11.375</v>
      </c>
    </row>
    <row r="102" spans="1:16" x14ac:dyDescent="0.3">
      <c r="A102" s="14" t="s">
        <v>160</v>
      </c>
      <c r="B102" s="14">
        <v>24</v>
      </c>
      <c r="C102" s="14">
        <v>4856</v>
      </c>
      <c r="D102" s="15">
        <v>10</v>
      </c>
      <c r="E102" s="14">
        <v>5000</v>
      </c>
      <c r="F102" s="14">
        <v>720</v>
      </c>
      <c r="G102" s="17">
        <f t="shared" si="3"/>
        <v>-24</v>
      </c>
      <c r="H102" s="14">
        <v>20</v>
      </c>
      <c r="I102" s="14"/>
      <c r="J102" s="14"/>
      <c r="K102" s="28">
        <f t="shared" si="4"/>
        <v>10.416666666666666</v>
      </c>
      <c r="L102" s="28">
        <f t="shared" si="5"/>
        <v>6.4166666666666661</v>
      </c>
    </row>
    <row r="103" spans="1:16" x14ac:dyDescent="0.3">
      <c r="A103" s="14" t="s">
        <v>162</v>
      </c>
      <c r="B103" s="14">
        <v>50</v>
      </c>
      <c r="C103" s="14">
        <v>1238</v>
      </c>
      <c r="D103" s="15">
        <v>5</v>
      </c>
      <c r="E103" s="14">
        <v>1700</v>
      </c>
      <c r="F103" s="14">
        <v>0</v>
      </c>
      <c r="G103" s="17">
        <f t="shared" si="3"/>
        <v>9.24</v>
      </c>
      <c r="H103" s="14">
        <v>0</v>
      </c>
      <c r="I103" s="14"/>
      <c r="J103" s="14"/>
      <c r="K103" s="28">
        <f t="shared" si="4"/>
        <v>1.7</v>
      </c>
      <c r="L103" s="28">
        <f t="shared" si="5"/>
        <v>10.94</v>
      </c>
      <c r="N103" s="19"/>
    </row>
    <row r="104" spans="1:16" x14ac:dyDescent="0.3">
      <c r="A104" s="14" t="s">
        <v>161</v>
      </c>
      <c r="B104" s="14">
        <v>50</v>
      </c>
      <c r="C104" s="14">
        <v>1908</v>
      </c>
      <c r="D104" s="15">
        <v>5</v>
      </c>
      <c r="E104" s="14">
        <v>2500</v>
      </c>
      <c r="F104" s="14">
        <v>500</v>
      </c>
      <c r="G104" s="17">
        <f t="shared" si="3"/>
        <v>1.84</v>
      </c>
      <c r="H104" s="14">
        <v>0</v>
      </c>
      <c r="I104" s="14"/>
      <c r="J104" s="14"/>
      <c r="K104" s="28">
        <f t="shared" si="4"/>
        <v>2.5</v>
      </c>
      <c r="L104" s="28">
        <f t="shared" si="5"/>
        <v>4.34</v>
      </c>
      <c r="N104" s="19"/>
    </row>
    <row r="105" spans="1:16" x14ac:dyDescent="0.3">
      <c r="A105" s="14" t="s">
        <v>86</v>
      </c>
      <c r="B105" s="14">
        <v>24</v>
      </c>
      <c r="C105" s="14">
        <v>1780</v>
      </c>
      <c r="D105" s="15">
        <v>10</v>
      </c>
      <c r="E105" s="14">
        <v>900</v>
      </c>
      <c r="F105" s="14">
        <v>240</v>
      </c>
      <c r="G105" s="17">
        <f t="shared" si="3"/>
        <v>-46.666666666666664</v>
      </c>
      <c r="H105" s="14">
        <v>30</v>
      </c>
      <c r="I105" s="14"/>
      <c r="J105" s="14"/>
      <c r="K105" s="28">
        <f t="shared" si="4"/>
        <v>1.875</v>
      </c>
      <c r="L105" s="32">
        <f t="shared" si="5"/>
        <v>-14.791666666666664</v>
      </c>
    </row>
    <row r="106" spans="1:16" x14ac:dyDescent="0.3">
      <c r="A106" s="14" t="s">
        <v>72</v>
      </c>
      <c r="B106" s="14">
        <v>20</v>
      </c>
      <c r="C106" s="14">
        <v>360</v>
      </c>
      <c r="D106" s="15">
        <v>5</v>
      </c>
      <c r="E106" s="14">
        <v>1400</v>
      </c>
      <c r="F106" s="14">
        <v>100</v>
      </c>
      <c r="G106" s="17">
        <f t="shared" si="3"/>
        <v>47</v>
      </c>
      <c r="H106" s="14">
        <v>0</v>
      </c>
      <c r="I106" s="14"/>
      <c r="J106" s="14"/>
      <c r="K106" s="28">
        <f t="shared" si="4"/>
        <v>3.5</v>
      </c>
      <c r="L106" s="28">
        <f t="shared" si="5"/>
        <v>50.5</v>
      </c>
      <c r="N106" s="19"/>
    </row>
    <row r="107" spans="1:16" x14ac:dyDescent="0.3">
      <c r="A107" s="14" t="s">
        <v>245</v>
      </c>
      <c r="B107" s="14">
        <v>12</v>
      </c>
      <c r="C107" s="14">
        <v>780</v>
      </c>
      <c r="D107" s="15">
        <v>8</v>
      </c>
      <c r="E107" s="14">
        <v>1400</v>
      </c>
      <c r="F107" s="14">
        <v>0</v>
      </c>
      <c r="G107" s="17">
        <f t="shared" si="3"/>
        <v>51.666666666666664</v>
      </c>
      <c r="H107" s="14">
        <v>0</v>
      </c>
      <c r="I107" s="14">
        <v>50</v>
      </c>
      <c r="J107" s="14"/>
      <c r="K107" s="28">
        <f t="shared" si="4"/>
        <v>5.833333333333333</v>
      </c>
      <c r="L107" s="28">
        <f t="shared" si="5"/>
        <v>107.49999999999999</v>
      </c>
      <c r="N107" s="19"/>
      <c r="O107" s="25"/>
    </row>
    <row r="108" spans="1:16" x14ac:dyDescent="0.3">
      <c r="A108" s="14" t="s">
        <v>194</v>
      </c>
      <c r="B108" s="14">
        <v>12</v>
      </c>
      <c r="C108" s="14">
        <v>552</v>
      </c>
      <c r="D108" s="15">
        <v>8</v>
      </c>
      <c r="E108" s="14">
        <v>1400</v>
      </c>
      <c r="F108" s="14">
        <v>0</v>
      </c>
      <c r="G108" s="17">
        <f t="shared" si="3"/>
        <v>70.666666666666671</v>
      </c>
      <c r="H108" s="14">
        <v>0</v>
      </c>
      <c r="I108" s="14">
        <v>50</v>
      </c>
      <c r="J108" s="14"/>
      <c r="K108" s="28">
        <f t="shared" si="4"/>
        <v>5.833333333333333</v>
      </c>
      <c r="L108" s="28">
        <f t="shared" si="5"/>
        <v>126.5</v>
      </c>
      <c r="N108" s="19"/>
      <c r="O108" s="25"/>
    </row>
    <row r="109" spans="1:16" x14ac:dyDescent="0.3">
      <c r="A109" s="14" t="s">
        <v>105</v>
      </c>
      <c r="B109" s="14">
        <v>12</v>
      </c>
      <c r="C109" s="14">
        <v>660</v>
      </c>
      <c r="D109" s="15">
        <v>8</v>
      </c>
      <c r="E109" s="14">
        <v>1400</v>
      </c>
      <c r="F109" s="14">
        <v>0</v>
      </c>
      <c r="G109" s="17">
        <f t="shared" si="3"/>
        <v>61.666666666666664</v>
      </c>
      <c r="H109" s="14">
        <v>0</v>
      </c>
      <c r="I109" s="14"/>
      <c r="J109" s="14"/>
      <c r="K109" s="28">
        <f t="shared" si="4"/>
        <v>5.833333333333333</v>
      </c>
      <c r="L109" s="28">
        <f t="shared" si="5"/>
        <v>67.5</v>
      </c>
      <c r="N109" s="19"/>
      <c r="O109" s="25"/>
    </row>
    <row r="110" spans="1:16" x14ac:dyDescent="0.3">
      <c r="A110" s="14" t="s">
        <v>103</v>
      </c>
      <c r="B110" s="14">
        <v>12</v>
      </c>
      <c r="C110" s="14">
        <v>1307</v>
      </c>
      <c r="D110" s="15">
        <v>8</v>
      </c>
      <c r="E110" s="14">
        <v>1300</v>
      </c>
      <c r="F110" s="14">
        <v>0</v>
      </c>
      <c r="G110" s="17">
        <f t="shared" si="3"/>
        <v>-0.58333333333333337</v>
      </c>
      <c r="H110" s="14">
        <v>0</v>
      </c>
      <c r="I110" s="14"/>
      <c r="J110" s="14"/>
      <c r="K110" s="28">
        <f t="shared" si="4"/>
        <v>5.416666666666667</v>
      </c>
      <c r="L110" s="28">
        <f t="shared" si="5"/>
        <v>4.8333333333333339</v>
      </c>
      <c r="O110" s="25"/>
    </row>
    <row r="111" spans="1:16" x14ac:dyDescent="0.3">
      <c r="A111" s="14" t="s">
        <v>106</v>
      </c>
      <c r="B111" s="14">
        <v>12</v>
      </c>
      <c r="C111" s="14">
        <v>684</v>
      </c>
      <c r="D111" s="15">
        <v>8</v>
      </c>
      <c r="E111" s="14">
        <v>900</v>
      </c>
      <c r="F111" s="14">
        <v>0</v>
      </c>
      <c r="G111" s="17">
        <f t="shared" si="3"/>
        <v>18</v>
      </c>
      <c r="H111" s="14">
        <v>0</v>
      </c>
      <c r="I111" s="14"/>
      <c r="J111" s="14"/>
      <c r="K111" s="28">
        <f t="shared" si="4"/>
        <v>3.75</v>
      </c>
      <c r="L111" s="28">
        <f t="shared" si="5"/>
        <v>21.75</v>
      </c>
      <c r="O111" s="25"/>
    </row>
    <row r="112" spans="1:16" x14ac:dyDescent="0.3">
      <c r="A112" s="14" t="s">
        <v>215</v>
      </c>
      <c r="B112" s="14">
        <v>12</v>
      </c>
      <c r="C112" s="14">
        <v>415</v>
      </c>
      <c r="D112" s="15">
        <v>8</v>
      </c>
      <c r="E112" s="14">
        <v>1000</v>
      </c>
      <c r="F112" s="14">
        <v>0</v>
      </c>
      <c r="G112" s="17">
        <f t="shared" si="3"/>
        <v>48.75</v>
      </c>
      <c r="H112" s="14">
        <v>0</v>
      </c>
      <c r="I112" s="14"/>
      <c r="J112" s="14"/>
      <c r="K112" s="28">
        <f t="shared" si="4"/>
        <v>4.166666666666667</v>
      </c>
      <c r="L112" s="28">
        <f t="shared" si="5"/>
        <v>52.916666666666664</v>
      </c>
      <c r="N112" s="19"/>
      <c r="O112" s="25"/>
    </row>
    <row r="113" spans="1:15" x14ac:dyDescent="0.3">
      <c r="A113" s="14" t="s">
        <v>107</v>
      </c>
      <c r="B113" s="14">
        <v>12</v>
      </c>
      <c r="C113" s="14">
        <v>684</v>
      </c>
      <c r="D113" s="15">
        <v>8</v>
      </c>
      <c r="E113" s="14">
        <v>1100</v>
      </c>
      <c r="F113" s="14">
        <v>0</v>
      </c>
      <c r="G113" s="17">
        <f t="shared" si="3"/>
        <v>34.666666666666664</v>
      </c>
      <c r="H113" s="14">
        <v>0</v>
      </c>
      <c r="I113" s="14"/>
      <c r="J113" s="14"/>
      <c r="K113" s="28">
        <f t="shared" si="4"/>
        <v>4.583333333333333</v>
      </c>
      <c r="L113" s="28">
        <f t="shared" si="5"/>
        <v>39.25</v>
      </c>
      <c r="N113" s="19"/>
      <c r="O113" s="25"/>
    </row>
    <row r="114" spans="1:15" x14ac:dyDescent="0.3">
      <c r="A114" s="18" t="s">
        <v>8</v>
      </c>
      <c r="B114" s="14">
        <v>12</v>
      </c>
      <c r="C114" s="14">
        <v>249</v>
      </c>
      <c r="D114" s="15">
        <v>9</v>
      </c>
      <c r="E114" s="14">
        <v>3100</v>
      </c>
      <c r="F114" s="14">
        <v>0</v>
      </c>
      <c r="G114" s="17">
        <f t="shared" si="3"/>
        <v>237.58333333333334</v>
      </c>
      <c r="H114" s="14">
        <v>30</v>
      </c>
      <c r="I114" s="14"/>
      <c r="J114" s="14"/>
      <c r="K114" s="28">
        <f t="shared" si="4"/>
        <v>12.916666666666666</v>
      </c>
      <c r="L114" s="28">
        <f t="shared" si="5"/>
        <v>280.50000000000006</v>
      </c>
      <c r="N114" s="19"/>
      <c r="O114" s="25"/>
    </row>
    <row r="115" spans="1:15" x14ac:dyDescent="0.3">
      <c r="A115" s="14" t="s">
        <v>234</v>
      </c>
      <c r="B115" s="14">
        <v>24</v>
      </c>
      <c r="C115" s="14">
        <v>434</v>
      </c>
      <c r="D115" s="15">
        <v>10</v>
      </c>
      <c r="E115" s="14">
        <v>900</v>
      </c>
      <c r="F115" s="14">
        <v>0</v>
      </c>
      <c r="G115" s="17">
        <f t="shared" si="3"/>
        <v>19.416666666666668</v>
      </c>
      <c r="H115" s="14">
        <v>0</v>
      </c>
      <c r="I115" s="14"/>
      <c r="J115" s="14"/>
      <c r="K115" s="28">
        <f t="shared" si="4"/>
        <v>1.875</v>
      </c>
      <c r="L115" s="28">
        <f t="shared" si="5"/>
        <v>21.291666666666668</v>
      </c>
      <c r="N115" s="19"/>
    </row>
    <row r="116" spans="1:15" x14ac:dyDescent="0.3">
      <c r="A116" s="14" t="s">
        <v>113</v>
      </c>
      <c r="B116" s="14">
        <v>24</v>
      </c>
      <c r="C116" s="14">
        <v>827</v>
      </c>
      <c r="D116" s="15">
        <v>10</v>
      </c>
      <c r="E116" s="14">
        <v>1700</v>
      </c>
      <c r="F116" s="14">
        <v>144</v>
      </c>
      <c r="G116" s="17">
        <f t="shared" si="3"/>
        <v>30.375</v>
      </c>
      <c r="H116" s="14">
        <v>0</v>
      </c>
      <c r="I116" s="14"/>
      <c r="J116" s="14"/>
      <c r="K116" s="28">
        <f t="shared" si="4"/>
        <v>3.5416666666666665</v>
      </c>
      <c r="L116" s="28">
        <f t="shared" si="5"/>
        <v>33.916666666666664</v>
      </c>
      <c r="N116" s="19"/>
    </row>
    <row r="117" spans="1:15" x14ac:dyDescent="0.3">
      <c r="A117" s="14" t="s">
        <v>54</v>
      </c>
      <c r="B117" s="14">
        <v>24</v>
      </c>
      <c r="C117" s="14">
        <v>900</v>
      </c>
      <c r="D117" s="15">
        <v>10</v>
      </c>
      <c r="E117" s="14">
        <v>1000</v>
      </c>
      <c r="F117" s="14">
        <v>288</v>
      </c>
      <c r="G117" s="17">
        <f t="shared" si="3"/>
        <v>-7.833333333333333</v>
      </c>
      <c r="H117" s="14">
        <v>0</v>
      </c>
      <c r="I117" s="14"/>
      <c r="J117" s="14"/>
      <c r="K117" s="28">
        <f t="shared" si="4"/>
        <v>2.0833333333333335</v>
      </c>
      <c r="L117" s="32">
        <f t="shared" si="5"/>
        <v>-5.75</v>
      </c>
    </row>
    <row r="118" spans="1:15" x14ac:dyDescent="0.3">
      <c r="A118" s="14" t="s">
        <v>197</v>
      </c>
      <c r="B118" s="14">
        <v>24</v>
      </c>
      <c r="C118" s="14">
        <v>1652</v>
      </c>
      <c r="D118" s="15">
        <v>10</v>
      </c>
      <c r="E118" s="14">
        <v>1100</v>
      </c>
      <c r="F118" s="14">
        <v>120</v>
      </c>
      <c r="G118" s="17">
        <f t="shared" si="3"/>
        <v>-28</v>
      </c>
      <c r="H118" s="14">
        <v>25</v>
      </c>
      <c r="I118" s="14"/>
      <c r="J118" s="14"/>
      <c r="K118" s="28">
        <f t="shared" si="4"/>
        <v>2.2916666666666665</v>
      </c>
      <c r="L118" s="32">
        <f t="shared" si="5"/>
        <v>-0.70833333333333348</v>
      </c>
    </row>
    <row r="119" spans="1:15" x14ac:dyDescent="0.3">
      <c r="A119" s="14" t="s">
        <v>40</v>
      </c>
      <c r="B119" s="14">
        <v>24</v>
      </c>
      <c r="C119" s="14">
        <v>0</v>
      </c>
      <c r="D119" s="15">
        <v>10</v>
      </c>
      <c r="E119" s="14">
        <v>250</v>
      </c>
      <c r="F119" s="14">
        <v>0</v>
      </c>
      <c r="G119" s="17">
        <f t="shared" si="3"/>
        <v>10.416666666666666</v>
      </c>
      <c r="H119" s="14">
        <v>0</v>
      </c>
      <c r="I119" s="14"/>
      <c r="J119" s="14"/>
      <c r="K119" s="28">
        <f t="shared" si="4"/>
        <v>0.52083333333333337</v>
      </c>
      <c r="L119" s="28">
        <f t="shared" si="5"/>
        <v>10.9375</v>
      </c>
    </row>
    <row r="120" spans="1:15" x14ac:dyDescent="0.3">
      <c r="A120" s="14" t="s">
        <v>111</v>
      </c>
      <c r="B120" s="14">
        <v>24</v>
      </c>
      <c r="C120" s="14">
        <v>332</v>
      </c>
      <c r="D120" s="15">
        <v>10</v>
      </c>
      <c r="E120" s="14">
        <v>600</v>
      </c>
      <c r="F120" s="14">
        <v>0</v>
      </c>
      <c r="G120" s="17">
        <f t="shared" si="3"/>
        <v>11.166666666666666</v>
      </c>
      <c r="H120" s="14">
        <v>0</v>
      </c>
      <c r="I120" s="14"/>
      <c r="J120" s="14"/>
      <c r="K120" s="28">
        <f t="shared" si="4"/>
        <v>1.25</v>
      </c>
      <c r="L120" s="28">
        <f t="shared" si="5"/>
        <v>12.416666666666666</v>
      </c>
      <c r="N120" s="19"/>
    </row>
    <row r="121" spans="1:15" x14ac:dyDescent="0.3">
      <c r="A121" s="14" t="s">
        <v>188</v>
      </c>
      <c r="B121" s="14">
        <v>30</v>
      </c>
      <c r="C121" s="14">
        <v>1642</v>
      </c>
      <c r="D121" s="15">
        <v>5</v>
      </c>
      <c r="E121" s="14">
        <v>900</v>
      </c>
      <c r="F121" s="14">
        <v>0</v>
      </c>
      <c r="G121" s="17">
        <f t="shared" si="3"/>
        <v>-24.733333333333334</v>
      </c>
      <c r="H121" s="14">
        <v>20</v>
      </c>
      <c r="I121" s="14"/>
      <c r="J121" s="14"/>
      <c r="K121" s="28">
        <f t="shared" si="4"/>
        <v>1.5</v>
      </c>
      <c r="L121" s="32">
        <f t="shared" si="5"/>
        <v>-3.2333333333333343</v>
      </c>
      <c r="O121" s="25"/>
    </row>
    <row r="122" spans="1:15" x14ac:dyDescent="0.3">
      <c r="A122" s="14" t="s">
        <v>99</v>
      </c>
      <c r="B122" s="14">
        <v>30</v>
      </c>
      <c r="C122" s="14">
        <v>1049</v>
      </c>
      <c r="D122" s="15">
        <v>8</v>
      </c>
      <c r="E122" s="14">
        <v>2000</v>
      </c>
      <c r="F122" s="14">
        <v>300</v>
      </c>
      <c r="G122" s="17">
        <f t="shared" si="3"/>
        <v>21.7</v>
      </c>
      <c r="H122" s="14">
        <v>0</v>
      </c>
      <c r="I122" s="14"/>
      <c r="J122" s="14"/>
      <c r="K122" s="28">
        <f t="shared" si="4"/>
        <v>3.3333333333333335</v>
      </c>
      <c r="L122" s="28">
        <f t="shared" si="5"/>
        <v>25.033333333333331</v>
      </c>
      <c r="N122" s="19"/>
    </row>
    <row r="123" spans="1:15" x14ac:dyDescent="0.3">
      <c r="A123" s="14" t="s">
        <v>179</v>
      </c>
      <c r="B123" s="14">
        <v>24</v>
      </c>
      <c r="C123" s="14">
        <v>784</v>
      </c>
      <c r="D123" s="15">
        <v>10</v>
      </c>
      <c r="E123" s="14">
        <v>200</v>
      </c>
      <c r="F123" s="14">
        <v>0</v>
      </c>
      <c r="G123" s="17">
        <f t="shared" si="3"/>
        <v>-24.333333333333332</v>
      </c>
      <c r="H123" s="14">
        <v>0</v>
      </c>
      <c r="I123" s="14"/>
      <c r="J123" s="14"/>
      <c r="K123" s="28">
        <f t="shared" si="4"/>
        <v>0.41666666666666669</v>
      </c>
      <c r="L123" s="32">
        <f t="shared" si="5"/>
        <v>-23.916666666666664</v>
      </c>
    </row>
    <row r="124" spans="1:15" x14ac:dyDescent="0.3">
      <c r="A124" s="14" t="s">
        <v>146</v>
      </c>
      <c r="B124" s="14">
        <v>10</v>
      </c>
      <c r="C124" s="14">
        <v>13</v>
      </c>
      <c r="D124" s="15">
        <v>4</v>
      </c>
      <c r="E124" s="14">
        <v>180</v>
      </c>
      <c r="F124" s="14">
        <v>60</v>
      </c>
      <c r="G124" s="17">
        <f t="shared" si="3"/>
        <v>10.7</v>
      </c>
      <c r="H124" s="14">
        <v>0</v>
      </c>
      <c r="I124" s="14"/>
      <c r="J124" s="14"/>
      <c r="K124" s="28">
        <f t="shared" si="4"/>
        <v>0.9</v>
      </c>
      <c r="L124" s="28">
        <f t="shared" si="5"/>
        <v>11.6</v>
      </c>
      <c r="N124" s="19"/>
      <c r="O124" s="25"/>
    </row>
    <row r="125" spans="1:15" x14ac:dyDescent="0.3">
      <c r="A125" s="14" t="s">
        <v>235</v>
      </c>
      <c r="B125" s="14">
        <v>8</v>
      </c>
      <c r="C125" s="14">
        <v>3</v>
      </c>
      <c r="D125" s="15">
        <v>5</v>
      </c>
      <c r="E125" s="14">
        <v>70</v>
      </c>
      <c r="F125" s="14">
        <v>0</v>
      </c>
      <c r="G125" s="17">
        <f t="shared" si="3"/>
        <v>8.375</v>
      </c>
      <c r="H125" s="14">
        <v>0</v>
      </c>
      <c r="I125" s="14"/>
      <c r="J125" s="14"/>
      <c r="K125" s="28">
        <f t="shared" si="4"/>
        <v>0.4375</v>
      </c>
      <c r="L125" s="28">
        <f t="shared" si="5"/>
        <v>8.8125</v>
      </c>
      <c r="N125" s="19"/>
      <c r="O125" s="25"/>
    </row>
    <row r="126" spans="1:15" x14ac:dyDescent="0.3">
      <c r="A126" s="14" t="s">
        <v>83</v>
      </c>
      <c r="B126" s="14">
        <v>12</v>
      </c>
      <c r="C126" s="14">
        <v>630</v>
      </c>
      <c r="D126" s="15">
        <v>5</v>
      </c>
      <c r="E126" s="14">
        <v>1600</v>
      </c>
      <c r="F126" s="14">
        <v>0</v>
      </c>
      <c r="G126" s="17">
        <f t="shared" si="3"/>
        <v>80.833333333333329</v>
      </c>
      <c r="H126" s="14">
        <v>5</v>
      </c>
      <c r="I126" s="14"/>
      <c r="J126" s="14"/>
      <c r="K126" s="28">
        <f t="shared" si="4"/>
        <v>6.666666666666667</v>
      </c>
      <c r="L126" s="28">
        <f t="shared" si="5"/>
        <v>92.5</v>
      </c>
      <c r="N126" s="19"/>
      <c r="O126" s="25"/>
    </row>
    <row r="127" spans="1:15" x14ac:dyDescent="0.3">
      <c r="A127" s="14" t="s">
        <v>82</v>
      </c>
      <c r="B127" s="14">
        <v>24</v>
      </c>
      <c r="C127" s="14">
        <v>4288</v>
      </c>
      <c r="D127" s="15">
        <v>5</v>
      </c>
      <c r="E127" s="14">
        <v>8500</v>
      </c>
      <c r="F127" s="14">
        <v>0</v>
      </c>
      <c r="G127" s="17">
        <f t="shared" si="3"/>
        <v>175.5</v>
      </c>
      <c r="H127" s="14">
        <v>25</v>
      </c>
      <c r="I127" s="14">
        <v>30</v>
      </c>
      <c r="J127" s="14"/>
      <c r="K127" s="28">
        <f t="shared" si="4"/>
        <v>17.708333333333332</v>
      </c>
      <c r="L127" s="28">
        <f t="shared" si="5"/>
        <v>248.20833333333334</v>
      </c>
      <c r="N127" s="19"/>
      <c r="O127" s="25"/>
    </row>
    <row r="128" spans="1:15" x14ac:dyDescent="0.3">
      <c r="A128" s="14" t="s">
        <v>240</v>
      </c>
      <c r="B128" s="14">
        <v>10</v>
      </c>
      <c r="C128" s="14">
        <v>477</v>
      </c>
      <c r="D128" s="15">
        <v>8</v>
      </c>
      <c r="E128" s="14">
        <v>90</v>
      </c>
      <c r="F128" s="14">
        <v>50</v>
      </c>
      <c r="G128" s="17">
        <f t="shared" si="3"/>
        <v>-43.7</v>
      </c>
      <c r="H128" s="14">
        <v>0</v>
      </c>
      <c r="I128" s="14"/>
      <c r="J128" s="14"/>
      <c r="K128" s="28">
        <f t="shared" si="4"/>
        <v>0.45</v>
      </c>
      <c r="L128" s="32">
        <f t="shared" si="5"/>
        <v>-43.25</v>
      </c>
    </row>
    <row r="129" spans="1:16" x14ac:dyDescent="0.3">
      <c r="A129" s="14" t="s">
        <v>191</v>
      </c>
      <c r="B129" s="14">
        <v>12</v>
      </c>
      <c r="C129" s="14">
        <v>12</v>
      </c>
      <c r="D129" s="15">
        <v>12</v>
      </c>
      <c r="E129" s="14">
        <v>2000</v>
      </c>
      <c r="F129" s="14">
        <v>0</v>
      </c>
      <c r="G129" s="17">
        <f t="shared" si="3"/>
        <v>165.66666666666666</v>
      </c>
      <c r="H129" s="14">
        <v>0</v>
      </c>
      <c r="I129" s="14"/>
      <c r="J129" s="14"/>
      <c r="K129" s="28">
        <f t="shared" si="4"/>
        <v>8.3333333333333339</v>
      </c>
      <c r="L129" s="28">
        <f t="shared" si="5"/>
        <v>174</v>
      </c>
    </row>
    <row r="130" spans="1:16" x14ac:dyDescent="0.3">
      <c r="A130" s="14" t="s">
        <v>175</v>
      </c>
      <c r="B130" s="14">
        <v>1</v>
      </c>
      <c r="C130" s="14">
        <v>10</v>
      </c>
      <c r="D130" s="15">
        <v>10</v>
      </c>
      <c r="E130" s="14">
        <v>52</v>
      </c>
      <c r="F130" s="14">
        <v>0</v>
      </c>
      <c r="G130" s="17">
        <f t="shared" si="3"/>
        <v>42</v>
      </c>
      <c r="H130" s="14">
        <v>0</v>
      </c>
      <c r="I130" s="14"/>
      <c r="J130" s="14"/>
      <c r="K130" s="28">
        <f t="shared" si="4"/>
        <v>2.6</v>
      </c>
      <c r="L130" s="28">
        <f t="shared" si="5"/>
        <v>44.6</v>
      </c>
      <c r="N130" s="19"/>
    </row>
    <row r="131" spans="1:16" x14ac:dyDescent="0.3">
      <c r="A131" s="14" t="s">
        <v>176</v>
      </c>
      <c r="B131" s="14">
        <v>1</v>
      </c>
      <c r="C131" s="14">
        <v>5</v>
      </c>
      <c r="D131" s="15">
        <v>10</v>
      </c>
      <c r="E131" s="14">
        <v>34</v>
      </c>
      <c r="F131" s="14">
        <v>0</v>
      </c>
      <c r="G131" s="17">
        <f t="shared" ref="G131:G194" si="6">(E131-C131-F131)/B131</f>
        <v>29</v>
      </c>
      <c r="H131" s="14">
        <v>0</v>
      </c>
      <c r="I131" s="14"/>
      <c r="J131" s="14"/>
      <c r="K131" s="28">
        <f t="shared" ref="K131:K194" si="7">E131*0.05/B131</f>
        <v>1.7000000000000002</v>
      </c>
      <c r="L131" s="28">
        <f t="shared" ref="L131:L194" si="8">G131+H131+I131+J131+K131</f>
        <v>30.7</v>
      </c>
      <c r="N131" s="19"/>
    </row>
    <row r="132" spans="1:16" x14ac:dyDescent="0.3">
      <c r="A132" s="14" t="s">
        <v>85</v>
      </c>
      <c r="B132" s="14">
        <v>6</v>
      </c>
      <c r="C132" s="14">
        <v>26</v>
      </c>
      <c r="D132" s="15">
        <v>4</v>
      </c>
      <c r="E132" s="14">
        <v>80</v>
      </c>
      <c r="F132" s="14">
        <v>0</v>
      </c>
      <c r="G132" s="17">
        <f t="shared" si="6"/>
        <v>9</v>
      </c>
      <c r="H132" s="14">
        <v>0</v>
      </c>
      <c r="I132" s="14"/>
      <c r="J132" s="14"/>
      <c r="K132" s="28">
        <f t="shared" si="7"/>
        <v>0.66666666666666663</v>
      </c>
      <c r="L132" s="28">
        <f t="shared" si="8"/>
        <v>9.6666666666666661</v>
      </c>
      <c r="O132" s="25"/>
    </row>
    <row r="133" spans="1:16" x14ac:dyDescent="0.3">
      <c r="A133" s="18" t="s">
        <v>84</v>
      </c>
      <c r="B133" s="14">
        <v>6</v>
      </c>
      <c r="C133" s="20">
        <v>60</v>
      </c>
      <c r="D133" s="15">
        <v>4</v>
      </c>
      <c r="E133" s="14">
        <v>37</v>
      </c>
      <c r="F133" s="14">
        <v>0</v>
      </c>
      <c r="G133" s="17">
        <f t="shared" si="6"/>
        <v>-3.8333333333333335</v>
      </c>
      <c r="H133" s="14">
        <v>0</v>
      </c>
      <c r="I133" s="14"/>
      <c r="J133" s="14"/>
      <c r="K133" s="28">
        <f t="shared" si="7"/>
        <v>0.30833333333333335</v>
      </c>
      <c r="L133" s="32">
        <f t="shared" si="8"/>
        <v>-3.5250000000000004</v>
      </c>
    </row>
    <row r="134" spans="1:16" x14ac:dyDescent="0.3">
      <c r="A134" s="14" t="s">
        <v>20</v>
      </c>
      <c r="B134" s="14">
        <v>24</v>
      </c>
      <c r="C134" s="14">
        <v>677</v>
      </c>
      <c r="D134" s="15">
        <v>10</v>
      </c>
      <c r="E134" s="14">
        <v>550</v>
      </c>
      <c r="F134" s="14">
        <v>0</v>
      </c>
      <c r="G134" s="17">
        <f t="shared" si="6"/>
        <v>-5.291666666666667</v>
      </c>
      <c r="H134" s="14">
        <v>0</v>
      </c>
      <c r="I134" s="14"/>
      <c r="J134" s="14"/>
      <c r="K134" s="28">
        <f t="shared" si="7"/>
        <v>1.1458333333333333</v>
      </c>
      <c r="L134" s="32">
        <f t="shared" si="8"/>
        <v>-4.1458333333333339</v>
      </c>
    </row>
    <row r="135" spans="1:16" x14ac:dyDescent="0.3">
      <c r="A135" s="14" t="s">
        <v>19</v>
      </c>
      <c r="B135" s="14">
        <v>24</v>
      </c>
      <c r="C135" s="14">
        <v>1484</v>
      </c>
      <c r="D135" s="15">
        <v>10</v>
      </c>
      <c r="E135" s="14">
        <v>1400</v>
      </c>
      <c r="F135" s="14">
        <v>840</v>
      </c>
      <c r="G135" s="17">
        <f t="shared" si="6"/>
        <v>-38.5</v>
      </c>
      <c r="H135" s="14">
        <v>20</v>
      </c>
      <c r="I135" s="14"/>
      <c r="J135" s="14"/>
      <c r="K135" s="28">
        <f t="shared" si="7"/>
        <v>2.9166666666666665</v>
      </c>
      <c r="L135" s="32">
        <f t="shared" si="8"/>
        <v>-15.583333333333334</v>
      </c>
    </row>
    <row r="136" spans="1:16" x14ac:dyDescent="0.3">
      <c r="A136" s="18" t="s">
        <v>246</v>
      </c>
      <c r="B136" s="14">
        <v>12</v>
      </c>
      <c r="C136" s="14">
        <v>394</v>
      </c>
      <c r="D136" s="15">
        <v>10</v>
      </c>
      <c r="E136" s="14">
        <v>400</v>
      </c>
      <c r="F136" s="14">
        <v>0</v>
      </c>
      <c r="G136" s="17">
        <f t="shared" si="6"/>
        <v>0.5</v>
      </c>
      <c r="H136" s="14">
        <v>0</v>
      </c>
      <c r="I136" s="14"/>
      <c r="J136" s="14"/>
      <c r="K136" s="28">
        <f t="shared" si="7"/>
        <v>1.6666666666666667</v>
      </c>
      <c r="L136" s="28">
        <f t="shared" si="8"/>
        <v>2.166666666666667</v>
      </c>
    </row>
    <row r="137" spans="1:16" x14ac:dyDescent="0.3">
      <c r="A137" s="14" t="s">
        <v>112</v>
      </c>
      <c r="B137" s="14">
        <v>12</v>
      </c>
      <c r="C137" s="14">
        <v>1972</v>
      </c>
      <c r="D137" s="15">
        <v>10</v>
      </c>
      <c r="E137" s="14">
        <v>2000</v>
      </c>
      <c r="F137" s="14">
        <v>240</v>
      </c>
      <c r="G137" s="17">
        <f t="shared" si="6"/>
        <v>-17.666666666666668</v>
      </c>
      <c r="H137" s="14">
        <v>20</v>
      </c>
      <c r="I137" s="14"/>
      <c r="J137" s="14"/>
      <c r="K137" s="28">
        <f t="shared" si="7"/>
        <v>8.3333333333333339</v>
      </c>
      <c r="L137" s="28">
        <f t="shared" si="8"/>
        <v>10.666666666666666</v>
      </c>
      <c r="N137" s="19"/>
    </row>
    <row r="138" spans="1:16" x14ac:dyDescent="0.3">
      <c r="A138" s="14" t="s">
        <v>21</v>
      </c>
      <c r="B138" s="14">
        <v>24</v>
      </c>
      <c r="C138" s="14">
        <v>1272</v>
      </c>
      <c r="D138" s="15">
        <v>10</v>
      </c>
      <c r="E138" s="14">
        <v>1250</v>
      </c>
      <c r="F138" s="14">
        <v>1200</v>
      </c>
      <c r="G138" s="17">
        <f t="shared" si="6"/>
        <v>-50.916666666666664</v>
      </c>
      <c r="H138" s="14">
        <v>20</v>
      </c>
      <c r="I138" s="14"/>
      <c r="J138" s="14"/>
      <c r="K138" s="28">
        <f t="shared" si="7"/>
        <v>2.6041666666666665</v>
      </c>
      <c r="L138" s="32">
        <f t="shared" si="8"/>
        <v>-28.312499999999996</v>
      </c>
    </row>
    <row r="139" spans="1:16" x14ac:dyDescent="0.3">
      <c r="A139" s="14" t="s">
        <v>22</v>
      </c>
      <c r="B139" s="14">
        <v>24</v>
      </c>
      <c r="C139" s="14">
        <v>1233</v>
      </c>
      <c r="D139" s="15">
        <v>10</v>
      </c>
      <c r="E139" s="14">
        <v>1600</v>
      </c>
      <c r="F139" s="14">
        <v>1440</v>
      </c>
      <c r="G139" s="17">
        <f t="shared" si="6"/>
        <v>-44.708333333333336</v>
      </c>
      <c r="H139" s="14">
        <v>20</v>
      </c>
      <c r="I139" s="14"/>
      <c r="J139" s="14"/>
      <c r="K139" s="28">
        <f t="shared" si="7"/>
        <v>3.3333333333333335</v>
      </c>
      <c r="L139" s="32">
        <f t="shared" si="8"/>
        <v>-21.375000000000004</v>
      </c>
    </row>
    <row r="140" spans="1:16" x14ac:dyDescent="0.3">
      <c r="A140" s="14" t="s">
        <v>23</v>
      </c>
      <c r="B140" s="14">
        <v>24</v>
      </c>
      <c r="C140" s="14">
        <v>839</v>
      </c>
      <c r="D140" s="15">
        <v>10</v>
      </c>
      <c r="E140" s="14">
        <v>1400</v>
      </c>
      <c r="F140" s="14">
        <v>1680</v>
      </c>
      <c r="G140" s="17">
        <f t="shared" si="6"/>
        <v>-46.625</v>
      </c>
      <c r="H140" s="14">
        <v>20</v>
      </c>
      <c r="I140" s="14"/>
      <c r="J140" s="14"/>
      <c r="K140" s="28">
        <f t="shared" si="7"/>
        <v>2.9166666666666665</v>
      </c>
      <c r="L140" s="32">
        <f t="shared" si="8"/>
        <v>-23.708333333333332</v>
      </c>
    </row>
    <row r="141" spans="1:16" x14ac:dyDescent="0.3">
      <c r="A141" s="14" t="s">
        <v>24</v>
      </c>
      <c r="B141" s="14">
        <v>24</v>
      </c>
      <c r="C141" s="14">
        <v>523</v>
      </c>
      <c r="D141" s="15">
        <v>10</v>
      </c>
      <c r="E141" s="14">
        <v>900</v>
      </c>
      <c r="F141" s="14">
        <v>120</v>
      </c>
      <c r="G141" s="17">
        <f t="shared" si="6"/>
        <v>10.708333333333334</v>
      </c>
      <c r="H141" s="14">
        <v>0</v>
      </c>
      <c r="I141" s="14"/>
      <c r="J141" s="14"/>
      <c r="K141" s="28">
        <f t="shared" si="7"/>
        <v>1.875</v>
      </c>
      <c r="L141" s="28">
        <f t="shared" si="8"/>
        <v>12.583333333333334</v>
      </c>
      <c r="N141" s="19"/>
    </row>
    <row r="142" spans="1:16" x14ac:dyDescent="0.3">
      <c r="A142" s="14" t="s">
        <v>138</v>
      </c>
      <c r="B142" s="14">
        <v>200</v>
      </c>
      <c r="C142" s="14">
        <v>18840</v>
      </c>
      <c r="D142" s="15">
        <v>4</v>
      </c>
      <c r="E142" s="14">
        <v>25500</v>
      </c>
      <c r="F142" s="14">
        <v>4400</v>
      </c>
      <c r="G142" s="17">
        <f t="shared" si="6"/>
        <v>11.3</v>
      </c>
      <c r="H142" s="14">
        <v>10</v>
      </c>
      <c r="I142" s="14"/>
      <c r="J142" s="14"/>
      <c r="K142" s="28">
        <f t="shared" si="7"/>
        <v>6.375</v>
      </c>
      <c r="L142" s="28">
        <f t="shared" si="8"/>
        <v>27.675000000000001</v>
      </c>
      <c r="N142" s="19"/>
    </row>
    <row r="143" spans="1:16" x14ac:dyDescent="0.3">
      <c r="A143" s="14" t="s">
        <v>180</v>
      </c>
      <c r="B143" s="14">
        <v>36</v>
      </c>
      <c r="C143" s="14">
        <v>1346</v>
      </c>
      <c r="D143" s="15">
        <v>5</v>
      </c>
      <c r="E143" s="14">
        <v>850</v>
      </c>
      <c r="F143" s="14">
        <v>0</v>
      </c>
      <c r="G143" s="17">
        <f t="shared" si="6"/>
        <v>-13.777777777777779</v>
      </c>
      <c r="H143" s="14">
        <v>0</v>
      </c>
      <c r="I143" s="14"/>
      <c r="J143" s="14"/>
      <c r="K143" s="28">
        <f t="shared" si="7"/>
        <v>1.1805555555555556</v>
      </c>
      <c r="L143" s="32">
        <f t="shared" si="8"/>
        <v>-12.597222222222223</v>
      </c>
      <c r="P143" s="12" t="s">
        <v>257</v>
      </c>
    </row>
    <row r="144" spans="1:16" x14ac:dyDescent="0.3">
      <c r="A144" s="14" t="s">
        <v>181</v>
      </c>
      <c r="B144" s="14">
        <v>36</v>
      </c>
      <c r="C144" s="14">
        <v>799</v>
      </c>
      <c r="D144" s="15">
        <v>5</v>
      </c>
      <c r="E144" s="14">
        <v>605</v>
      </c>
      <c r="F144" s="14">
        <v>720</v>
      </c>
      <c r="G144" s="17">
        <f t="shared" si="6"/>
        <v>-25.388888888888889</v>
      </c>
      <c r="H144" s="14">
        <v>0</v>
      </c>
      <c r="I144" s="14"/>
      <c r="J144" s="14"/>
      <c r="K144" s="28">
        <f t="shared" si="7"/>
        <v>0.84027777777777779</v>
      </c>
      <c r="L144" s="32">
        <f t="shared" si="8"/>
        <v>-24.548611111111111</v>
      </c>
      <c r="P144" s="12" t="s">
        <v>257</v>
      </c>
    </row>
    <row r="145" spans="1:16" x14ac:dyDescent="0.3">
      <c r="A145" s="14" t="s">
        <v>174</v>
      </c>
      <c r="B145" s="14">
        <v>1</v>
      </c>
      <c r="C145" s="14">
        <v>83</v>
      </c>
      <c r="D145" s="15">
        <v>10</v>
      </c>
      <c r="E145" s="14">
        <v>200</v>
      </c>
      <c r="F145" s="14">
        <v>0</v>
      </c>
      <c r="G145" s="17">
        <f t="shared" si="6"/>
        <v>117</v>
      </c>
      <c r="H145" s="14">
        <v>0</v>
      </c>
      <c r="I145" s="14"/>
      <c r="J145" s="14"/>
      <c r="K145" s="28">
        <f t="shared" si="7"/>
        <v>10</v>
      </c>
      <c r="L145" s="28">
        <f t="shared" si="8"/>
        <v>127</v>
      </c>
      <c r="N145" s="19"/>
    </row>
    <row r="146" spans="1:16" x14ac:dyDescent="0.3">
      <c r="A146" s="14" t="s">
        <v>73</v>
      </c>
      <c r="B146" s="14">
        <v>12</v>
      </c>
      <c r="C146" s="14">
        <v>922</v>
      </c>
      <c r="D146" s="15">
        <v>5</v>
      </c>
      <c r="E146" s="14">
        <v>1000</v>
      </c>
      <c r="F146" s="14">
        <v>0</v>
      </c>
      <c r="G146" s="17">
        <f t="shared" si="6"/>
        <v>6.5</v>
      </c>
      <c r="H146" s="14">
        <v>0</v>
      </c>
      <c r="I146" s="14">
        <v>30</v>
      </c>
      <c r="J146" s="14"/>
      <c r="K146" s="28">
        <f t="shared" si="7"/>
        <v>4.166666666666667</v>
      </c>
      <c r="L146" s="28">
        <f t="shared" si="8"/>
        <v>40.666666666666664</v>
      </c>
      <c r="N146" s="19"/>
    </row>
    <row r="147" spans="1:16" x14ac:dyDescent="0.3">
      <c r="A147" s="14" t="s">
        <v>16</v>
      </c>
      <c r="B147" s="14">
        <v>20</v>
      </c>
      <c r="C147" s="14">
        <v>8110</v>
      </c>
      <c r="D147" s="15">
        <v>10</v>
      </c>
      <c r="E147" s="14">
        <v>8000</v>
      </c>
      <c r="F147" s="14">
        <v>2200</v>
      </c>
      <c r="G147" s="17">
        <f t="shared" si="6"/>
        <v>-115.5</v>
      </c>
      <c r="H147" s="14">
        <v>20</v>
      </c>
      <c r="I147" s="14"/>
      <c r="J147" s="14">
        <v>30</v>
      </c>
      <c r="K147" s="28">
        <f t="shared" si="7"/>
        <v>20</v>
      </c>
      <c r="L147" s="32">
        <f t="shared" si="8"/>
        <v>-45.5</v>
      </c>
      <c r="P147" s="12" t="s">
        <v>257</v>
      </c>
    </row>
    <row r="148" spans="1:16" x14ac:dyDescent="0.3">
      <c r="A148" s="14" t="s">
        <v>14</v>
      </c>
      <c r="B148" s="14">
        <v>20</v>
      </c>
      <c r="C148" s="14">
        <v>5218</v>
      </c>
      <c r="D148" s="15">
        <v>10</v>
      </c>
      <c r="E148" s="14">
        <v>7000</v>
      </c>
      <c r="F148" s="14">
        <v>2000</v>
      </c>
      <c r="G148" s="17">
        <f t="shared" si="6"/>
        <v>-10.9</v>
      </c>
      <c r="H148" s="14">
        <v>20</v>
      </c>
      <c r="I148" s="14"/>
      <c r="J148" s="14">
        <v>30</v>
      </c>
      <c r="K148" s="28">
        <f t="shared" si="7"/>
        <v>17.5</v>
      </c>
      <c r="L148" s="28">
        <f t="shared" si="8"/>
        <v>56.6</v>
      </c>
    </row>
    <row r="149" spans="1:16" x14ac:dyDescent="0.3">
      <c r="A149" s="14" t="s">
        <v>183</v>
      </c>
      <c r="B149" s="14">
        <v>12</v>
      </c>
      <c r="C149" s="14">
        <v>94</v>
      </c>
      <c r="D149" s="15">
        <v>10</v>
      </c>
      <c r="E149" s="14">
        <v>130</v>
      </c>
      <c r="F149" s="14">
        <v>0</v>
      </c>
      <c r="G149" s="17">
        <f t="shared" si="6"/>
        <v>3</v>
      </c>
      <c r="H149" s="14">
        <v>0</v>
      </c>
      <c r="I149" s="14"/>
      <c r="J149" s="14"/>
      <c r="K149" s="28">
        <f t="shared" si="7"/>
        <v>0.54166666666666663</v>
      </c>
      <c r="L149" s="28">
        <f t="shared" si="8"/>
        <v>3.5416666666666665</v>
      </c>
      <c r="N149" s="19"/>
    </row>
    <row r="150" spans="1:16" x14ac:dyDescent="0.3">
      <c r="A150" s="14" t="s">
        <v>182</v>
      </c>
      <c r="B150" s="14">
        <v>12</v>
      </c>
      <c r="C150" s="14">
        <v>96</v>
      </c>
      <c r="D150" s="15">
        <v>10</v>
      </c>
      <c r="E150" s="14">
        <v>160</v>
      </c>
      <c r="F150" s="14">
        <v>0</v>
      </c>
      <c r="G150" s="17">
        <f t="shared" si="6"/>
        <v>5.333333333333333</v>
      </c>
      <c r="H150" s="14">
        <v>0</v>
      </c>
      <c r="I150" s="14"/>
      <c r="J150" s="14"/>
      <c r="K150" s="28">
        <f t="shared" si="7"/>
        <v>0.66666666666666663</v>
      </c>
      <c r="L150" s="28">
        <f t="shared" si="8"/>
        <v>6</v>
      </c>
      <c r="N150" s="19"/>
    </row>
    <row r="151" spans="1:16" x14ac:dyDescent="0.3">
      <c r="A151" s="14" t="s">
        <v>147</v>
      </c>
      <c r="B151" s="14">
        <v>18</v>
      </c>
      <c r="C151" s="14">
        <v>0</v>
      </c>
      <c r="D151" s="15">
        <v>4</v>
      </c>
      <c r="E151" s="14">
        <v>90</v>
      </c>
      <c r="F151" s="14">
        <v>0</v>
      </c>
      <c r="G151" s="17">
        <f t="shared" si="6"/>
        <v>5</v>
      </c>
      <c r="H151" s="14">
        <v>0</v>
      </c>
      <c r="I151" s="14"/>
      <c r="J151" s="14"/>
      <c r="K151" s="28">
        <f t="shared" si="7"/>
        <v>0.25</v>
      </c>
      <c r="L151" s="28">
        <f t="shared" si="8"/>
        <v>5.25</v>
      </c>
      <c r="N151" s="19"/>
      <c r="O151" s="25"/>
    </row>
    <row r="152" spans="1:16" x14ac:dyDescent="0.3">
      <c r="A152" s="14" t="s">
        <v>255</v>
      </c>
      <c r="B152" s="14">
        <v>20</v>
      </c>
      <c r="C152" s="14">
        <v>0</v>
      </c>
      <c r="D152" s="15">
        <v>5</v>
      </c>
      <c r="E152" s="14">
        <v>1300</v>
      </c>
      <c r="F152" s="14">
        <v>0</v>
      </c>
      <c r="G152" s="17">
        <f t="shared" si="6"/>
        <v>65</v>
      </c>
      <c r="H152" s="14">
        <v>0</v>
      </c>
      <c r="I152" s="14"/>
      <c r="J152" s="14"/>
      <c r="K152" s="28">
        <f t="shared" si="7"/>
        <v>3.25</v>
      </c>
      <c r="L152" s="28">
        <f t="shared" si="8"/>
        <v>68.25</v>
      </c>
      <c r="N152" s="19"/>
      <c r="O152" s="25"/>
    </row>
    <row r="153" spans="1:16" x14ac:dyDescent="0.3">
      <c r="A153" s="14" t="s">
        <v>44</v>
      </c>
      <c r="B153" s="14">
        <v>22</v>
      </c>
      <c r="C153" s="14">
        <v>995</v>
      </c>
      <c r="D153" s="15">
        <v>10</v>
      </c>
      <c r="E153" s="14">
        <v>1500</v>
      </c>
      <c r="F153" s="14">
        <v>200</v>
      </c>
      <c r="G153" s="17">
        <f t="shared" si="6"/>
        <v>13.863636363636363</v>
      </c>
      <c r="H153" s="14">
        <v>0</v>
      </c>
      <c r="I153" s="14"/>
      <c r="J153" s="14"/>
      <c r="K153" s="28">
        <f t="shared" si="7"/>
        <v>3.4090909090909092</v>
      </c>
      <c r="L153" s="28">
        <f t="shared" si="8"/>
        <v>17.272727272727273</v>
      </c>
      <c r="N153" s="19"/>
    </row>
    <row r="154" spans="1:16" x14ac:dyDescent="0.3">
      <c r="A154" s="14" t="s">
        <v>115</v>
      </c>
      <c r="B154" s="14">
        <v>6</v>
      </c>
      <c r="C154" s="14">
        <v>2355</v>
      </c>
      <c r="D154" s="15">
        <v>8</v>
      </c>
      <c r="E154" s="14">
        <v>6000</v>
      </c>
      <c r="F154" s="14">
        <v>0</v>
      </c>
      <c r="G154" s="17">
        <f t="shared" si="6"/>
        <v>607.5</v>
      </c>
      <c r="H154" s="14">
        <v>0</v>
      </c>
      <c r="I154" s="14"/>
      <c r="J154" s="14"/>
      <c r="K154" s="28">
        <f t="shared" si="7"/>
        <v>50</v>
      </c>
      <c r="L154" s="28">
        <f t="shared" si="8"/>
        <v>657.5</v>
      </c>
      <c r="N154" s="19"/>
    </row>
    <row r="155" spans="1:16" x14ac:dyDescent="0.3">
      <c r="A155" s="14" t="s">
        <v>116</v>
      </c>
      <c r="B155" s="14">
        <v>6</v>
      </c>
      <c r="C155" s="14">
        <v>600</v>
      </c>
      <c r="D155" s="15">
        <v>4</v>
      </c>
      <c r="E155" s="14">
        <v>700</v>
      </c>
      <c r="F155" s="14">
        <v>0</v>
      </c>
      <c r="G155" s="17">
        <f t="shared" si="6"/>
        <v>16.666666666666668</v>
      </c>
      <c r="H155" s="14">
        <v>0</v>
      </c>
      <c r="I155" s="14"/>
      <c r="J155" s="14"/>
      <c r="K155" s="28">
        <f t="shared" si="7"/>
        <v>5.833333333333333</v>
      </c>
      <c r="L155" s="28">
        <f t="shared" si="8"/>
        <v>22.5</v>
      </c>
      <c r="N155" s="19"/>
    </row>
    <row r="156" spans="1:16" x14ac:dyDescent="0.3">
      <c r="A156" s="14" t="s">
        <v>247</v>
      </c>
      <c r="B156" s="14">
        <v>50</v>
      </c>
      <c r="C156" s="14">
        <v>686</v>
      </c>
      <c r="D156" s="15">
        <v>10</v>
      </c>
      <c r="E156" s="14">
        <v>1000</v>
      </c>
      <c r="F156" s="14">
        <v>1100</v>
      </c>
      <c r="G156" s="17">
        <f t="shared" si="6"/>
        <v>-15.72</v>
      </c>
      <c r="H156" s="14">
        <v>0</v>
      </c>
      <c r="I156" s="14"/>
      <c r="J156" s="14"/>
      <c r="K156" s="28">
        <f t="shared" si="7"/>
        <v>1</v>
      </c>
      <c r="L156" s="32">
        <f t="shared" si="8"/>
        <v>-14.72</v>
      </c>
    </row>
    <row r="157" spans="1:16" x14ac:dyDescent="0.3">
      <c r="A157" s="14" t="s">
        <v>95</v>
      </c>
      <c r="B157" s="14">
        <v>30</v>
      </c>
      <c r="C157" s="14">
        <v>1394</v>
      </c>
      <c r="D157" s="15">
        <v>10</v>
      </c>
      <c r="E157" s="14">
        <v>1000</v>
      </c>
      <c r="F157" s="14">
        <v>0</v>
      </c>
      <c r="G157" s="17">
        <f t="shared" si="6"/>
        <v>-13.133333333333333</v>
      </c>
      <c r="H157" s="14">
        <v>0</v>
      </c>
      <c r="I157" s="14"/>
      <c r="J157" s="14"/>
      <c r="K157" s="28">
        <f t="shared" si="7"/>
        <v>1.6666666666666667</v>
      </c>
      <c r="L157" s="32">
        <f t="shared" si="8"/>
        <v>-11.466666666666667</v>
      </c>
    </row>
    <row r="158" spans="1:16" x14ac:dyDescent="0.3">
      <c r="A158" s="14" t="s">
        <v>96</v>
      </c>
      <c r="B158" s="14">
        <v>20</v>
      </c>
      <c r="C158" s="14">
        <v>585</v>
      </c>
      <c r="D158" s="15">
        <v>10</v>
      </c>
      <c r="E158" s="14">
        <v>1000</v>
      </c>
      <c r="F158" s="14">
        <v>0</v>
      </c>
      <c r="G158" s="17">
        <f t="shared" si="6"/>
        <v>20.75</v>
      </c>
      <c r="H158" s="14">
        <v>0</v>
      </c>
      <c r="I158" s="14"/>
      <c r="J158" s="14"/>
      <c r="K158" s="28">
        <f t="shared" si="7"/>
        <v>2.5</v>
      </c>
      <c r="L158" s="28">
        <f t="shared" si="8"/>
        <v>23.25</v>
      </c>
      <c r="N158" s="19"/>
    </row>
    <row r="159" spans="1:16" x14ac:dyDescent="0.3">
      <c r="A159" s="14" t="s">
        <v>118</v>
      </c>
      <c r="B159" s="14">
        <v>40</v>
      </c>
      <c r="C159" s="14">
        <v>3000</v>
      </c>
      <c r="D159" s="15">
        <v>4.5</v>
      </c>
      <c r="E159" s="14">
        <v>2400</v>
      </c>
      <c r="F159" s="14">
        <v>0</v>
      </c>
      <c r="G159" s="17">
        <f t="shared" si="6"/>
        <v>-15</v>
      </c>
      <c r="H159" s="14">
        <v>25</v>
      </c>
      <c r="I159" s="14"/>
      <c r="J159" s="14"/>
      <c r="K159" s="28">
        <f t="shared" si="7"/>
        <v>3</v>
      </c>
      <c r="L159" s="28">
        <f t="shared" si="8"/>
        <v>13</v>
      </c>
      <c r="N159" s="19"/>
    </row>
    <row r="160" spans="1:16" x14ac:dyDescent="0.3">
      <c r="A160" s="14" t="s">
        <v>120</v>
      </c>
      <c r="B160" s="14">
        <v>40</v>
      </c>
      <c r="C160" s="14">
        <v>3000</v>
      </c>
      <c r="D160" s="15">
        <v>4.5</v>
      </c>
      <c r="E160" s="14">
        <v>2100</v>
      </c>
      <c r="F160" s="14">
        <v>0</v>
      </c>
      <c r="G160" s="17">
        <f t="shared" si="6"/>
        <v>-22.5</v>
      </c>
      <c r="H160" s="14">
        <v>25</v>
      </c>
      <c r="I160" s="14"/>
      <c r="J160" s="14"/>
      <c r="K160" s="28">
        <f t="shared" si="7"/>
        <v>2.625</v>
      </c>
      <c r="L160" s="28">
        <f t="shared" si="8"/>
        <v>5.125</v>
      </c>
      <c r="N160" s="19"/>
    </row>
    <row r="161" spans="1:16" x14ac:dyDescent="0.3">
      <c r="A161" s="14" t="s">
        <v>248</v>
      </c>
      <c r="B161" s="14">
        <v>40</v>
      </c>
      <c r="C161" s="14">
        <v>320</v>
      </c>
      <c r="D161" s="15">
        <v>4.5</v>
      </c>
      <c r="E161" s="14">
        <v>1800</v>
      </c>
      <c r="F161" s="14">
        <v>0</v>
      </c>
      <c r="G161" s="17">
        <f t="shared" si="6"/>
        <v>37</v>
      </c>
      <c r="H161" s="14">
        <v>0</v>
      </c>
      <c r="I161" s="14"/>
      <c r="J161" s="14"/>
      <c r="K161" s="28">
        <f t="shared" si="7"/>
        <v>2.25</v>
      </c>
      <c r="L161" s="28">
        <f t="shared" si="8"/>
        <v>39.25</v>
      </c>
      <c r="N161" s="19"/>
    </row>
    <row r="162" spans="1:16" x14ac:dyDescent="0.3">
      <c r="A162" s="14" t="s">
        <v>117</v>
      </c>
      <c r="B162" s="14">
        <v>40</v>
      </c>
      <c r="C162" s="14">
        <v>4000</v>
      </c>
      <c r="D162" s="15">
        <v>4.5</v>
      </c>
      <c r="E162" s="14">
        <v>3500</v>
      </c>
      <c r="F162" s="14">
        <v>0</v>
      </c>
      <c r="G162" s="17">
        <f t="shared" si="6"/>
        <v>-12.5</v>
      </c>
      <c r="H162" s="14">
        <v>30</v>
      </c>
      <c r="I162" s="14"/>
      <c r="J162" s="14"/>
      <c r="K162" s="28">
        <f t="shared" si="7"/>
        <v>4.375</v>
      </c>
      <c r="L162" s="28">
        <f t="shared" si="8"/>
        <v>21.875</v>
      </c>
      <c r="N162" s="19"/>
    </row>
    <row r="163" spans="1:16" x14ac:dyDescent="0.3">
      <c r="A163" s="14" t="s">
        <v>119</v>
      </c>
      <c r="B163" s="14">
        <v>40</v>
      </c>
      <c r="C163" s="14">
        <v>466</v>
      </c>
      <c r="D163" s="15">
        <v>4.5</v>
      </c>
      <c r="E163" s="14">
        <v>1500</v>
      </c>
      <c r="F163" s="14">
        <v>0</v>
      </c>
      <c r="G163" s="17">
        <f t="shared" si="6"/>
        <v>25.85</v>
      </c>
      <c r="H163" s="14">
        <v>0</v>
      </c>
      <c r="I163" s="14"/>
      <c r="J163" s="14"/>
      <c r="K163" s="28">
        <f t="shared" si="7"/>
        <v>1.875</v>
      </c>
      <c r="L163" s="28">
        <f t="shared" si="8"/>
        <v>27.725000000000001</v>
      </c>
      <c r="N163" s="19"/>
    </row>
    <row r="164" spans="1:16" x14ac:dyDescent="0.3">
      <c r="A164" s="14" t="s">
        <v>172</v>
      </c>
      <c r="B164" s="14">
        <v>48</v>
      </c>
      <c r="C164" s="14">
        <v>239</v>
      </c>
      <c r="D164" s="15">
        <v>5</v>
      </c>
      <c r="E164" s="14">
        <v>305</v>
      </c>
      <c r="F164" s="14">
        <v>0</v>
      </c>
      <c r="G164" s="17">
        <f t="shared" si="6"/>
        <v>1.375</v>
      </c>
      <c r="H164" s="14">
        <v>0</v>
      </c>
      <c r="I164" s="14"/>
      <c r="J164" s="14"/>
      <c r="K164" s="28">
        <f t="shared" si="7"/>
        <v>0.31770833333333331</v>
      </c>
      <c r="L164" s="28">
        <f t="shared" si="8"/>
        <v>1.6927083333333333</v>
      </c>
      <c r="N164" s="19"/>
    </row>
    <row r="165" spans="1:16" x14ac:dyDescent="0.3">
      <c r="A165" s="14" t="s">
        <v>167</v>
      </c>
      <c r="B165" s="14">
        <v>48</v>
      </c>
      <c r="C165" s="14">
        <v>20</v>
      </c>
      <c r="D165" s="15">
        <v>5</v>
      </c>
      <c r="E165" s="14">
        <v>733</v>
      </c>
      <c r="F165" s="14">
        <v>288</v>
      </c>
      <c r="G165" s="17">
        <f t="shared" si="6"/>
        <v>8.8541666666666661</v>
      </c>
      <c r="H165" s="14">
        <v>20</v>
      </c>
      <c r="I165" s="14"/>
      <c r="J165" s="14"/>
      <c r="K165" s="28">
        <f t="shared" si="7"/>
        <v>0.76354166666666667</v>
      </c>
      <c r="L165" s="28">
        <f t="shared" si="8"/>
        <v>29.617708333333329</v>
      </c>
      <c r="N165" s="19"/>
    </row>
    <row r="166" spans="1:16" x14ac:dyDescent="0.3">
      <c r="A166" s="14" t="s">
        <v>166</v>
      </c>
      <c r="B166" s="14">
        <v>48</v>
      </c>
      <c r="C166" s="14">
        <v>2880</v>
      </c>
      <c r="D166" s="15">
        <v>5</v>
      </c>
      <c r="E166" s="14">
        <v>2790</v>
      </c>
      <c r="F166" s="14">
        <v>480</v>
      </c>
      <c r="G166" s="17">
        <f t="shared" si="6"/>
        <v>-11.875</v>
      </c>
      <c r="H166" s="14">
        <v>30</v>
      </c>
      <c r="I166" s="14"/>
      <c r="J166" s="14"/>
      <c r="K166" s="28">
        <f t="shared" si="7"/>
        <v>2.90625</v>
      </c>
      <c r="L166" s="28">
        <f t="shared" si="8"/>
        <v>21.03125</v>
      </c>
      <c r="N166" s="19"/>
    </row>
    <row r="167" spans="1:16" x14ac:dyDescent="0.3">
      <c r="A167" s="14" t="s">
        <v>168</v>
      </c>
      <c r="B167" s="14">
        <v>48</v>
      </c>
      <c r="C167" s="14">
        <v>279</v>
      </c>
      <c r="D167" s="15">
        <v>5</v>
      </c>
      <c r="E167" s="14">
        <v>2007</v>
      </c>
      <c r="F167" s="14">
        <v>480</v>
      </c>
      <c r="G167" s="17">
        <f t="shared" si="6"/>
        <v>26</v>
      </c>
      <c r="H167" s="14">
        <v>25</v>
      </c>
      <c r="I167" s="14"/>
      <c r="J167" s="14"/>
      <c r="K167" s="28">
        <f t="shared" si="7"/>
        <v>2.0906250000000002</v>
      </c>
      <c r="L167" s="28">
        <f t="shared" si="8"/>
        <v>53.090625000000003</v>
      </c>
      <c r="N167" s="19"/>
    </row>
    <row r="168" spans="1:16" x14ac:dyDescent="0.3">
      <c r="A168" s="14" t="s">
        <v>169</v>
      </c>
      <c r="B168" s="14">
        <v>48</v>
      </c>
      <c r="C168" s="14">
        <v>299</v>
      </c>
      <c r="D168" s="15">
        <v>5</v>
      </c>
      <c r="E168" s="14">
        <v>1220</v>
      </c>
      <c r="F168" s="14">
        <v>336</v>
      </c>
      <c r="G168" s="17">
        <f t="shared" si="6"/>
        <v>12.1875</v>
      </c>
      <c r="H168" s="14">
        <v>25</v>
      </c>
      <c r="I168" s="14"/>
      <c r="J168" s="14"/>
      <c r="K168" s="28">
        <f t="shared" si="7"/>
        <v>1.2708333333333333</v>
      </c>
      <c r="L168" s="28">
        <f t="shared" si="8"/>
        <v>38.458333333333336</v>
      </c>
      <c r="N168" s="19"/>
    </row>
    <row r="169" spans="1:16" x14ac:dyDescent="0.3">
      <c r="A169" s="14" t="s">
        <v>173</v>
      </c>
      <c r="B169" s="14">
        <v>48</v>
      </c>
      <c r="C169" s="14">
        <v>240</v>
      </c>
      <c r="D169" s="15">
        <v>5</v>
      </c>
      <c r="E169" s="14">
        <v>1165</v>
      </c>
      <c r="F169" s="14">
        <v>0</v>
      </c>
      <c r="G169" s="17">
        <f t="shared" si="6"/>
        <v>19.270833333333332</v>
      </c>
      <c r="H169" s="14">
        <v>0</v>
      </c>
      <c r="I169" s="14"/>
      <c r="J169" s="14"/>
      <c r="K169" s="28">
        <f t="shared" si="7"/>
        <v>1.2135416666666667</v>
      </c>
      <c r="L169" s="28">
        <f t="shared" si="8"/>
        <v>20.484375</v>
      </c>
      <c r="N169" s="19"/>
    </row>
    <row r="170" spans="1:16" x14ac:dyDescent="0.3">
      <c r="A170" s="14" t="s">
        <v>249</v>
      </c>
      <c r="B170" s="14">
        <v>48</v>
      </c>
      <c r="C170" s="14">
        <v>2069</v>
      </c>
      <c r="D170" s="15">
        <v>5</v>
      </c>
      <c r="E170" s="14">
        <v>589</v>
      </c>
      <c r="F170" s="14">
        <v>0</v>
      </c>
      <c r="G170" s="17">
        <f t="shared" si="6"/>
        <v>-30.833333333333332</v>
      </c>
      <c r="H170" s="14">
        <v>0</v>
      </c>
      <c r="I170" s="14"/>
      <c r="J170" s="14"/>
      <c r="K170" s="28">
        <f t="shared" si="7"/>
        <v>0.61354166666666676</v>
      </c>
      <c r="L170" s="32">
        <f t="shared" si="8"/>
        <v>-30.219791666666666</v>
      </c>
      <c r="P170" s="12" t="s">
        <v>257</v>
      </c>
    </row>
    <row r="171" spans="1:16" x14ac:dyDescent="0.3">
      <c r="A171" s="14" t="s">
        <v>171</v>
      </c>
      <c r="B171" s="14">
        <v>48</v>
      </c>
      <c r="C171" s="14">
        <v>0</v>
      </c>
      <c r="D171" s="15">
        <v>5</v>
      </c>
      <c r="E171" s="14">
        <v>240</v>
      </c>
      <c r="F171" s="14">
        <v>0</v>
      </c>
      <c r="G171" s="17">
        <f t="shared" si="6"/>
        <v>5</v>
      </c>
      <c r="H171" s="14">
        <v>0</v>
      </c>
      <c r="I171" s="14"/>
      <c r="J171" s="14"/>
      <c r="K171" s="28">
        <f t="shared" si="7"/>
        <v>0.25</v>
      </c>
      <c r="L171" s="28">
        <f t="shared" si="8"/>
        <v>5.25</v>
      </c>
      <c r="N171" s="19"/>
    </row>
    <row r="172" spans="1:16" x14ac:dyDescent="0.3">
      <c r="A172" s="14" t="s">
        <v>124</v>
      </c>
      <c r="B172" s="14">
        <v>10</v>
      </c>
      <c r="C172" s="14">
        <v>130</v>
      </c>
      <c r="D172" s="15">
        <v>4</v>
      </c>
      <c r="E172" s="14">
        <v>150</v>
      </c>
      <c r="F172" s="14">
        <v>0</v>
      </c>
      <c r="G172" s="17">
        <f t="shared" si="6"/>
        <v>2</v>
      </c>
      <c r="H172" s="14">
        <v>0</v>
      </c>
      <c r="I172" s="14"/>
      <c r="J172" s="14"/>
      <c r="K172" s="28">
        <f t="shared" si="7"/>
        <v>0.75</v>
      </c>
      <c r="L172" s="28">
        <f t="shared" si="8"/>
        <v>2.75</v>
      </c>
      <c r="N172" s="19"/>
      <c r="O172" s="25"/>
    </row>
    <row r="173" spans="1:16" x14ac:dyDescent="0.3">
      <c r="A173" s="14" t="s">
        <v>125</v>
      </c>
      <c r="B173" s="14">
        <v>12</v>
      </c>
      <c r="C173" s="14">
        <v>542</v>
      </c>
      <c r="D173" s="15">
        <v>7</v>
      </c>
      <c r="E173" s="14">
        <v>1500</v>
      </c>
      <c r="F173" s="14">
        <v>0</v>
      </c>
      <c r="G173" s="17">
        <f t="shared" si="6"/>
        <v>79.833333333333329</v>
      </c>
      <c r="H173" s="14">
        <v>25</v>
      </c>
      <c r="I173" s="14"/>
      <c r="J173" s="14"/>
      <c r="K173" s="28">
        <f t="shared" si="7"/>
        <v>6.25</v>
      </c>
      <c r="L173" s="28">
        <f t="shared" si="8"/>
        <v>111.08333333333333</v>
      </c>
      <c r="N173" s="19"/>
    </row>
    <row r="174" spans="1:16" x14ac:dyDescent="0.3">
      <c r="A174" s="14" t="s">
        <v>127</v>
      </c>
      <c r="B174" s="14">
        <v>12</v>
      </c>
      <c r="C174" s="14">
        <v>0</v>
      </c>
      <c r="D174" s="15">
        <v>7</v>
      </c>
      <c r="E174" s="14">
        <v>450</v>
      </c>
      <c r="F174" s="14">
        <v>0</v>
      </c>
      <c r="G174" s="17">
        <f t="shared" si="6"/>
        <v>37.5</v>
      </c>
      <c r="H174" s="14">
        <v>0</v>
      </c>
      <c r="I174" s="14"/>
      <c r="J174" s="14"/>
      <c r="K174" s="28">
        <f t="shared" si="7"/>
        <v>1.875</v>
      </c>
      <c r="L174" s="28">
        <f t="shared" si="8"/>
        <v>39.375</v>
      </c>
      <c r="N174" s="19"/>
    </row>
    <row r="175" spans="1:16" x14ac:dyDescent="0.3">
      <c r="A175" s="14" t="s">
        <v>126</v>
      </c>
      <c r="B175" s="14">
        <v>12</v>
      </c>
      <c r="C175" s="14">
        <v>658</v>
      </c>
      <c r="D175" s="15">
        <v>7</v>
      </c>
      <c r="E175" s="14">
        <v>1800</v>
      </c>
      <c r="F175" s="14">
        <v>0</v>
      </c>
      <c r="G175" s="17">
        <f t="shared" si="6"/>
        <v>95.166666666666671</v>
      </c>
      <c r="H175" s="14">
        <v>30</v>
      </c>
      <c r="I175" s="14"/>
      <c r="J175" s="14"/>
      <c r="K175" s="28">
        <f t="shared" si="7"/>
        <v>7.5</v>
      </c>
      <c r="L175" s="28">
        <f t="shared" si="8"/>
        <v>132.66666666666669</v>
      </c>
      <c r="N175" s="19"/>
    </row>
    <row r="176" spans="1:16" x14ac:dyDescent="0.3">
      <c r="A176" s="14" t="s">
        <v>50</v>
      </c>
      <c r="B176" s="14">
        <v>6</v>
      </c>
      <c r="C176" s="14">
        <v>85</v>
      </c>
      <c r="D176" s="15">
        <v>10</v>
      </c>
      <c r="E176" s="14">
        <v>450</v>
      </c>
      <c r="F176" s="14">
        <v>60</v>
      </c>
      <c r="G176" s="17">
        <f t="shared" si="6"/>
        <v>50.833333333333336</v>
      </c>
      <c r="H176" s="14">
        <v>0</v>
      </c>
      <c r="I176" s="14"/>
      <c r="J176" s="14"/>
      <c r="K176" s="28">
        <f t="shared" si="7"/>
        <v>3.75</v>
      </c>
      <c r="L176" s="28">
        <f t="shared" si="8"/>
        <v>54.583333333333336</v>
      </c>
      <c r="N176" s="19">
        <v>10</v>
      </c>
    </row>
    <row r="177" spans="1:16" x14ac:dyDescent="0.3">
      <c r="A177" s="14" t="s">
        <v>31</v>
      </c>
      <c r="B177" s="14">
        <v>10</v>
      </c>
      <c r="C177" s="14">
        <v>43</v>
      </c>
      <c r="D177" s="15">
        <v>5</v>
      </c>
      <c r="E177" s="14">
        <v>67</v>
      </c>
      <c r="F177" s="14">
        <v>0</v>
      </c>
      <c r="G177" s="17">
        <f t="shared" si="6"/>
        <v>2.4</v>
      </c>
      <c r="H177" s="14">
        <v>0</v>
      </c>
      <c r="I177" s="14"/>
      <c r="J177" s="14"/>
      <c r="K177" s="28">
        <f t="shared" si="7"/>
        <v>0.33500000000000002</v>
      </c>
      <c r="L177" s="28">
        <f t="shared" si="8"/>
        <v>2.7349999999999999</v>
      </c>
      <c r="N177" s="19"/>
    </row>
    <row r="178" spans="1:16" x14ac:dyDescent="0.3">
      <c r="A178" s="14" t="s">
        <v>32</v>
      </c>
      <c r="B178" s="14">
        <v>10</v>
      </c>
      <c r="C178" s="14">
        <v>59</v>
      </c>
      <c r="D178" s="15">
        <v>5</v>
      </c>
      <c r="E178" s="14">
        <v>112</v>
      </c>
      <c r="F178" s="14">
        <v>0</v>
      </c>
      <c r="G178" s="17">
        <f t="shared" si="6"/>
        <v>5.3</v>
      </c>
      <c r="H178" s="14">
        <v>0</v>
      </c>
      <c r="I178" s="14"/>
      <c r="J178" s="14"/>
      <c r="K178" s="28">
        <f t="shared" si="7"/>
        <v>0.56000000000000005</v>
      </c>
      <c r="L178" s="28">
        <f t="shared" si="8"/>
        <v>5.8599999999999994</v>
      </c>
      <c r="N178" s="19"/>
    </row>
    <row r="179" spans="1:16" x14ac:dyDescent="0.3">
      <c r="A179" s="14" t="s">
        <v>33</v>
      </c>
      <c r="B179" s="14">
        <v>10</v>
      </c>
      <c r="C179" s="14">
        <v>31</v>
      </c>
      <c r="D179" s="15">
        <v>5</v>
      </c>
      <c r="E179" s="14">
        <v>72</v>
      </c>
      <c r="F179" s="14">
        <v>0</v>
      </c>
      <c r="G179" s="17">
        <f t="shared" si="6"/>
        <v>4.0999999999999996</v>
      </c>
      <c r="H179" s="14">
        <v>0</v>
      </c>
      <c r="I179" s="14"/>
      <c r="J179" s="14"/>
      <c r="K179" s="28">
        <f t="shared" si="7"/>
        <v>0.36</v>
      </c>
      <c r="L179" s="28">
        <f t="shared" si="8"/>
        <v>4.46</v>
      </c>
      <c r="N179" s="19"/>
    </row>
    <row r="180" spans="1:16" x14ac:dyDescent="0.3">
      <c r="A180" s="14" t="s">
        <v>37</v>
      </c>
      <c r="B180" s="14">
        <v>10</v>
      </c>
      <c r="C180" s="14">
        <v>42</v>
      </c>
      <c r="D180" s="15">
        <v>5</v>
      </c>
      <c r="E180" s="14">
        <v>53</v>
      </c>
      <c r="F180" s="14">
        <v>20</v>
      </c>
      <c r="G180" s="17">
        <f t="shared" si="6"/>
        <v>-0.9</v>
      </c>
      <c r="H180" s="14">
        <v>0</v>
      </c>
      <c r="I180" s="14"/>
      <c r="J180" s="14"/>
      <c r="K180" s="28">
        <f t="shared" si="7"/>
        <v>0.26500000000000001</v>
      </c>
      <c r="L180" s="28">
        <f t="shared" si="8"/>
        <v>-0.63500000000000001</v>
      </c>
      <c r="N180" s="19"/>
    </row>
    <row r="181" spans="1:16" x14ac:dyDescent="0.3">
      <c r="A181" s="14" t="s">
        <v>34</v>
      </c>
      <c r="B181" s="14">
        <v>10</v>
      </c>
      <c r="C181" s="14">
        <v>61</v>
      </c>
      <c r="D181" s="15">
        <v>5</v>
      </c>
      <c r="E181" s="14">
        <v>169</v>
      </c>
      <c r="F181" s="14">
        <v>0</v>
      </c>
      <c r="G181" s="17">
        <f t="shared" si="6"/>
        <v>10.8</v>
      </c>
      <c r="H181" s="14">
        <v>0</v>
      </c>
      <c r="I181" s="14"/>
      <c r="J181" s="14"/>
      <c r="K181" s="28">
        <f t="shared" si="7"/>
        <v>0.84500000000000008</v>
      </c>
      <c r="L181" s="28">
        <f t="shared" si="8"/>
        <v>11.645000000000001</v>
      </c>
      <c r="N181" s="19"/>
    </row>
    <row r="182" spans="1:16" x14ac:dyDescent="0.3">
      <c r="A182" s="14" t="s">
        <v>36</v>
      </c>
      <c r="B182" s="14">
        <v>10</v>
      </c>
      <c r="C182" s="14">
        <v>60</v>
      </c>
      <c r="D182" s="15">
        <v>5</v>
      </c>
      <c r="E182" s="14">
        <v>70</v>
      </c>
      <c r="F182" s="14">
        <v>0</v>
      </c>
      <c r="G182" s="17">
        <f t="shared" si="6"/>
        <v>1</v>
      </c>
      <c r="H182" s="14">
        <v>0</v>
      </c>
      <c r="I182" s="14"/>
      <c r="J182" s="14"/>
      <c r="K182" s="28">
        <f t="shared" si="7"/>
        <v>0.35</v>
      </c>
      <c r="L182" s="28">
        <f t="shared" si="8"/>
        <v>1.35</v>
      </c>
      <c r="N182" s="19"/>
    </row>
    <row r="183" spans="1:16" x14ac:dyDescent="0.3">
      <c r="A183" s="14" t="s">
        <v>41</v>
      </c>
      <c r="B183" s="14">
        <v>10</v>
      </c>
      <c r="C183" s="14">
        <v>0</v>
      </c>
      <c r="D183" s="15">
        <v>5</v>
      </c>
      <c r="E183" s="14">
        <v>39</v>
      </c>
      <c r="F183" s="14">
        <v>0</v>
      </c>
      <c r="G183" s="17">
        <f t="shared" si="6"/>
        <v>3.9</v>
      </c>
      <c r="H183" s="14">
        <v>0</v>
      </c>
      <c r="I183" s="14"/>
      <c r="J183" s="14"/>
      <c r="K183" s="28">
        <f t="shared" si="7"/>
        <v>0.19500000000000001</v>
      </c>
      <c r="L183" s="28">
        <f t="shared" si="8"/>
        <v>4.0949999999999998</v>
      </c>
      <c r="N183" s="19"/>
    </row>
    <row r="184" spans="1:16" x14ac:dyDescent="0.3">
      <c r="A184" s="14" t="s">
        <v>35</v>
      </c>
      <c r="B184" s="14">
        <v>10</v>
      </c>
      <c r="C184" s="14">
        <v>60</v>
      </c>
      <c r="D184" s="15">
        <v>5</v>
      </c>
      <c r="E184" s="14">
        <v>110</v>
      </c>
      <c r="F184" s="14">
        <v>10</v>
      </c>
      <c r="G184" s="17">
        <f t="shared" si="6"/>
        <v>4</v>
      </c>
      <c r="H184" s="14">
        <v>0</v>
      </c>
      <c r="I184" s="14"/>
      <c r="J184" s="14"/>
      <c r="K184" s="28">
        <f t="shared" si="7"/>
        <v>0.55000000000000004</v>
      </c>
      <c r="L184" s="28">
        <f t="shared" si="8"/>
        <v>4.55</v>
      </c>
      <c r="N184" s="19"/>
      <c r="O184" s="25"/>
    </row>
    <row r="185" spans="1:16" x14ac:dyDescent="0.3">
      <c r="A185" s="14" t="s">
        <v>9</v>
      </c>
      <c r="B185" s="14">
        <v>10</v>
      </c>
      <c r="C185" s="14">
        <v>3500</v>
      </c>
      <c r="D185" s="15">
        <v>3.5</v>
      </c>
      <c r="E185" s="14">
        <v>7500</v>
      </c>
      <c r="F185" s="14">
        <v>1500</v>
      </c>
      <c r="G185" s="17">
        <f t="shared" si="6"/>
        <v>250</v>
      </c>
      <c r="H185" s="14">
        <v>0</v>
      </c>
      <c r="I185" s="14"/>
      <c r="J185" s="14"/>
      <c r="K185" s="28">
        <f t="shared" si="7"/>
        <v>37.5</v>
      </c>
      <c r="L185" s="28">
        <f t="shared" si="8"/>
        <v>287.5</v>
      </c>
      <c r="N185" s="19"/>
    </row>
    <row r="186" spans="1:16" x14ac:dyDescent="0.3">
      <c r="A186" s="14" t="s">
        <v>15</v>
      </c>
      <c r="B186" s="14">
        <v>20</v>
      </c>
      <c r="C186" s="14">
        <v>6720</v>
      </c>
      <c r="D186" s="15">
        <v>4.5</v>
      </c>
      <c r="E186" s="14">
        <v>6500</v>
      </c>
      <c r="F186" s="14">
        <v>2000</v>
      </c>
      <c r="G186" s="17">
        <f t="shared" si="6"/>
        <v>-111</v>
      </c>
      <c r="H186" s="14">
        <v>40</v>
      </c>
      <c r="I186" s="14"/>
      <c r="J186" s="14"/>
      <c r="K186" s="28">
        <f t="shared" si="7"/>
        <v>16.25</v>
      </c>
      <c r="L186" s="32">
        <f t="shared" si="8"/>
        <v>-54.75</v>
      </c>
      <c r="P186" s="12" t="s">
        <v>257</v>
      </c>
    </row>
    <row r="187" spans="1:16" x14ac:dyDescent="0.3">
      <c r="A187" s="14" t="s">
        <v>88</v>
      </c>
      <c r="B187" s="14">
        <v>24</v>
      </c>
      <c r="C187" s="14">
        <v>1751</v>
      </c>
      <c r="D187" s="15">
        <v>10</v>
      </c>
      <c r="E187" s="14">
        <v>950</v>
      </c>
      <c r="F187" s="14">
        <v>168</v>
      </c>
      <c r="G187" s="17">
        <f t="shared" si="6"/>
        <v>-40.375</v>
      </c>
      <c r="H187" s="14">
        <v>25</v>
      </c>
      <c r="I187" s="14"/>
      <c r="J187" s="14"/>
      <c r="K187" s="28">
        <f t="shared" si="7"/>
        <v>1.9791666666666667</v>
      </c>
      <c r="L187" s="32">
        <f t="shared" si="8"/>
        <v>-13.395833333333334</v>
      </c>
    </row>
    <row r="188" spans="1:16" x14ac:dyDescent="0.3">
      <c r="A188" s="14" t="s">
        <v>89</v>
      </c>
      <c r="B188" s="14">
        <v>24</v>
      </c>
      <c r="C188" s="14">
        <v>1896</v>
      </c>
      <c r="D188" s="15">
        <v>10</v>
      </c>
      <c r="E188" s="14">
        <v>1100</v>
      </c>
      <c r="F188" s="14">
        <v>120</v>
      </c>
      <c r="G188" s="17">
        <f t="shared" si="6"/>
        <v>-38.166666666666664</v>
      </c>
      <c r="H188" s="14">
        <v>25</v>
      </c>
      <c r="I188" s="14"/>
      <c r="J188" s="14"/>
      <c r="K188" s="28">
        <f t="shared" si="7"/>
        <v>2.2916666666666665</v>
      </c>
      <c r="L188" s="32">
        <f t="shared" si="8"/>
        <v>-10.874999999999998</v>
      </c>
    </row>
    <row r="189" spans="1:16" x14ac:dyDescent="0.3">
      <c r="A189" s="14" t="s">
        <v>78</v>
      </c>
      <c r="B189" s="14">
        <v>20</v>
      </c>
      <c r="C189" s="14">
        <v>375</v>
      </c>
      <c r="D189" s="15">
        <v>6</v>
      </c>
      <c r="E189" s="14">
        <v>550</v>
      </c>
      <c r="F189" s="14">
        <v>0</v>
      </c>
      <c r="G189" s="17">
        <f t="shared" si="6"/>
        <v>8.75</v>
      </c>
      <c r="H189" s="14">
        <v>0</v>
      </c>
      <c r="I189" s="14"/>
      <c r="J189" s="14"/>
      <c r="K189" s="28">
        <f t="shared" si="7"/>
        <v>1.375</v>
      </c>
      <c r="L189" s="28">
        <f t="shared" si="8"/>
        <v>10.125</v>
      </c>
      <c r="N189" s="19"/>
    </row>
    <row r="190" spans="1:16" x14ac:dyDescent="0.3">
      <c r="A190" s="14" t="s">
        <v>74</v>
      </c>
      <c r="B190" s="14">
        <v>20</v>
      </c>
      <c r="C190" s="14">
        <v>339</v>
      </c>
      <c r="D190" s="15">
        <v>6</v>
      </c>
      <c r="E190" s="14">
        <v>450</v>
      </c>
      <c r="F190" s="14">
        <v>0</v>
      </c>
      <c r="G190" s="17">
        <f t="shared" si="6"/>
        <v>5.55</v>
      </c>
      <c r="H190" s="14">
        <v>0</v>
      </c>
      <c r="I190" s="14"/>
      <c r="J190" s="14"/>
      <c r="K190" s="28">
        <f t="shared" si="7"/>
        <v>1.125</v>
      </c>
      <c r="L190" s="28">
        <f t="shared" si="8"/>
        <v>6.6749999999999998</v>
      </c>
      <c r="N190" s="19"/>
    </row>
    <row r="191" spans="1:16" x14ac:dyDescent="0.3">
      <c r="A191" s="14" t="s">
        <v>75</v>
      </c>
      <c r="B191" s="14">
        <v>20</v>
      </c>
      <c r="C191" s="14">
        <v>824</v>
      </c>
      <c r="D191" s="15">
        <v>6</v>
      </c>
      <c r="E191" s="14">
        <v>900</v>
      </c>
      <c r="F191" s="14">
        <v>100</v>
      </c>
      <c r="G191" s="17">
        <f t="shared" si="6"/>
        <v>-1.2</v>
      </c>
      <c r="H191" s="14">
        <v>0</v>
      </c>
      <c r="I191" s="14"/>
      <c r="J191" s="14"/>
      <c r="K191" s="28">
        <f t="shared" si="7"/>
        <v>2.25</v>
      </c>
      <c r="L191" s="28">
        <f t="shared" si="8"/>
        <v>1.05</v>
      </c>
      <c r="N191" s="19"/>
    </row>
    <row r="192" spans="1:16" x14ac:dyDescent="0.3">
      <c r="A192" s="14" t="s">
        <v>76</v>
      </c>
      <c r="B192" s="14">
        <v>20</v>
      </c>
      <c r="C192" s="14">
        <v>600</v>
      </c>
      <c r="D192" s="15">
        <v>6</v>
      </c>
      <c r="E192" s="14">
        <v>550</v>
      </c>
      <c r="F192" s="14">
        <v>0</v>
      </c>
      <c r="G192" s="17">
        <f t="shared" si="6"/>
        <v>-2.5</v>
      </c>
      <c r="H192" s="14">
        <v>0</v>
      </c>
      <c r="I192" s="14"/>
      <c r="J192" s="14"/>
      <c r="K192" s="28">
        <f t="shared" si="7"/>
        <v>1.375</v>
      </c>
      <c r="L192" s="32">
        <f t="shared" si="8"/>
        <v>-1.125</v>
      </c>
    </row>
    <row r="193" spans="1:15" x14ac:dyDescent="0.3">
      <c r="A193" s="14" t="s">
        <v>79</v>
      </c>
      <c r="B193" s="14">
        <v>20</v>
      </c>
      <c r="C193" s="14">
        <v>562</v>
      </c>
      <c r="D193" s="15">
        <v>6</v>
      </c>
      <c r="E193" s="14">
        <v>250</v>
      </c>
      <c r="F193" s="14">
        <v>0</v>
      </c>
      <c r="G193" s="17">
        <f t="shared" si="6"/>
        <v>-15.6</v>
      </c>
      <c r="H193" s="14">
        <v>0</v>
      </c>
      <c r="I193" s="14"/>
      <c r="J193" s="14"/>
      <c r="K193" s="28">
        <f t="shared" si="7"/>
        <v>0.625</v>
      </c>
      <c r="L193" s="32">
        <f t="shared" si="8"/>
        <v>-14.975</v>
      </c>
    </row>
    <row r="194" spans="1:15" x14ac:dyDescent="0.3">
      <c r="A194" s="14" t="s">
        <v>77</v>
      </c>
      <c r="B194" s="14">
        <v>20</v>
      </c>
      <c r="C194" s="14">
        <v>35</v>
      </c>
      <c r="D194" s="15">
        <v>6</v>
      </c>
      <c r="E194" s="14">
        <v>300</v>
      </c>
      <c r="F194" s="14">
        <v>100</v>
      </c>
      <c r="G194" s="17">
        <f t="shared" si="6"/>
        <v>8.25</v>
      </c>
      <c r="H194" s="14">
        <v>0</v>
      </c>
      <c r="I194" s="14"/>
      <c r="J194" s="14"/>
      <c r="K194" s="28">
        <f t="shared" si="7"/>
        <v>0.75</v>
      </c>
      <c r="L194" s="28">
        <f t="shared" si="8"/>
        <v>9</v>
      </c>
      <c r="N194" s="19"/>
    </row>
    <row r="195" spans="1:15" x14ac:dyDescent="0.3">
      <c r="A195" s="14" t="s">
        <v>256</v>
      </c>
      <c r="B195" s="14">
        <v>12</v>
      </c>
      <c r="C195" s="14">
        <v>163</v>
      </c>
      <c r="D195" s="15">
        <v>10</v>
      </c>
      <c r="E195" s="14">
        <v>200</v>
      </c>
      <c r="F195" s="14">
        <v>0</v>
      </c>
      <c r="G195" s="17">
        <f t="shared" ref="G195:G203" si="9">(E195-C195-F195)/B195</f>
        <v>3.0833333333333335</v>
      </c>
      <c r="H195" s="14">
        <v>0</v>
      </c>
      <c r="I195" s="14"/>
      <c r="J195" s="14"/>
      <c r="K195" s="28">
        <f t="shared" ref="K195:K203" si="10">E195*0.05/B195</f>
        <v>0.83333333333333337</v>
      </c>
      <c r="L195" s="28">
        <f t="shared" ref="L195:L203" si="11">G195+H195+I195+J195+K195</f>
        <v>3.916666666666667</v>
      </c>
      <c r="N195" s="19"/>
    </row>
    <row r="196" spans="1:15" x14ac:dyDescent="0.3">
      <c r="A196" s="14" t="s">
        <v>98</v>
      </c>
      <c r="B196" s="14">
        <v>12</v>
      </c>
      <c r="C196" s="14">
        <v>301</v>
      </c>
      <c r="D196" s="15">
        <v>10</v>
      </c>
      <c r="E196" s="14">
        <v>350</v>
      </c>
      <c r="F196" s="14">
        <v>0</v>
      </c>
      <c r="G196" s="17">
        <f t="shared" si="9"/>
        <v>4.083333333333333</v>
      </c>
      <c r="H196" s="14">
        <v>0</v>
      </c>
      <c r="I196" s="14"/>
      <c r="J196" s="14"/>
      <c r="K196" s="28">
        <f t="shared" si="10"/>
        <v>1.4583333333333333</v>
      </c>
      <c r="L196" s="28">
        <f t="shared" si="11"/>
        <v>5.5416666666666661</v>
      </c>
      <c r="N196" s="19"/>
    </row>
    <row r="197" spans="1:15" x14ac:dyDescent="0.3">
      <c r="A197" s="14" t="s">
        <v>148</v>
      </c>
      <c r="B197" s="14">
        <v>24</v>
      </c>
      <c r="C197" s="14">
        <v>1398</v>
      </c>
      <c r="D197" s="15">
        <v>5</v>
      </c>
      <c r="E197" s="14">
        <v>1000</v>
      </c>
      <c r="F197" s="14">
        <v>0</v>
      </c>
      <c r="G197" s="17">
        <f t="shared" si="9"/>
        <v>-16.583333333333332</v>
      </c>
      <c r="H197" s="14">
        <v>20</v>
      </c>
      <c r="I197" s="14"/>
      <c r="J197" s="14"/>
      <c r="K197" s="28">
        <f t="shared" si="10"/>
        <v>2.0833333333333335</v>
      </c>
      <c r="L197" s="28">
        <f t="shared" si="11"/>
        <v>5.5000000000000018</v>
      </c>
      <c r="N197" s="19"/>
      <c r="O197" s="25"/>
    </row>
    <row r="198" spans="1:15" x14ac:dyDescent="0.3">
      <c r="A198" s="14" t="s">
        <v>81</v>
      </c>
      <c r="B198" s="14">
        <v>12</v>
      </c>
      <c r="C198" s="14">
        <v>2594</v>
      </c>
      <c r="D198" s="15">
        <v>6</v>
      </c>
      <c r="E198" s="14">
        <v>2200</v>
      </c>
      <c r="F198" s="14">
        <v>0</v>
      </c>
      <c r="G198" s="17">
        <f t="shared" si="9"/>
        <v>-32.833333333333336</v>
      </c>
      <c r="H198" s="14">
        <v>30</v>
      </c>
      <c r="I198" s="14"/>
      <c r="J198" s="14"/>
      <c r="K198" s="28">
        <f t="shared" si="10"/>
        <v>9.1666666666666661</v>
      </c>
      <c r="L198" s="28">
        <f t="shared" si="11"/>
        <v>6.3333333333333304</v>
      </c>
      <c r="N198" s="19"/>
    </row>
    <row r="199" spans="1:15" x14ac:dyDescent="0.3">
      <c r="A199" s="14" t="s">
        <v>198</v>
      </c>
      <c r="B199" s="14">
        <v>36</v>
      </c>
      <c r="C199" s="14">
        <v>108</v>
      </c>
      <c r="D199" s="15">
        <v>10</v>
      </c>
      <c r="E199" s="14">
        <v>108</v>
      </c>
      <c r="F199" s="14">
        <v>0</v>
      </c>
      <c r="G199" s="17">
        <f t="shared" si="9"/>
        <v>0</v>
      </c>
      <c r="H199" s="14">
        <v>0</v>
      </c>
      <c r="I199" s="14"/>
      <c r="J199" s="14"/>
      <c r="K199" s="28">
        <f t="shared" si="10"/>
        <v>0.15000000000000002</v>
      </c>
      <c r="L199" s="28">
        <f t="shared" si="11"/>
        <v>0.15000000000000002</v>
      </c>
    </row>
    <row r="200" spans="1:15" x14ac:dyDescent="0.3">
      <c r="A200" s="14" t="s">
        <v>121</v>
      </c>
      <c r="B200" s="14">
        <v>50</v>
      </c>
      <c r="C200" s="14">
        <v>250</v>
      </c>
      <c r="D200" s="15">
        <v>3.5</v>
      </c>
      <c r="E200" s="14">
        <v>1000</v>
      </c>
      <c r="F200" s="14">
        <v>250</v>
      </c>
      <c r="G200" s="17">
        <f t="shared" si="9"/>
        <v>10</v>
      </c>
      <c r="H200" s="14">
        <v>0</v>
      </c>
      <c r="I200" s="14"/>
      <c r="J200" s="14"/>
      <c r="K200" s="28">
        <f t="shared" si="10"/>
        <v>1</v>
      </c>
      <c r="L200" s="28">
        <f t="shared" si="11"/>
        <v>11</v>
      </c>
      <c r="N200" s="19"/>
    </row>
    <row r="201" spans="1:15" x14ac:dyDescent="0.3">
      <c r="A201" s="14" t="s">
        <v>236</v>
      </c>
      <c r="B201" s="14">
        <v>50</v>
      </c>
      <c r="C201" s="14">
        <v>204</v>
      </c>
      <c r="D201" s="15">
        <v>3.5</v>
      </c>
      <c r="E201" s="14">
        <v>300</v>
      </c>
      <c r="F201" s="14">
        <v>0</v>
      </c>
      <c r="G201" s="17">
        <f t="shared" si="9"/>
        <v>1.92</v>
      </c>
      <c r="H201" s="14">
        <v>0</v>
      </c>
      <c r="I201" s="14"/>
      <c r="J201" s="14"/>
      <c r="K201" s="28">
        <f t="shared" si="10"/>
        <v>0.3</v>
      </c>
      <c r="L201" s="28">
        <f t="shared" si="11"/>
        <v>2.2199999999999998</v>
      </c>
    </row>
    <row r="202" spans="1:15" x14ac:dyDescent="0.3">
      <c r="A202" s="14" t="s">
        <v>122</v>
      </c>
      <c r="B202" s="14">
        <v>50</v>
      </c>
      <c r="C202" s="14">
        <v>600</v>
      </c>
      <c r="D202" s="15">
        <v>3.5</v>
      </c>
      <c r="E202" s="14">
        <v>1000</v>
      </c>
      <c r="F202" s="14">
        <v>0</v>
      </c>
      <c r="G202" s="17">
        <f t="shared" si="9"/>
        <v>8</v>
      </c>
      <c r="H202" s="14">
        <v>0</v>
      </c>
      <c r="I202" s="14"/>
      <c r="J202" s="14"/>
      <c r="K202" s="28">
        <f t="shared" si="10"/>
        <v>1</v>
      </c>
      <c r="L202" s="28">
        <f t="shared" si="11"/>
        <v>9</v>
      </c>
      <c r="N202" s="19"/>
    </row>
    <row r="203" spans="1:15" x14ac:dyDescent="0.3">
      <c r="A203" s="14" t="s">
        <v>123</v>
      </c>
      <c r="B203" s="14">
        <v>50</v>
      </c>
      <c r="C203" s="14">
        <v>264</v>
      </c>
      <c r="D203" s="15">
        <v>3.5</v>
      </c>
      <c r="E203" s="14">
        <v>1000</v>
      </c>
      <c r="F203" s="14">
        <v>0</v>
      </c>
      <c r="G203" s="17">
        <f t="shared" si="9"/>
        <v>14.72</v>
      </c>
      <c r="H203" s="14">
        <v>0</v>
      </c>
      <c r="I203" s="14"/>
      <c r="J203" s="14"/>
      <c r="K203" s="28">
        <f t="shared" si="10"/>
        <v>1</v>
      </c>
      <c r="L203" s="28">
        <f t="shared" si="11"/>
        <v>15.72</v>
      </c>
      <c r="N203" s="19"/>
    </row>
    <row r="204" spans="1:15" x14ac:dyDescent="0.3">
      <c r="A204" s="12" t="s">
        <v>219</v>
      </c>
    </row>
    <row r="205" spans="1:15" x14ac:dyDescent="0.3">
      <c r="A205" s="12" t="s">
        <v>220</v>
      </c>
    </row>
    <row r="206" spans="1:15" x14ac:dyDescent="0.3">
      <c r="A206" s="12" t="s">
        <v>221</v>
      </c>
    </row>
    <row r="207" spans="1:15" x14ac:dyDescent="0.3">
      <c r="A207" s="12" t="s">
        <v>222</v>
      </c>
    </row>
    <row r="208" spans="1:15" x14ac:dyDescent="0.3">
      <c r="A208" s="12" t="s">
        <v>223</v>
      </c>
    </row>
    <row r="209" spans="1:1" x14ac:dyDescent="0.3">
      <c r="A209" s="12" t="s">
        <v>224</v>
      </c>
    </row>
  </sheetData>
  <sortState xmlns:xlrd2="http://schemas.microsoft.com/office/spreadsheetml/2017/richdata2" ref="A3:M203">
    <sortCondition ref="A3:A203"/>
  </sortState>
  <mergeCells count="1">
    <mergeCell ref="A1:L1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EEDBA-00D9-4A3D-A5C1-CE576D6ACBBD}">
  <dimension ref="A1:AM214"/>
  <sheetViews>
    <sheetView showGridLines="0" topLeftCell="A169" workbookViewId="0">
      <selection activeCell="F185" sqref="F185"/>
    </sheetView>
  </sheetViews>
  <sheetFormatPr defaultColWidth="8.88671875" defaultRowHeight="13.8" x14ac:dyDescent="0.3"/>
  <cols>
    <col min="1" max="1" width="38.33203125" style="12" customWidth="1"/>
    <col min="2" max="3" width="10.6640625" style="12" customWidth="1"/>
    <col min="4" max="4" width="10.6640625" style="26" customWidth="1"/>
    <col min="5" max="10" width="10.6640625" style="12" customWidth="1"/>
    <col min="11" max="12" width="10.6640625" style="31" customWidth="1"/>
    <col min="13" max="13" width="0" style="12" hidden="1" customWidth="1"/>
    <col min="14" max="14" width="8.88671875" style="12"/>
    <col min="15" max="15" width="8.88671875" style="34"/>
    <col min="16" max="16384" width="8.88671875" style="12"/>
  </cols>
  <sheetData>
    <row r="1" spans="1:39" x14ac:dyDescent="0.3">
      <c r="A1" s="138" t="s">
        <v>216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</row>
    <row r="2" spans="1:39" ht="83.4" customHeight="1" x14ac:dyDescent="0.3">
      <c r="A2" s="6" t="s">
        <v>0</v>
      </c>
      <c r="B2" s="6" t="s">
        <v>3</v>
      </c>
      <c r="C2" s="6" t="s">
        <v>70</v>
      </c>
      <c r="D2" s="6" t="s">
        <v>2</v>
      </c>
      <c r="E2" s="6" t="s">
        <v>1</v>
      </c>
      <c r="F2" s="6" t="s">
        <v>264</v>
      </c>
      <c r="G2" s="29" t="s">
        <v>228</v>
      </c>
      <c r="H2" s="6" t="s">
        <v>217</v>
      </c>
      <c r="I2" s="6" t="s">
        <v>233</v>
      </c>
      <c r="J2" s="6" t="s">
        <v>218</v>
      </c>
      <c r="K2" s="30" t="s">
        <v>13</v>
      </c>
      <c r="L2" s="30" t="s">
        <v>12</v>
      </c>
      <c r="O2" s="34" t="s">
        <v>265</v>
      </c>
    </row>
    <row r="3" spans="1:39" s="19" customFormat="1" x14ac:dyDescent="0.3">
      <c r="A3" s="18" t="s">
        <v>137</v>
      </c>
      <c r="B3" s="18">
        <v>12</v>
      </c>
      <c r="C3" s="18">
        <v>1653</v>
      </c>
      <c r="D3" s="21">
        <v>10</v>
      </c>
      <c r="E3" s="18">
        <v>2000</v>
      </c>
      <c r="F3" s="18">
        <f t="shared" ref="F3:F66" si="0">O3*B3</f>
        <v>420</v>
      </c>
      <c r="G3" s="22">
        <f t="shared" ref="G3:G15" si="1">(E3-C3-F3)/B3</f>
        <v>-6.083333333333333</v>
      </c>
      <c r="H3" s="18">
        <v>0</v>
      </c>
      <c r="I3" s="18">
        <v>10</v>
      </c>
      <c r="J3" s="18"/>
      <c r="K3" s="35">
        <f t="shared" ref="K3:K15" si="2">E3*0.05/B3</f>
        <v>8.3333333333333339</v>
      </c>
      <c r="L3" s="35">
        <f t="shared" ref="L3:L46" si="3">G3+H3+I3+J3+K3</f>
        <v>12.25</v>
      </c>
      <c r="M3" s="19" t="s">
        <v>189</v>
      </c>
      <c r="O3" s="36">
        <v>35</v>
      </c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</row>
    <row r="4" spans="1:39" x14ac:dyDescent="0.3">
      <c r="A4" s="14" t="s">
        <v>52</v>
      </c>
      <c r="B4" s="14">
        <v>6</v>
      </c>
      <c r="C4" s="14">
        <v>1246</v>
      </c>
      <c r="D4" s="15">
        <v>8</v>
      </c>
      <c r="E4" s="14">
        <v>1700</v>
      </c>
      <c r="F4" s="14">
        <f t="shared" si="0"/>
        <v>0</v>
      </c>
      <c r="G4" s="17">
        <f t="shared" si="1"/>
        <v>75.666666666666671</v>
      </c>
      <c r="H4" s="14">
        <v>0</v>
      </c>
      <c r="I4" s="14"/>
      <c r="J4" s="14"/>
      <c r="K4" s="28">
        <f t="shared" si="2"/>
        <v>14.166666666666666</v>
      </c>
      <c r="L4" s="28">
        <f t="shared" si="3"/>
        <v>89.833333333333343</v>
      </c>
    </row>
    <row r="5" spans="1:39" x14ac:dyDescent="0.3">
      <c r="A5" s="14" t="s">
        <v>132</v>
      </c>
      <c r="B5" s="14">
        <v>12</v>
      </c>
      <c r="C5" s="14">
        <v>352</v>
      </c>
      <c r="D5" s="15">
        <v>12</v>
      </c>
      <c r="E5" s="14">
        <v>480</v>
      </c>
      <c r="F5" s="14">
        <f t="shared" si="0"/>
        <v>0</v>
      </c>
      <c r="G5" s="17">
        <f t="shared" si="1"/>
        <v>10.666666666666666</v>
      </c>
      <c r="H5" s="14">
        <v>0</v>
      </c>
      <c r="I5" s="14"/>
      <c r="J5" s="14"/>
      <c r="K5" s="28">
        <f t="shared" si="2"/>
        <v>2</v>
      </c>
      <c r="L5" s="28">
        <f t="shared" si="3"/>
        <v>12.666666666666666</v>
      </c>
    </row>
    <row r="6" spans="1:39" x14ac:dyDescent="0.3">
      <c r="A6" s="14" t="s">
        <v>130</v>
      </c>
      <c r="B6" s="14">
        <v>12</v>
      </c>
      <c r="C6" s="14">
        <v>701</v>
      </c>
      <c r="D6" s="15">
        <v>12</v>
      </c>
      <c r="E6" s="14">
        <v>700</v>
      </c>
      <c r="F6" s="14">
        <f t="shared" si="0"/>
        <v>0</v>
      </c>
      <c r="G6" s="17">
        <f t="shared" si="1"/>
        <v>-8.3333333333333329E-2</v>
      </c>
      <c r="H6" s="14">
        <v>0</v>
      </c>
      <c r="I6" s="14"/>
      <c r="J6" s="14"/>
      <c r="K6" s="28">
        <f t="shared" si="2"/>
        <v>2.9166666666666665</v>
      </c>
      <c r="L6" s="32">
        <f t="shared" si="3"/>
        <v>2.833333333333333</v>
      </c>
    </row>
    <row r="7" spans="1:39" x14ac:dyDescent="0.3">
      <c r="A7" s="14" t="s">
        <v>134</v>
      </c>
      <c r="B7" s="14">
        <v>12</v>
      </c>
      <c r="C7" s="14">
        <v>42</v>
      </c>
      <c r="D7" s="15">
        <v>12</v>
      </c>
      <c r="E7" s="14">
        <v>240</v>
      </c>
      <c r="F7" s="14">
        <f t="shared" si="0"/>
        <v>0</v>
      </c>
      <c r="G7" s="17">
        <f t="shared" si="1"/>
        <v>16.5</v>
      </c>
      <c r="H7" s="14">
        <v>0</v>
      </c>
      <c r="I7" s="14"/>
      <c r="J7" s="14"/>
      <c r="K7" s="28">
        <f t="shared" si="2"/>
        <v>1</v>
      </c>
      <c r="L7" s="28">
        <f t="shared" si="3"/>
        <v>17.5</v>
      </c>
    </row>
    <row r="8" spans="1:39" x14ac:dyDescent="0.3">
      <c r="A8" s="14" t="s">
        <v>133</v>
      </c>
      <c r="B8" s="14">
        <v>12</v>
      </c>
      <c r="C8" s="14">
        <v>1</v>
      </c>
      <c r="D8" s="15">
        <v>12</v>
      </c>
      <c r="E8" s="14">
        <v>240</v>
      </c>
      <c r="F8" s="14">
        <f t="shared" si="0"/>
        <v>0</v>
      </c>
      <c r="G8" s="17">
        <f t="shared" si="1"/>
        <v>19.916666666666668</v>
      </c>
      <c r="H8" s="14">
        <v>0</v>
      </c>
      <c r="I8" s="14"/>
      <c r="J8" s="14"/>
      <c r="K8" s="28">
        <f t="shared" si="2"/>
        <v>1</v>
      </c>
      <c r="L8" s="28">
        <f t="shared" si="3"/>
        <v>20.916666666666668</v>
      </c>
    </row>
    <row r="9" spans="1:39" x14ac:dyDescent="0.3">
      <c r="A9" s="14" t="s">
        <v>131</v>
      </c>
      <c r="B9" s="14">
        <v>12</v>
      </c>
      <c r="C9" s="14">
        <v>793</v>
      </c>
      <c r="D9" s="15">
        <v>12</v>
      </c>
      <c r="E9" s="14">
        <v>700</v>
      </c>
      <c r="F9" s="14">
        <f t="shared" si="0"/>
        <v>0</v>
      </c>
      <c r="G9" s="17">
        <f t="shared" si="1"/>
        <v>-7.75</v>
      </c>
      <c r="H9" s="14">
        <v>0</v>
      </c>
      <c r="I9" s="14"/>
      <c r="J9" s="14"/>
      <c r="K9" s="28">
        <f t="shared" si="2"/>
        <v>2.9166666666666665</v>
      </c>
      <c r="L9" s="32">
        <f t="shared" si="3"/>
        <v>-4.8333333333333339</v>
      </c>
    </row>
    <row r="10" spans="1:39" s="19" customFormat="1" x14ac:dyDescent="0.3">
      <c r="A10" s="18" t="s">
        <v>201</v>
      </c>
      <c r="B10" s="18">
        <v>30</v>
      </c>
      <c r="C10" s="18">
        <v>0</v>
      </c>
      <c r="D10" s="21">
        <v>6</v>
      </c>
      <c r="E10" s="18">
        <v>450</v>
      </c>
      <c r="F10" s="18">
        <f t="shared" si="0"/>
        <v>450</v>
      </c>
      <c r="G10" s="22">
        <f t="shared" si="1"/>
        <v>0</v>
      </c>
      <c r="H10" s="18">
        <v>0</v>
      </c>
      <c r="I10" s="18"/>
      <c r="J10" s="18"/>
      <c r="K10" s="35">
        <f t="shared" si="2"/>
        <v>0.75</v>
      </c>
      <c r="L10" s="35">
        <f t="shared" si="3"/>
        <v>0.75</v>
      </c>
      <c r="O10" s="36">
        <v>15</v>
      </c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</row>
    <row r="11" spans="1:39" x14ac:dyDescent="0.3">
      <c r="A11" s="14" t="s">
        <v>53</v>
      </c>
      <c r="B11" s="14">
        <v>24</v>
      </c>
      <c r="C11" s="14">
        <v>2869</v>
      </c>
      <c r="D11" s="15">
        <v>10</v>
      </c>
      <c r="E11" s="14">
        <v>2500</v>
      </c>
      <c r="F11" s="14">
        <f t="shared" si="0"/>
        <v>0</v>
      </c>
      <c r="G11" s="17">
        <f t="shared" si="1"/>
        <v>-15.375</v>
      </c>
      <c r="H11" s="14">
        <v>20</v>
      </c>
      <c r="I11" s="14"/>
      <c r="J11" s="14"/>
      <c r="K11" s="28">
        <f t="shared" si="2"/>
        <v>5.208333333333333</v>
      </c>
      <c r="L11" s="32">
        <f t="shared" si="3"/>
        <v>9.8333333333333321</v>
      </c>
    </row>
    <row r="12" spans="1:39" x14ac:dyDescent="0.3">
      <c r="A12" s="14" t="s">
        <v>202</v>
      </c>
      <c r="B12" s="14">
        <v>28</v>
      </c>
      <c r="C12" s="14">
        <v>37</v>
      </c>
      <c r="D12" s="15">
        <v>10</v>
      </c>
      <c r="E12" s="14">
        <v>308</v>
      </c>
      <c r="F12" s="14">
        <f t="shared" si="0"/>
        <v>420</v>
      </c>
      <c r="G12" s="17">
        <f t="shared" si="1"/>
        <v>-5.3214285714285712</v>
      </c>
      <c r="H12" s="14">
        <v>0</v>
      </c>
      <c r="I12" s="14"/>
      <c r="J12" s="14"/>
      <c r="K12" s="28">
        <f t="shared" si="2"/>
        <v>0.55000000000000004</v>
      </c>
      <c r="L12" s="28">
        <f t="shared" si="3"/>
        <v>-4.7714285714285714</v>
      </c>
      <c r="O12" s="34">
        <v>15</v>
      </c>
    </row>
    <row r="13" spans="1:39" s="19" customFormat="1" x14ac:dyDescent="0.3">
      <c r="A13" s="18" t="s">
        <v>177</v>
      </c>
      <c r="B13" s="18">
        <v>15</v>
      </c>
      <c r="C13" s="18">
        <v>109</v>
      </c>
      <c r="D13" s="21">
        <v>6</v>
      </c>
      <c r="E13" s="18">
        <v>500</v>
      </c>
      <c r="F13" s="18">
        <f t="shared" si="0"/>
        <v>450</v>
      </c>
      <c r="G13" s="22">
        <f t="shared" si="1"/>
        <v>-3.9333333333333331</v>
      </c>
      <c r="H13" s="18">
        <v>0</v>
      </c>
      <c r="I13" s="18"/>
      <c r="J13" s="18"/>
      <c r="K13" s="35">
        <f t="shared" si="2"/>
        <v>1.6666666666666667</v>
      </c>
      <c r="L13" s="35">
        <f t="shared" si="3"/>
        <v>-2.2666666666666666</v>
      </c>
      <c r="O13" s="36">
        <v>30</v>
      </c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</row>
    <row r="14" spans="1:39" x14ac:dyDescent="0.3">
      <c r="A14" s="14" t="s">
        <v>203</v>
      </c>
      <c r="B14" s="14">
        <v>28</v>
      </c>
      <c r="C14" s="14">
        <v>172</v>
      </c>
      <c r="D14" s="15">
        <v>10</v>
      </c>
      <c r="E14" s="14">
        <v>215</v>
      </c>
      <c r="F14" s="14">
        <f t="shared" si="0"/>
        <v>140</v>
      </c>
      <c r="G14" s="17">
        <f t="shared" si="1"/>
        <v>-3.4642857142857144</v>
      </c>
      <c r="H14" s="14">
        <v>0</v>
      </c>
      <c r="I14" s="14"/>
      <c r="J14" s="14"/>
      <c r="K14" s="28">
        <f t="shared" si="2"/>
        <v>0.38392857142857145</v>
      </c>
      <c r="L14" s="28">
        <f t="shared" si="3"/>
        <v>-3.0803571428571428</v>
      </c>
      <c r="O14" s="34">
        <v>5</v>
      </c>
    </row>
    <row r="15" spans="1:39" s="19" customFormat="1" x14ac:dyDescent="0.3">
      <c r="A15" s="18" t="s">
        <v>204</v>
      </c>
      <c r="B15" s="18">
        <v>28</v>
      </c>
      <c r="C15" s="18">
        <v>63</v>
      </c>
      <c r="D15" s="21">
        <v>10</v>
      </c>
      <c r="E15" s="18">
        <v>254</v>
      </c>
      <c r="F15" s="18">
        <f t="shared" si="0"/>
        <v>420</v>
      </c>
      <c r="G15" s="22">
        <f t="shared" si="1"/>
        <v>-8.1785714285714288</v>
      </c>
      <c r="H15" s="18">
        <v>0</v>
      </c>
      <c r="I15" s="18"/>
      <c r="J15" s="18"/>
      <c r="K15" s="35">
        <f t="shared" si="2"/>
        <v>0.45357142857142863</v>
      </c>
      <c r="L15" s="35">
        <f t="shared" si="3"/>
        <v>-7.7250000000000005</v>
      </c>
      <c r="O15" s="36">
        <v>15</v>
      </c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</row>
    <row r="16" spans="1:39" x14ac:dyDescent="0.3">
      <c r="A16" s="14" t="s">
        <v>258</v>
      </c>
      <c r="B16" s="14">
        <v>28</v>
      </c>
      <c r="C16" s="14">
        <v>107</v>
      </c>
      <c r="D16" s="15">
        <v>10</v>
      </c>
      <c r="E16" s="14"/>
      <c r="F16" s="14">
        <f t="shared" si="0"/>
        <v>0</v>
      </c>
      <c r="G16" s="17"/>
      <c r="H16" s="14"/>
      <c r="I16" s="14"/>
      <c r="J16" s="14"/>
      <c r="K16" s="28"/>
      <c r="L16" s="28"/>
    </row>
    <row r="17" spans="1:39" x14ac:dyDescent="0.3">
      <c r="A17" s="14" t="s">
        <v>186</v>
      </c>
      <c r="B17" s="14">
        <v>30</v>
      </c>
      <c r="C17" s="14">
        <v>59</v>
      </c>
      <c r="D17" s="15">
        <v>10</v>
      </c>
      <c r="E17" s="14">
        <v>70</v>
      </c>
      <c r="F17" s="14">
        <f t="shared" si="0"/>
        <v>0</v>
      </c>
      <c r="G17" s="17">
        <f t="shared" ref="G17:G48" si="4">(E17-C17-F17)/B17</f>
        <v>0.36666666666666664</v>
      </c>
      <c r="H17" s="14">
        <v>0</v>
      </c>
      <c r="I17" s="14"/>
      <c r="J17" s="14"/>
      <c r="K17" s="28">
        <f t="shared" ref="K17:K48" si="5">E17*0.05/B17</f>
        <v>0.11666666666666667</v>
      </c>
      <c r="L17" s="28">
        <f t="shared" si="3"/>
        <v>0.48333333333333328</v>
      </c>
    </row>
    <row r="18" spans="1:39" x14ac:dyDescent="0.3">
      <c r="A18" s="14" t="s">
        <v>187</v>
      </c>
      <c r="B18" s="14">
        <v>30</v>
      </c>
      <c r="C18" s="14">
        <v>24</v>
      </c>
      <c r="D18" s="15">
        <v>10</v>
      </c>
      <c r="E18" s="14">
        <v>30</v>
      </c>
      <c r="F18" s="14">
        <f t="shared" si="0"/>
        <v>0</v>
      </c>
      <c r="G18" s="17">
        <f t="shared" si="4"/>
        <v>0.2</v>
      </c>
      <c r="H18" s="14">
        <v>0</v>
      </c>
      <c r="I18" s="14"/>
      <c r="J18" s="14"/>
      <c r="K18" s="28">
        <f t="shared" si="5"/>
        <v>0.05</v>
      </c>
      <c r="L18" s="28">
        <f t="shared" si="3"/>
        <v>0.25</v>
      </c>
    </row>
    <row r="19" spans="1:39" x14ac:dyDescent="0.3">
      <c r="A19" s="14" t="s">
        <v>185</v>
      </c>
      <c r="B19" s="14">
        <v>30</v>
      </c>
      <c r="C19" s="14">
        <v>132</v>
      </c>
      <c r="D19" s="15">
        <v>10</v>
      </c>
      <c r="E19" s="14">
        <v>90</v>
      </c>
      <c r="F19" s="14">
        <f t="shared" si="0"/>
        <v>0</v>
      </c>
      <c r="G19" s="17">
        <f t="shared" si="4"/>
        <v>-1.4</v>
      </c>
      <c r="H19" s="14">
        <v>0</v>
      </c>
      <c r="I19" s="14"/>
      <c r="J19" s="14"/>
      <c r="K19" s="28">
        <f t="shared" si="5"/>
        <v>0.15</v>
      </c>
      <c r="L19" s="32">
        <f t="shared" si="3"/>
        <v>-1.25</v>
      </c>
    </row>
    <row r="20" spans="1:39" x14ac:dyDescent="0.3">
      <c r="A20" s="14" t="s">
        <v>184</v>
      </c>
      <c r="B20" s="14">
        <v>30</v>
      </c>
      <c r="C20" s="14">
        <v>167</v>
      </c>
      <c r="D20" s="15">
        <v>10</v>
      </c>
      <c r="E20" s="14">
        <v>120</v>
      </c>
      <c r="F20" s="14">
        <f t="shared" si="0"/>
        <v>0</v>
      </c>
      <c r="G20" s="17">
        <f t="shared" si="4"/>
        <v>-1.5666666666666667</v>
      </c>
      <c r="H20" s="14">
        <v>2</v>
      </c>
      <c r="I20" s="14"/>
      <c r="J20" s="14"/>
      <c r="K20" s="28">
        <f t="shared" si="5"/>
        <v>0.2</v>
      </c>
      <c r="L20" s="28">
        <f t="shared" si="3"/>
        <v>0.6333333333333333</v>
      </c>
    </row>
    <row r="21" spans="1:39" s="19" customFormat="1" x14ac:dyDescent="0.3">
      <c r="A21" s="18" t="s">
        <v>205</v>
      </c>
      <c r="B21" s="18">
        <v>28</v>
      </c>
      <c r="C21" s="18">
        <v>255</v>
      </c>
      <c r="D21" s="21">
        <v>10</v>
      </c>
      <c r="E21" s="18">
        <v>293</v>
      </c>
      <c r="F21" s="18">
        <f t="shared" si="0"/>
        <v>280</v>
      </c>
      <c r="G21" s="22">
        <f t="shared" si="4"/>
        <v>-8.6428571428571423</v>
      </c>
      <c r="H21" s="18">
        <v>0</v>
      </c>
      <c r="I21" s="18"/>
      <c r="J21" s="18"/>
      <c r="K21" s="35">
        <f t="shared" si="5"/>
        <v>0.52321428571428574</v>
      </c>
      <c r="L21" s="35">
        <f t="shared" si="3"/>
        <v>-8.1196428571428569</v>
      </c>
      <c r="O21" s="36">
        <v>10</v>
      </c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</row>
    <row r="22" spans="1:39" x14ac:dyDescent="0.3">
      <c r="A22" s="14" t="s">
        <v>149</v>
      </c>
      <c r="B22" s="14">
        <v>16</v>
      </c>
      <c r="C22" s="14">
        <v>0</v>
      </c>
      <c r="D22" s="15">
        <v>6</v>
      </c>
      <c r="E22" s="14">
        <v>230</v>
      </c>
      <c r="F22" s="14">
        <f t="shared" si="0"/>
        <v>0</v>
      </c>
      <c r="G22" s="17">
        <f t="shared" si="4"/>
        <v>14.375</v>
      </c>
      <c r="H22" s="14">
        <v>3</v>
      </c>
      <c r="I22" s="14"/>
      <c r="J22" s="14"/>
      <c r="K22" s="28">
        <f t="shared" si="5"/>
        <v>0.71875</v>
      </c>
      <c r="L22" s="28">
        <f t="shared" si="3"/>
        <v>18.09375</v>
      </c>
    </row>
    <row r="23" spans="1:39" s="19" customFormat="1" x14ac:dyDescent="0.3">
      <c r="A23" s="18" t="s">
        <v>241</v>
      </c>
      <c r="B23" s="18">
        <v>60</v>
      </c>
      <c r="C23" s="18">
        <v>55</v>
      </c>
      <c r="D23" s="21">
        <v>5</v>
      </c>
      <c r="E23" s="18">
        <v>1000</v>
      </c>
      <c r="F23" s="18">
        <f t="shared" si="0"/>
        <v>600</v>
      </c>
      <c r="G23" s="22">
        <f t="shared" si="4"/>
        <v>5.75</v>
      </c>
      <c r="H23" s="18">
        <v>0</v>
      </c>
      <c r="I23" s="18"/>
      <c r="J23" s="18"/>
      <c r="K23" s="35">
        <f t="shared" si="5"/>
        <v>0.83333333333333337</v>
      </c>
      <c r="L23" s="35">
        <f t="shared" si="3"/>
        <v>6.583333333333333</v>
      </c>
      <c r="O23" s="36">
        <v>10</v>
      </c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</row>
    <row r="24" spans="1:39" s="19" customFormat="1" x14ac:dyDescent="0.3">
      <c r="A24" s="18" t="s">
        <v>140</v>
      </c>
      <c r="B24" s="18">
        <v>60</v>
      </c>
      <c r="C24" s="18">
        <v>1135</v>
      </c>
      <c r="D24" s="21">
        <v>5</v>
      </c>
      <c r="E24" s="18">
        <v>2000</v>
      </c>
      <c r="F24" s="18">
        <f t="shared" si="0"/>
        <v>600</v>
      </c>
      <c r="G24" s="22">
        <f t="shared" si="4"/>
        <v>4.416666666666667</v>
      </c>
      <c r="H24" s="18">
        <v>10</v>
      </c>
      <c r="I24" s="18"/>
      <c r="J24" s="18"/>
      <c r="K24" s="35">
        <f t="shared" si="5"/>
        <v>1.6666666666666667</v>
      </c>
      <c r="L24" s="35">
        <f t="shared" si="3"/>
        <v>16.083333333333336</v>
      </c>
      <c r="O24" s="36">
        <v>10</v>
      </c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</row>
    <row r="25" spans="1:39" s="19" customFormat="1" x14ac:dyDescent="0.3">
      <c r="A25" s="18" t="s">
        <v>139</v>
      </c>
      <c r="B25" s="18">
        <v>60</v>
      </c>
      <c r="C25" s="18">
        <v>1506</v>
      </c>
      <c r="D25" s="21">
        <v>5</v>
      </c>
      <c r="E25" s="18">
        <v>2500</v>
      </c>
      <c r="F25" s="18">
        <f t="shared" si="0"/>
        <v>900</v>
      </c>
      <c r="G25" s="22">
        <f t="shared" si="4"/>
        <v>1.5666666666666667</v>
      </c>
      <c r="H25" s="18">
        <v>15</v>
      </c>
      <c r="I25" s="18"/>
      <c r="J25" s="18"/>
      <c r="K25" s="35">
        <f t="shared" si="5"/>
        <v>2.0833333333333335</v>
      </c>
      <c r="L25" s="35">
        <f t="shared" si="3"/>
        <v>18.649999999999999</v>
      </c>
      <c r="O25" s="36">
        <v>15</v>
      </c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</row>
    <row r="26" spans="1:39" s="19" customFormat="1" x14ac:dyDescent="0.3">
      <c r="A26" s="18" t="s">
        <v>109</v>
      </c>
      <c r="B26" s="18">
        <v>30</v>
      </c>
      <c r="C26" s="18">
        <v>1540</v>
      </c>
      <c r="D26" s="21">
        <v>8</v>
      </c>
      <c r="E26" s="18">
        <v>3500</v>
      </c>
      <c r="F26" s="18">
        <f t="shared" si="0"/>
        <v>1800</v>
      </c>
      <c r="G26" s="22">
        <f t="shared" si="4"/>
        <v>5.333333333333333</v>
      </c>
      <c r="H26" s="18">
        <v>0</v>
      </c>
      <c r="I26" s="18"/>
      <c r="J26" s="18"/>
      <c r="K26" s="35">
        <f t="shared" si="5"/>
        <v>5.833333333333333</v>
      </c>
      <c r="L26" s="35">
        <f t="shared" si="3"/>
        <v>11.166666666666666</v>
      </c>
      <c r="O26" s="36">
        <v>60</v>
      </c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39" x14ac:dyDescent="0.3">
      <c r="A27" s="14" t="s">
        <v>68</v>
      </c>
      <c r="B27" s="14">
        <v>20</v>
      </c>
      <c r="C27" s="14">
        <v>1409</v>
      </c>
      <c r="D27" s="15">
        <v>3.5</v>
      </c>
      <c r="E27" s="14">
        <v>1500</v>
      </c>
      <c r="F27" s="14">
        <f t="shared" si="0"/>
        <v>0</v>
      </c>
      <c r="G27" s="17">
        <f t="shared" si="4"/>
        <v>4.55</v>
      </c>
      <c r="H27" s="14">
        <v>20</v>
      </c>
      <c r="I27" s="14"/>
      <c r="J27" s="14"/>
      <c r="K27" s="28">
        <f t="shared" si="5"/>
        <v>3.75</v>
      </c>
      <c r="L27" s="32">
        <f t="shared" si="3"/>
        <v>28.3</v>
      </c>
    </row>
    <row r="28" spans="1:39" s="19" customFormat="1" x14ac:dyDescent="0.3">
      <c r="A28" s="18" t="s">
        <v>108</v>
      </c>
      <c r="B28" s="18">
        <v>30</v>
      </c>
      <c r="C28" s="18">
        <v>1588</v>
      </c>
      <c r="D28" s="21">
        <v>8</v>
      </c>
      <c r="E28" s="18">
        <v>3500</v>
      </c>
      <c r="F28" s="18">
        <f t="shared" si="0"/>
        <v>1800</v>
      </c>
      <c r="G28" s="22">
        <f t="shared" si="4"/>
        <v>3.7333333333333334</v>
      </c>
      <c r="H28" s="18">
        <v>0</v>
      </c>
      <c r="I28" s="18"/>
      <c r="J28" s="18"/>
      <c r="K28" s="35">
        <f t="shared" si="5"/>
        <v>5.833333333333333</v>
      </c>
      <c r="L28" s="35">
        <f t="shared" si="3"/>
        <v>9.5666666666666664</v>
      </c>
      <c r="O28" s="36">
        <v>60</v>
      </c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1:39" s="19" customFormat="1" x14ac:dyDescent="0.3">
      <c r="A29" s="18" t="s">
        <v>102</v>
      </c>
      <c r="B29" s="18">
        <v>40</v>
      </c>
      <c r="C29" s="18">
        <v>15</v>
      </c>
      <c r="D29" s="21">
        <v>5</v>
      </c>
      <c r="E29" s="18">
        <v>1700</v>
      </c>
      <c r="F29" s="18">
        <f t="shared" si="0"/>
        <v>1600</v>
      </c>
      <c r="G29" s="22">
        <f t="shared" si="4"/>
        <v>2.125</v>
      </c>
      <c r="H29" s="18">
        <v>15</v>
      </c>
      <c r="I29" s="18"/>
      <c r="J29" s="18"/>
      <c r="K29" s="35">
        <f t="shared" si="5"/>
        <v>2.125</v>
      </c>
      <c r="L29" s="35">
        <f t="shared" si="3"/>
        <v>19.25</v>
      </c>
      <c r="O29" s="36">
        <v>40</v>
      </c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</row>
    <row r="30" spans="1:39" x14ac:dyDescent="0.3">
      <c r="A30" s="18" t="s">
        <v>110</v>
      </c>
      <c r="B30" s="18">
        <v>30</v>
      </c>
      <c r="C30" s="18">
        <v>866</v>
      </c>
      <c r="D30" s="21">
        <v>8</v>
      </c>
      <c r="E30" s="18">
        <v>2300</v>
      </c>
      <c r="F30" s="18">
        <f t="shared" si="0"/>
        <v>750</v>
      </c>
      <c r="G30" s="22">
        <f t="shared" si="4"/>
        <v>22.8</v>
      </c>
      <c r="H30" s="18">
        <v>0</v>
      </c>
      <c r="I30" s="18"/>
      <c r="J30" s="18"/>
      <c r="K30" s="35">
        <f t="shared" si="5"/>
        <v>3.8333333333333335</v>
      </c>
      <c r="L30" s="35">
        <f t="shared" si="3"/>
        <v>26.633333333333333</v>
      </c>
      <c r="N30" s="25"/>
      <c r="O30" s="36">
        <v>25</v>
      </c>
    </row>
    <row r="31" spans="1:39" s="19" customFormat="1" x14ac:dyDescent="0.3">
      <c r="A31" s="18" t="s">
        <v>67</v>
      </c>
      <c r="B31" s="18">
        <v>42</v>
      </c>
      <c r="C31" s="18">
        <v>2106</v>
      </c>
      <c r="D31" s="21">
        <v>3.5</v>
      </c>
      <c r="E31" s="18">
        <v>2400</v>
      </c>
      <c r="F31" s="18">
        <f t="shared" si="0"/>
        <v>420</v>
      </c>
      <c r="G31" s="22">
        <f t="shared" si="4"/>
        <v>-3</v>
      </c>
      <c r="H31" s="18">
        <v>20</v>
      </c>
      <c r="I31" s="18"/>
      <c r="J31" s="18"/>
      <c r="K31" s="35">
        <f t="shared" si="5"/>
        <v>2.8571428571428572</v>
      </c>
      <c r="L31" s="35">
        <f t="shared" si="3"/>
        <v>19.857142857142858</v>
      </c>
      <c r="O31" s="36">
        <v>10</v>
      </c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</row>
    <row r="32" spans="1:39" s="19" customFormat="1" x14ac:dyDescent="0.3">
      <c r="A32" s="18" t="s">
        <v>55</v>
      </c>
      <c r="B32" s="18">
        <v>42</v>
      </c>
      <c r="C32" s="18">
        <v>3518</v>
      </c>
      <c r="D32" s="21">
        <v>3.5</v>
      </c>
      <c r="E32" s="18">
        <v>6200</v>
      </c>
      <c r="F32" s="18">
        <f t="shared" si="0"/>
        <v>1764</v>
      </c>
      <c r="G32" s="22">
        <f t="shared" si="4"/>
        <v>21.857142857142858</v>
      </c>
      <c r="H32" s="18">
        <v>30</v>
      </c>
      <c r="I32" s="18"/>
      <c r="J32" s="18"/>
      <c r="K32" s="35">
        <f t="shared" si="5"/>
        <v>7.3809523809523814</v>
      </c>
      <c r="L32" s="35">
        <f t="shared" si="3"/>
        <v>59.238095238095241</v>
      </c>
      <c r="O32" s="36">
        <v>42</v>
      </c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</row>
    <row r="33" spans="1:39" s="19" customFormat="1" x14ac:dyDescent="0.3">
      <c r="A33" s="18" t="s">
        <v>238</v>
      </c>
      <c r="B33" s="18">
        <v>60</v>
      </c>
      <c r="C33" s="18">
        <v>109</v>
      </c>
      <c r="D33" s="21">
        <v>5</v>
      </c>
      <c r="E33" s="18">
        <v>3000</v>
      </c>
      <c r="F33" s="18">
        <f t="shared" si="0"/>
        <v>1200</v>
      </c>
      <c r="G33" s="22">
        <f t="shared" si="4"/>
        <v>28.183333333333334</v>
      </c>
      <c r="H33" s="18">
        <v>0</v>
      </c>
      <c r="I33" s="18"/>
      <c r="J33" s="18"/>
      <c r="K33" s="35">
        <f t="shared" si="5"/>
        <v>2.5</v>
      </c>
      <c r="L33" s="35">
        <f t="shared" si="3"/>
        <v>30.683333333333334</v>
      </c>
      <c r="O33" s="36">
        <v>20</v>
      </c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</row>
    <row r="34" spans="1:39" s="19" customFormat="1" x14ac:dyDescent="0.3">
      <c r="A34" s="18" t="s">
        <v>25</v>
      </c>
      <c r="B34" s="18">
        <v>70</v>
      </c>
      <c r="C34" s="18">
        <v>1574</v>
      </c>
      <c r="D34" s="21">
        <v>5</v>
      </c>
      <c r="E34" s="18">
        <v>4000</v>
      </c>
      <c r="F34" s="18">
        <f t="shared" si="0"/>
        <v>1400</v>
      </c>
      <c r="G34" s="22">
        <f t="shared" si="4"/>
        <v>14.657142857142857</v>
      </c>
      <c r="H34" s="18">
        <v>0</v>
      </c>
      <c r="I34" s="18"/>
      <c r="J34" s="18"/>
      <c r="K34" s="35">
        <f t="shared" si="5"/>
        <v>2.8571428571428572</v>
      </c>
      <c r="L34" s="35">
        <f t="shared" si="3"/>
        <v>17.514285714285712</v>
      </c>
      <c r="O34" s="36">
        <v>20</v>
      </c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</row>
    <row r="35" spans="1:39" s="19" customFormat="1" x14ac:dyDescent="0.3">
      <c r="A35" s="18" t="s">
        <v>250</v>
      </c>
      <c r="B35" s="18">
        <v>40</v>
      </c>
      <c r="C35" s="18">
        <v>0</v>
      </c>
      <c r="D35" s="21">
        <v>5</v>
      </c>
      <c r="E35" s="18">
        <v>4600</v>
      </c>
      <c r="F35" s="18">
        <f t="shared" si="0"/>
        <v>4000</v>
      </c>
      <c r="G35" s="22">
        <f t="shared" si="4"/>
        <v>15</v>
      </c>
      <c r="H35" s="18">
        <v>20</v>
      </c>
      <c r="I35" s="18"/>
      <c r="J35" s="18"/>
      <c r="K35" s="35">
        <f t="shared" si="5"/>
        <v>5.75</v>
      </c>
      <c r="L35" s="35">
        <f t="shared" si="3"/>
        <v>40.75</v>
      </c>
      <c r="O35" s="36">
        <v>100</v>
      </c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</row>
    <row r="36" spans="1:39" x14ac:dyDescent="0.3">
      <c r="A36" s="14" t="s">
        <v>56</v>
      </c>
      <c r="B36" s="14">
        <v>15</v>
      </c>
      <c r="C36" s="14">
        <v>844</v>
      </c>
      <c r="D36" s="15">
        <v>4</v>
      </c>
      <c r="E36" s="14">
        <v>800</v>
      </c>
      <c r="F36" s="14">
        <f t="shared" si="0"/>
        <v>0</v>
      </c>
      <c r="G36" s="17">
        <f t="shared" si="4"/>
        <v>-2.9333333333333331</v>
      </c>
      <c r="H36" s="14">
        <v>20</v>
      </c>
      <c r="I36" s="14"/>
      <c r="J36" s="14"/>
      <c r="K36" s="28">
        <f t="shared" si="5"/>
        <v>2.6666666666666665</v>
      </c>
      <c r="L36" s="32">
        <f t="shared" si="3"/>
        <v>19.733333333333334</v>
      </c>
    </row>
    <row r="37" spans="1:39" x14ac:dyDescent="0.3">
      <c r="A37" s="14" t="s">
        <v>71</v>
      </c>
      <c r="B37" s="14">
        <v>15</v>
      </c>
      <c r="C37" s="14">
        <v>474</v>
      </c>
      <c r="D37" s="15">
        <v>4</v>
      </c>
      <c r="E37" s="14">
        <v>600</v>
      </c>
      <c r="F37" s="14">
        <f t="shared" si="0"/>
        <v>0</v>
      </c>
      <c r="G37" s="17">
        <f t="shared" si="4"/>
        <v>8.4</v>
      </c>
      <c r="H37" s="14">
        <v>0</v>
      </c>
      <c r="I37" s="14"/>
      <c r="J37" s="14"/>
      <c r="K37" s="28">
        <f t="shared" si="5"/>
        <v>2</v>
      </c>
      <c r="L37" s="32">
        <f t="shared" si="3"/>
        <v>10.4</v>
      </c>
    </row>
    <row r="38" spans="1:39" s="19" customFormat="1" x14ac:dyDescent="0.3">
      <c r="A38" s="18" t="s">
        <v>242</v>
      </c>
      <c r="B38" s="18">
        <v>28</v>
      </c>
      <c r="C38" s="18">
        <v>12</v>
      </c>
      <c r="D38" s="21">
        <v>5</v>
      </c>
      <c r="E38" s="18">
        <v>1000</v>
      </c>
      <c r="F38" s="18">
        <f t="shared" si="0"/>
        <v>700</v>
      </c>
      <c r="G38" s="22">
        <f t="shared" si="4"/>
        <v>10.285714285714286</v>
      </c>
      <c r="H38" s="18">
        <v>0</v>
      </c>
      <c r="I38" s="18"/>
      <c r="J38" s="18"/>
      <c r="K38" s="35">
        <f t="shared" si="5"/>
        <v>1.7857142857142858</v>
      </c>
      <c r="L38" s="35">
        <f t="shared" si="3"/>
        <v>12.071428571428573</v>
      </c>
      <c r="O38" s="36">
        <v>25</v>
      </c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39" s="19" customFormat="1" x14ac:dyDescent="0.3">
      <c r="A39" s="18" t="s">
        <v>57</v>
      </c>
      <c r="B39" s="18">
        <v>15</v>
      </c>
      <c r="C39" s="18">
        <v>0</v>
      </c>
      <c r="D39" s="21">
        <v>4</v>
      </c>
      <c r="E39" s="18">
        <v>800</v>
      </c>
      <c r="F39" s="18">
        <f t="shared" si="0"/>
        <v>675</v>
      </c>
      <c r="G39" s="22">
        <f t="shared" si="4"/>
        <v>8.3333333333333339</v>
      </c>
      <c r="H39" s="18">
        <v>0</v>
      </c>
      <c r="I39" s="18"/>
      <c r="J39" s="18"/>
      <c r="K39" s="35">
        <f t="shared" si="5"/>
        <v>2.6666666666666665</v>
      </c>
      <c r="L39" s="35">
        <f t="shared" si="3"/>
        <v>11</v>
      </c>
      <c r="O39" s="36">
        <v>45</v>
      </c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1:39" s="19" customFormat="1" x14ac:dyDescent="0.3">
      <c r="A40" s="18" t="s">
        <v>58</v>
      </c>
      <c r="B40" s="18">
        <v>15</v>
      </c>
      <c r="C40" s="18">
        <v>1037</v>
      </c>
      <c r="D40" s="21">
        <v>4</v>
      </c>
      <c r="E40" s="18">
        <v>1300</v>
      </c>
      <c r="F40" s="18">
        <f t="shared" si="0"/>
        <v>375</v>
      </c>
      <c r="G40" s="22">
        <f t="shared" si="4"/>
        <v>-7.4666666666666668</v>
      </c>
      <c r="H40" s="18">
        <v>20</v>
      </c>
      <c r="I40" s="18"/>
      <c r="J40" s="18"/>
      <c r="K40" s="35">
        <f t="shared" si="5"/>
        <v>4.333333333333333</v>
      </c>
      <c r="L40" s="35">
        <f t="shared" si="3"/>
        <v>16.866666666666667</v>
      </c>
      <c r="O40" s="36">
        <v>25</v>
      </c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39" x14ac:dyDescent="0.3">
      <c r="A41" s="14" t="s">
        <v>129</v>
      </c>
      <c r="B41" s="14">
        <v>1</v>
      </c>
      <c r="C41" s="14">
        <v>84</v>
      </c>
      <c r="D41" s="15">
        <v>10</v>
      </c>
      <c r="E41" s="14">
        <v>216</v>
      </c>
      <c r="F41" s="14">
        <f t="shared" si="0"/>
        <v>0</v>
      </c>
      <c r="G41" s="17">
        <f t="shared" si="4"/>
        <v>132</v>
      </c>
      <c r="H41" s="14">
        <v>0</v>
      </c>
      <c r="I41" s="14"/>
      <c r="J41" s="14"/>
      <c r="K41" s="28">
        <f t="shared" si="5"/>
        <v>10.8</v>
      </c>
      <c r="L41" s="28">
        <f t="shared" si="3"/>
        <v>142.80000000000001</v>
      </c>
    </row>
    <row r="42" spans="1:39" x14ac:dyDescent="0.3">
      <c r="A42" s="14" t="s">
        <v>239</v>
      </c>
      <c r="B42" s="14">
        <v>1</v>
      </c>
      <c r="C42" s="14">
        <v>49</v>
      </c>
      <c r="D42" s="15">
        <v>10</v>
      </c>
      <c r="E42" s="14">
        <v>192</v>
      </c>
      <c r="F42" s="14">
        <f t="shared" si="0"/>
        <v>0</v>
      </c>
      <c r="G42" s="17">
        <f t="shared" si="4"/>
        <v>143</v>
      </c>
      <c r="H42" s="14">
        <v>0</v>
      </c>
      <c r="I42" s="14"/>
      <c r="J42" s="14"/>
      <c r="K42" s="28">
        <f t="shared" si="5"/>
        <v>9.6000000000000014</v>
      </c>
      <c r="L42" s="28">
        <f t="shared" si="3"/>
        <v>152.6</v>
      </c>
    </row>
    <row r="43" spans="1:39" x14ac:dyDescent="0.3">
      <c r="A43" s="14" t="s">
        <v>230</v>
      </c>
      <c r="B43" s="14">
        <v>30</v>
      </c>
      <c r="C43" s="14">
        <v>301</v>
      </c>
      <c r="D43" s="15">
        <v>4</v>
      </c>
      <c r="E43" s="14">
        <v>600</v>
      </c>
      <c r="F43" s="14">
        <f t="shared" si="0"/>
        <v>0</v>
      </c>
      <c r="G43" s="17">
        <f t="shared" si="4"/>
        <v>9.9666666666666668</v>
      </c>
      <c r="H43" s="14">
        <v>0</v>
      </c>
      <c r="I43" s="14"/>
      <c r="J43" s="14"/>
      <c r="K43" s="28">
        <f t="shared" si="5"/>
        <v>1</v>
      </c>
      <c r="L43" s="28">
        <f t="shared" si="3"/>
        <v>10.966666666666667</v>
      </c>
      <c r="N43" s="25"/>
    </row>
    <row r="44" spans="1:39" s="19" customFormat="1" x14ac:dyDescent="0.3">
      <c r="A44" s="18" t="s">
        <v>231</v>
      </c>
      <c r="B44" s="18">
        <v>10</v>
      </c>
      <c r="C44" s="18">
        <v>0</v>
      </c>
      <c r="D44" s="21">
        <v>5</v>
      </c>
      <c r="E44" s="18">
        <v>100</v>
      </c>
      <c r="F44" s="18">
        <f t="shared" si="0"/>
        <v>60</v>
      </c>
      <c r="G44" s="22">
        <f t="shared" si="4"/>
        <v>4</v>
      </c>
      <c r="H44" s="18">
        <v>0</v>
      </c>
      <c r="I44" s="18"/>
      <c r="J44" s="18"/>
      <c r="K44" s="35">
        <f t="shared" si="5"/>
        <v>0.5</v>
      </c>
      <c r="L44" s="35">
        <f t="shared" si="3"/>
        <v>4.5</v>
      </c>
      <c r="N44" s="25"/>
      <c r="O44" s="36">
        <v>6</v>
      </c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</row>
    <row r="45" spans="1:39" s="19" customFormat="1" x14ac:dyDescent="0.3">
      <c r="A45" s="18" t="s">
        <v>232</v>
      </c>
      <c r="B45" s="18">
        <v>30</v>
      </c>
      <c r="C45" s="18">
        <v>0</v>
      </c>
      <c r="D45" s="21">
        <v>5</v>
      </c>
      <c r="E45" s="18">
        <v>800</v>
      </c>
      <c r="F45" s="18">
        <f t="shared" si="0"/>
        <v>900</v>
      </c>
      <c r="G45" s="22">
        <f t="shared" si="4"/>
        <v>-3.3333333333333335</v>
      </c>
      <c r="H45" s="18">
        <v>0</v>
      </c>
      <c r="I45" s="18"/>
      <c r="J45" s="18"/>
      <c r="K45" s="35">
        <f t="shared" si="5"/>
        <v>1.3333333333333333</v>
      </c>
      <c r="L45" s="35">
        <f t="shared" si="3"/>
        <v>-2</v>
      </c>
      <c r="N45" s="25"/>
      <c r="O45" s="36">
        <v>30</v>
      </c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</row>
    <row r="46" spans="1:39" s="19" customFormat="1" x14ac:dyDescent="0.3">
      <c r="A46" s="18" t="s">
        <v>229</v>
      </c>
      <c r="B46" s="18">
        <v>30</v>
      </c>
      <c r="C46" s="18">
        <v>0</v>
      </c>
      <c r="D46" s="21">
        <v>4</v>
      </c>
      <c r="E46" s="18">
        <v>300</v>
      </c>
      <c r="F46" s="18">
        <f t="shared" si="0"/>
        <v>300</v>
      </c>
      <c r="G46" s="22">
        <f t="shared" si="4"/>
        <v>0</v>
      </c>
      <c r="H46" s="18">
        <v>0</v>
      </c>
      <c r="I46" s="18"/>
      <c r="J46" s="18"/>
      <c r="K46" s="35">
        <f t="shared" si="5"/>
        <v>0.5</v>
      </c>
      <c r="L46" s="35">
        <f t="shared" si="3"/>
        <v>0.5</v>
      </c>
      <c r="O46" s="36">
        <v>10</v>
      </c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1:39" s="19" customFormat="1" x14ac:dyDescent="0.3">
      <c r="A47" s="18" t="s">
        <v>206</v>
      </c>
      <c r="B47" s="18">
        <v>12</v>
      </c>
      <c r="C47" s="18">
        <v>0</v>
      </c>
      <c r="D47" s="21">
        <v>10</v>
      </c>
      <c r="E47" s="18">
        <v>400</v>
      </c>
      <c r="F47" s="18">
        <f t="shared" si="0"/>
        <v>420</v>
      </c>
      <c r="G47" s="22">
        <f t="shared" si="4"/>
        <v>-1.6666666666666667</v>
      </c>
      <c r="H47" s="18">
        <v>0</v>
      </c>
      <c r="I47" s="18"/>
      <c r="J47" s="18"/>
      <c r="K47" s="35">
        <f t="shared" si="5"/>
        <v>1.6666666666666667</v>
      </c>
      <c r="L47" s="35">
        <f t="shared" ref="L47:L67" si="6">G47+H47+I47+J47+K47</f>
        <v>0</v>
      </c>
      <c r="O47" s="36">
        <v>35</v>
      </c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</row>
    <row r="48" spans="1:39" s="19" customFormat="1" x14ac:dyDescent="0.3">
      <c r="A48" s="18" t="s">
        <v>27</v>
      </c>
      <c r="B48" s="18">
        <v>20</v>
      </c>
      <c r="C48" s="18">
        <v>496</v>
      </c>
      <c r="D48" s="21">
        <v>6</v>
      </c>
      <c r="E48" s="18">
        <v>1100</v>
      </c>
      <c r="F48" s="18">
        <f t="shared" si="0"/>
        <v>500</v>
      </c>
      <c r="G48" s="22">
        <f t="shared" si="4"/>
        <v>5.2</v>
      </c>
      <c r="H48" s="18">
        <v>0</v>
      </c>
      <c r="I48" s="18"/>
      <c r="J48" s="18"/>
      <c r="K48" s="35">
        <f t="shared" si="5"/>
        <v>2.75</v>
      </c>
      <c r="L48" s="35">
        <f t="shared" si="6"/>
        <v>7.95</v>
      </c>
      <c r="O48" s="36">
        <v>25</v>
      </c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</row>
    <row r="49" spans="1:39" s="19" customFormat="1" x14ac:dyDescent="0.3">
      <c r="A49" s="18" t="s">
        <v>26</v>
      </c>
      <c r="B49" s="18">
        <v>20</v>
      </c>
      <c r="C49" s="18">
        <v>709</v>
      </c>
      <c r="D49" s="21">
        <v>6</v>
      </c>
      <c r="E49" s="18">
        <v>1200</v>
      </c>
      <c r="F49" s="18">
        <f t="shared" si="0"/>
        <v>300</v>
      </c>
      <c r="G49" s="22">
        <f t="shared" ref="G49:G67" si="7">(E49-C49-F49)/B49</f>
        <v>9.5500000000000007</v>
      </c>
      <c r="H49" s="18">
        <v>0</v>
      </c>
      <c r="I49" s="18"/>
      <c r="J49" s="18"/>
      <c r="K49" s="35">
        <f t="shared" ref="K49:K67" si="8">E49*0.05/B49</f>
        <v>3</v>
      </c>
      <c r="L49" s="35">
        <f t="shared" si="6"/>
        <v>12.55</v>
      </c>
      <c r="O49" s="36">
        <v>15</v>
      </c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</row>
    <row r="50" spans="1:39" s="19" customFormat="1" x14ac:dyDescent="0.3">
      <c r="A50" s="18" t="s">
        <v>28</v>
      </c>
      <c r="B50" s="18">
        <v>20</v>
      </c>
      <c r="C50" s="18">
        <v>5340</v>
      </c>
      <c r="D50" s="21">
        <v>12</v>
      </c>
      <c r="E50" s="18">
        <v>4500</v>
      </c>
      <c r="F50" s="18">
        <f t="shared" si="0"/>
        <v>200</v>
      </c>
      <c r="G50" s="22">
        <f t="shared" si="7"/>
        <v>-52</v>
      </c>
      <c r="H50" s="18">
        <v>25</v>
      </c>
      <c r="I50" s="18">
        <v>30</v>
      </c>
      <c r="J50" s="18"/>
      <c r="K50" s="35">
        <f t="shared" si="8"/>
        <v>11.25</v>
      </c>
      <c r="L50" s="35">
        <f t="shared" si="6"/>
        <v>14.25</v>
      </c>
      <c r="O50" s="36">
        <v>10</v>
      </c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</row>
    <row r="51" spans="1:39" s="19" customFormat="1" x14ac:dyDescent="0.3">
      <c r="A51" s="18" t="s">
        <v>151</v>
      </c>
      <c r="B51" s="18">
        <v>20</v>
      </c>
      <c r="C51" s="18">
        <v>604</v>
      </c>
      <c r="D51" s="21">
        <v>5</v>
      </c>
      <c r="E51" s="18">
        <v>1500</v>
      </c>
      <c r="F51" s="18">
        <f t="shared" si="0"/>
        <v>600</v>
      </c>
      <c r="G51" s="22">
        <f t="shared" si="7"/>
        <v>14.8</v>
      </c>
      <c r="H51" s="18">
        <v>0</v>
      </c>
      <c r="I51" s="18"/>
      <c r="J51" s="18"/>
      <c r="K51" s="35">
        <f t="shared" si="8"/>
        <v>3.75</v>
      </c>
      <c r="L51" s="35">
        <f t="shared" si="6"/>
        <v>18.55</v>
      </c>
      <c r="O51" s="36">
        <v>30</v>
      </c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</row>
    <row r="52" spans="1:39" s="19" customFormat="1" x14ac:dyDescent="0.3">
      <c r="A52" s="18" t="s">
        <v>152</v>
      </c>
      <c r="B52" s="18">
        <v>20</v>
      </c>
      <c r="C52" s="18">
        <v>304</v>
      </c>
      <c r="D52" s="21">
        <v>5</v>
      </c>
      <c r="E52" s="18">
        <v>1600</v>
      </c>
      <c r="F52" s="18">
        <f t="shared" si="0"/>
        <v>1000</v>
      </c>
      <c r="G52" s="22">
        <f t="shared" si="7"/>
        <v>14.8</v>
      </c>
      <c r="H52" s="18">
        <v>0</v>
      </c>
      <c r="I52" s="18">
        <v>30</v>
      </c>
      <c r="J52" s="18"/>
      <c r="K52" s="35">
        <f t="shared" si="8"/>
        <v>4</v>
      </c>
      <c r="L52" s="35">
        <f t="shared" si="6"/>
        <v>48.8</v>
      </c>
      <c r="O52" s="36">
        <v>50</v>
      </c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</row>
    <row r="53" spans="1:39" s="19" customFormat="1" x14ac:dyDescent="0.3">
      <c r="A53" s="18" t="s">
        <v>90</v>
      </c>
      <c r="B53" s="18">
        <v>12</v>
      </c>
      <c r="C53" s="18">
        <v>278</v>
      </c>
      <c r="D53" s="21">
        <v>10</v>
      </c>
      <c r="E53" s="18">
        <v>500</v>
      </c>
      <c r="F53" s="18">
        <f t="shared" si="0"/>
        <v>240</v>
      </c>
      <c r="G53" s="22">
        <f t="shared" si="7"/>
        <v>-1.5</v>
      </c>
      <c r="H53" s="18">
        <v>0</v>
      </c>
      <c r="I53" s="18"/>
      <c r="J53" s="18"/>
      <c r="K53" s="35">
        <f t="shared" si="8"/>
        <v>2.0833333333333335</v>
      </c>
      <c r="L53" s="35">
        <f t="shared" si="6"/>
        <v>0.58333333333333348</v>
      </c>
      <c r="O53" s="36">
        <v>20</v>
      </c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</row>
    <row r="54" spans="1:39" s="19" customFormat="1" x14ac:dyDescent="0.3">
      <c r="A54" s="14" t="s">
        <v>91</v>
      </c>
      <c r="B54" s="14">
        <v>12</v>
      </c>
      <c r="C54" s="14">
        <v>34</v>
      </c>
      <c r="D54" s="15">
        <v>10</v>
      </c>
      <c r="E54" s="14">
        <v>200</v>
      </c>
      <c r="F54" s="14">
        <f t="shared" si="0"/>
        <v>0</v>
      </c>
      <c r="G54" s="17">
        <f t="shared" si="7"/>
        <v>13.833333333333334</v>
      </c>
      <c r="H54" s="14">
        <v>0</v>
      </c>
      <c r="I54" s="14"/>
      <c r="J54" s="14"/>
      <c r="K54" s="28">
        <f t="shared" si="8"/>
        <v>0.83333333333333337</v>
      </c>
      <c r="L54" s="28">
        <f t="shared" si="6"/>
        <v>14.666666666666668</v>
      </c>
      <c r="M54" s="12"/>
      <c r="N54" s="12"/>
      <c r="O54" s="34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</row>
    <row r="55" spans="1:39" s="19" customFormat="1" x14ac:dyDescent="0.3">
      <c r="A55" s="18" t="s">
        <v>252</v>
      </c>
      <c r="B55" s="18">
        <v>10</v>
      </c>
      <c r="C55" s="18">
        <v>0</v>
      </c>
      <c r="D55" s="21">
        <v>10</v>
      </c>
      <c r="E55" s="18">
        <v>700</v>
      </c>
      <c r="F55" s="18">
        <f t="shared" si="0"/>
        <v>600</v>
      </c>
      <c r="G55" s="22">
        <f t="shared" si="7"/>
        <v>10</v>
      </c>
      <c r="H55" s="18">
        <v>0</v>
      </c>
      <c r="I55" s="18"/>
      <c r="J55" s="18"/>
      <c r="K55" s="35">
        <f t="shared" si="8"/>
        <v>3.5</v>
      </c>
      <c r="L55" s="35">
        <f t="shared" si="6"/>
        <v>13.5</v>
      </c>
      <c r="O55" s="36">
        <v>60</v>
      </c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</row>
    <row r="56" spans="1:39" s="19" customFormat="1" x14ac:dyDescent="0.3">
      <c r="A56" s="18" t="s">
        <v>208</v>
      </c>
      <c r="B56" s="18">
        <v>10</v>
      </c>
      <c r="C56" s="18">
        <v>192</v>
      </c>
      <c r="D56" s="21">
        <v>10</v>
      </c>
      <c r="E56" s="18">
        <v>500</v>
      </c>
      <c r="F56" s="18">
        <f t="shared" si="0"/>
        <v>250</v>
      </c>
      <c r="G56" s="22">
        <f t="shared" si="7"/>
        <v>5.8</v>
      </c>
      <c r="H56" s="18">
        <v>0</v>
      </c>
      <c r="I56" s="18"/>
      <c r="J56" s="18"/>
      <c r="K56" s="35">
        <f t="shared" si="8"/>
        <v>2.5</v>
      </c>
      <c r="L56" s="35">
        <f t="shared" si="6"/>
        <v>8.3000000000000007</v>
      </c>
      <c r="O56" s="36">
        <v>25</v>
      </c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</row>
    <row r="57" spans="1:39" x14ac:dyDescent="0.3">
      <c r="A57" s="18" t="s">
        <v>59</v>
      </c>
      <c r="B57" s="18">
        <v>10</v>
      </c>
      <c r="C57" s="18">
        <v>813</v>
      </c>
      <c r="D57" s="21">
        <v>10</v>
      </c>
      <c r="E57" s="18">
        <v>1200</v>
      </c>
      <c r="F57" s="18">
        <f t="shared" si="0"/>
        <v>200</v>
      </c>
      <c r="G57" s="22">
        <f t="shared" si="7"/>
        <v>18.7</v>
      </c>
      <c r="H57" s="18">
        <v>0</v>
      </c>
      <c r="I57" s="18"/>
      <c r="J57" s="18"/>
      <c r="K57" s="35">
        <f t="shared" si="8"/>
        <v>6</v>
      </c>
      <c r="L57" s="35">
        <f t="shared" si="6"/>
        <v>24.7</v>
      </c>
      <c r="M57" s="19"/>
      <c r="N57" s="19"/>
      <c r="O57" s="36">
        <v>20</v>
      </c>
    </row>
    <row r="58" spans="1:39" s="19" customFormat="1" x14ac:dyDescent="0.3">
      <c r="A58" s="18" t="s">
        <v>29</v>
      </c>
      <c r="B58" s="18">
        <v>30</v>
      </c>
      <c r="C58" s="18">
        <v>739</v>
      </c>
      <c r="D58" s="21">
        <v>10</v>
      </c>
      <c r="E58" s="18">
        <v>1900</v>
      </c>
      <c r="F58" s="18">
        <f t="shared" si="0"/>
        <v>900</v>
      </c>
      <c r="G58" s="22">
        <f t="shared" si="7"/>
        <v>8.6999999999999993</v>
      </c>
      <c r="H58" s="18">
        <v>15</v>
      </c>
      <c r="I58" s="18"/>
      <c r="J58" s="18"/>
      <c r="K58" s="35">
        <f t="shared" si="8"/>
        <v>3.1666666666666665</v>
      </c>
      <c r="L58" s="35">
        <f t="shared" si="6"/>
        <v>26.866666666666667</v>
      </c>
      <c r="O58" s="36">
        <v>30</v>
      </c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</row>
    <row r="59" spans="1:39" s="19" customFormat="1" x14ac:dyDescent="0.3">
      <c r="A59" s="18" t="s">
        <v>30</v>
      </c>
      <c r="B59" s="18">
        <v>10</v>
      </c>
      <c r="C59" s="18">
        <v>2141</v>
      </c>
      <c r="D59" s="21">
        <v>10</v>
      </c>
      <c r="E59" s="18">
        <v>2100</v>
      </c>
      <c r="F59" s="18">
        <f t="shared" si="0"/>
        <v>500</v>
      </c>
      <c r="G59" s="22">
        <f t="shared" si="7"/>
        <v>-54.1</v>
      </c>
      <c r="H59" s="18">
        <v>50</v>
      </c>
      <c r="I59" s="18">
        <v>30</v>
      </c>
      <c r="J59" s="18"/>
      <c r="K59" s="35">
        <f t="shared" si="8"/>
        <v>10.5</v>
      </c>
      <c r="L59" s="35">
        <f t="shared" si="6"/>
        <v>36.4</v>
      </c>
      <c r="O59" s="36">
        <v>50</v>
      </c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</row>
    <row r="60" spans="1:39" s="19" customFormat="1" x14ac:dyDescent="0.3">
      <c r="A60" s="14" t="s">
        <v>209</v>
      </c>
      <c r="B60" s="14">
        <v>32</v>
      </c>
      <c r="C60" s="14">
        <v>76</v>
      </c>
      <c r="D60" s="15">
        <v>10</v>
      </c>
      <c r="E60" s="14">
        <v>100</v>
      </c>
      <c r="F60" s="14">
        <f t="shared" si="0"/>
        <v>0</v>
      </c>
      <c r="G60" s="17">
        <f t="shared" si="7"/>
        <v>0.75</v>
      </c>
      <c r="H60" s="14">
        <v>0</v>
      </c>
      <c r="I60" s="14"/>
      <c r="J60" s="14"/>
      <c r="K60" s="28">
        <f t="shared" si="8"/>
        <v>0.15625</v>
      </c>
      <c r="L60" s="28">
        <f t="shared" si="6"/>
        <v>0.90625</v>
      </c>
      <c r="M60" s="12"/>
      <c r="N60" s="12"/>
      <c r="O60" s="34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</row>
    <row r="61" spans="1:39" s="19" customFormat="1" x14ac:dyDescent="0.3">
      <c r="A61" s="14" t="s">
        <v>210</v>
      </c>
      <c r="B61" s="14">
        <v>32</v>
      </c>
      <c r="C61" s="14">
        <v>64</v>
      </c>
      <c r="D61" s="15">
        <v>10</v>
      </c>
      <c r="E61" s="14">
        <v>80</v>
      </c>
      <c r="F61" s="14">
        <f t="shared" si="0"/>
        <v>0</v>
      </c>
      <c r="G61" s="17">
        <f t="shared" si="7"/>
        <v>0.5</v>
      </c>
      <c r="H61" s="14">
        <v>0</v>
      </c>
      <c r="I61" s="14"/>
      <c r="J61" s="14"/>
      <c r="K61" s="28">
        <f t="shared" si="8"/>
        <v>0.125</v>
      </c>
      <c r="L61" s="28">
        <f t="shared" si="6"/>
        <v>0.625</v>
      </c>
      <c r="M61" s="12"/>
      <c r="N61" s="12"/>
      <c r="O61" s="34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</row>
    <row r="62" spans="1:39" s="19" customFormat="1" x14ac:dyDescent="0.3">
      <c r="A62" s="14" t="s">
        <v>60</v>
      </c>
      <c r="B62" s="14">
        <v>24</v>
      </c>
      <c r="C62" s="14">
        <v>329</v>
      </c>
      <c r="D62" s="15">
        <v>5</v>
      </c>
      <c r="E62" s="14">
        <v>300</v>
      </c>
      <c r="F62" s="14">
        <f t="shared" si="0"/>
        <v>0</v>
      </c>
      <c r="G62" s="17">
        <f t="shared" si="7"/>
        <v>-1.2083333333333333</v>
      </c>
      <c r="H62" s="14">
        <v>0</v>
      </c>
      <c r="I62" s="14"/>
      <c r="J62" s="14"/>
      <c r="K62" s="28">
        <f t="shared" si="8"/>
        <v>0.625</v>
      </c>
      <c r="L62" s="32">
        <f t="shared" si="6"/>
        <v>-0.58333333333333326</v>
      </c>
      <c r="M62" s="12"/>
      <c r="N62" s="25"/>
      <c r="O62" s="34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</row>
    <row r="63" spans="1:39" x14ac:dyDescent="0.3">
      <c r="A63" s="14" t="s">
        <v>244</v>
      </c>
      <c r="B63" s="14">
        <v>12</v>
      </c>
      <c r="C63" s="14">
        <v>23</v>
      </c>
      <c r="D63" s="15">
        <v>4</v>
      </c>
      <c r="E63" s="14">
        <v>65</v>
      </c>
      <c r="F63" s="14">
        <f t="shared" si="0"/>
        <v>0</v>
      </c>
      <c r="G63" s="17">
        <f t="shared" si="7"/>
        <v>3.5</v>
      </c>
      <c r="H63" s="14">
        <v>0</v>
      </c>
      <c r="I63" s="14"/>
      <c r="J63" s="14"/>
      <c r="K63" s="28">
        <f t="shared" si="8"/>
        <v>0.27083333333333331</v>
      </c>
      <c r="L63" s="28">
        <f t="shared" si="6"/>
        <v>3.7708333333333335</v>
      </c>
      <c r="N63" s="25"/>
    </row>
    <row r="64" spans="1:39" x14ac:dyDescent="0.3">
      <c r="A64" s="18" t="s">
        <v>144</v>
      </c>
      <c r="B64" s="18">
        <v>18</v>
      </c>
      <c r="C64" s="18">
        <v>0</v>
      </c>
      <c r="D64" s="21">
        <v>4</v>
      </c>
      <c r="E64" s="18">
        <v>45</v>
      </c>
      <c r="F64" s="18">
        <f t="shared" si="0"/>
        <v>18</v>
      </c>
      <c r="G64" s="22">
        <f t="shared" si="7"/>
        <v>1.5</v>
      </c>
      <c r="H64" s="18">
        <v>0</v>
      </c>
      <c r="I64" s="18"/>
      <c r="J64" s="18"/>
      <c r="K64" s="35">
        <f t="shared" si="8"/>
        <v>0.125</v>
      </c>
      <c r="L64" s="35">
        <f t="shared" si="6"/>
        <v>1.625</v>
      </c>
      <c r="M64" s="19"/>
      <c r="N64" s="25"/>
      <c r="O64" s="36">
        <v>1</v>
      </c>
    </row>
    <row r="65" spans="1:39" x14ac:dyDescent="0.3">
      <c r="A65" s="14" t="s">
        <v>92</v>
      </c>
      <c r="B65" s="14">
        <v>12</v>
      </c>
      <c r="C65" s="14">
        <v>944</v>
      </c>
      <c r="D65" s="15">
        <v>10</v>
      </c>
      <c r="E65" s="14">
        <v>900</v>
      </c>
      <c r="F65" s="14">
        <f t="shared" si="0"/>
        <v>0</v>
      </c>
      <c r="G65" s="17">
        <f t="shared" si="7"/>
        <v>-3.6666666666666665</v>
      </c>
      <c r="H65" s="14">
        <v>0</v>
      </c>
      <c r="I65" s="14"/>
      <c r="J65" s="14"/>
      <c r="K65" s="28">
        <f t="shared" si="8"/>
        <v>3.75</v>
      </c>
      <c r="L65" s="32">
        <f t="shared" si="6"/>
        <v>8.3333333333333481E-2</v>
      </c>
    </row>
    <row r="66" spans="1:39" x14ac:dyDescent="0.3">
      <c r="A66" s="14" t="s">
        <v>153</v>
      </c>
      <c r="B66" s="14">
        <v>30</v>
      </c>
      <c r="C66" s="14">
        <v>4034</v>
      </c>
      <c r="D66" s="15">
        <v>7</v>
      </c>
      <c r="E66" s="14">
        <v>4400</v>
      </c>
      <c r="F66" s="14">
        <f t="shared" si="0"/>
        <v>0</v>
      </c>
      <c r="G66" s="17">
        <f t="shared" si="7"/>
        <v>12.2</v>
      </c>
      <c r="H66" s="14">
        <v>0</v>
      </c>
      <c r="I66" s="14"/>
      <c r="J66" s="14"/>
      <c r="K66" s="28">
        <f t="shared" si="8"/>
        <v>7.333333333333333</v>
      </c>
      <c r="L66" s="28">
        <f t="shared" si="6"/>
        <v>19.533333333333331</v>
      </c>
    </row>
    <row r="67" spans="1:39" s="19" customFormat="1" x14ac:dyDescent="0.3">
      <c r="A67" s="14" t="s">
        <v>225</v>
      </c>
      <c r="B67" s="14">
        <v>1</v>
      </c>
      <c r="C67" s="14">
        <v>40</v>
      </c>
      <c r="D67" s="15">
        <v>12</v>
      </c>
      <c r="E67" s="14">
        <v>150</v>
      </c>
      <c r="F67" s="14">
        <f t="shared" ref="F67:F130" si="9">O67*B67</f>
        <v>0</v>
      </c>
      <c r="G67" s="17">
        <f t="shared" si="7"/>
        <v>110</v>
      </c>
      <c r="H67" s="14">
        <v>0</v>
      </c>
      <c r="I67" s="14"/>
      <c r="J67" s="14"/>
      <c r="K67" s="28">
        <f t="shared" si="8"/>
        <v>7.5</v>
      </c>
      <c r="L67" s="28">
        <f t="shared" si="6"/>
        <v>117.5</v>
      </c>
      <c r="M67" s="12"/>
      <c r="N67" s="12"/>
      <c r="O67" s="34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</row>
    <row r="68" spans="1:39" x14ac:dyDescent="0.3">
      <c r="A68" s="18" t="s">
        <v>259</v>
      </c>
      <c r="B68" s="18">
        <v>12</v>
      </c>
      <c r="C68" s="18">
        <v>0</v>
      </c>
      <c r="D68" s="21">
        <v>10</v>
      </c>
      <c r="E68" s="18"/>
      <c r="F68" s="18">
        <f t="shared" si="9"/>
        <v>480</v>
      </c>
      <c r="G68" s="22"/>
      <c r="H68" s="18"/>
      <c r="I68" s="18"/>
      <c r="J68" s="18"/>
      <c r="K68" s="35"/>
      <c r="L68" s="35"/>
      <c r="M68" s="19"/>
      <c r="N68" s="19"/>
      <c r="O68" s="36">
        <v>40</v>
      </c>
    </row>
    <row r="69" spans="1:39" x14ac:dyDescent="0.3">
      <c r="A69" s="18" t="s">
        <v>260</v>
      </c>
      <c r="B69" s="18">
        <v>12</v>
      </c>
      <c r="C69" s="18">
        <v>0</v>
      </c>
      <c r="D69" s="21">
        <v>10</v>
      </c>
      <c r="E69" s="18"/>
      <c r="F69" s="18">
        <f t="shared" si="9"/>
        <v>420</v>
      </c>
      <c r="G69" s="22"/>
      <c r="H69" s="18"/>
      <c r="I69" s="18"/>
      <c r="J69" s="18"/>
      <c r="K69" s="35"/>
      <c r="L69" s="35"/>
      <c r="M69" s="19"/>
      <c r="N69" s="19"/>
      <c r="O69" s="36">
        <v>35</v>
      </c>
    </row>
    <row r="70" spans="1:39" x14ac:dyDescent="0.3">
      <c r="A70" s="18" t="s">
        <v>261</v>
      </c>
      <c r="B70" s="18">
        <v>12</v>
      </c>
      <c r="C70" s="18">
        <v>0</v>
      </c>
      <c r="D70" s="21">
        <v>10</v>
      </c>
      <c r="E70" s="18"/>
      <c r="F70" s="18">
        <f t="shared" si="9"/>
        <v>420</v>
      </c>
      <c r="G70" s="22"/>
      <c r="H70" s="18"/>
      <c r="I70" s="18"/>
      <c r="J70" s="18"/>
      <c r="K70" s="35"/>
      <c r="L70" s="35"/>
      <c r="M70" s="19"/>
      <c r="N70" s="19"/>
      <c r="O70" s="36">
        <v>35</v>
      </c>
    </row>
    <row r="71" spans="1:39" x14ac:dyDescent="0.3">
      <c r="A71" s="14" t="s">
        <v>178</v>
      </c>
      <c r="B71" s="14">
        <v>24</v>
      </c>
      <c r="C71" s="14">
        <v>314</v>
      </c>
      <c r="D71" s="15">
        <v>10</v>
      </c>
      <c r="E71" s="14">
        <v>300</v>
      </c>
      <c r="F71" s="14">
        <f t="shared" si="9"/>
        <v>0</v>
      </c>
      <c r="G71" s="17">
        <f t="shared" ref="G71:G105" si="10">(E71-C71-F71)/B71</f>
        <v>-0.58333333333333337</v>
      </c>
      <c r="H71" s="14">
        <v>0</v>
      </c>
      <c r="I71" s="14"/>
      <c r="J71" s="14"/>
      <c r="K71" s="28">
        <f t="shared" ref="K71:K105" si="11">E71*0.05/B71</f>
        <v>0.625</v>
      </c>
      <c r="L71" s="32">
        <f>G71+H71+I71+J71+K71</f>
        <v>4.166666666666663E-2</v>
      </c>
    </row>
    <row r="72" spans="1:39" x14ac:dyDescent="0.3">
      <c r="A72" s="14" t="s">
        <v>226</v>
      </c>
      <c r="B72" s="14">
        <v>1</v>
      </c>
      <c r="C72" s="14">
        <v>32</v>
      </c>
      <c r="D72" s="15">
        <v>12</v>
      </c>
      <c r="E72" s="14">
        <v>100</v>
      </c>
      <c r="F72" s="14">
        <f t="shared" si="9"/>
        <v>0</v>
      </c>
      <c r="G72" s="17">
        <f t="shared" si="10"/>
        <v>68</v>
      </c>
      <c r="H72" s="14">
        <v>0</v>
      </c>
      <c r="I72" s="14"/>
      <c r="J72" s="14"/>
      <c r="K72" s="28">
        <f t="shared" si="11"/>
        <v>5</v>
      </c>
      <c r="L72" s="28">
        <f t="shared" ref="L72:L135" si="12">G72+H72+I72+J72+K72</f>
        <v>73</v>
      </c>
    </row>
    <row r="73" spans="1:39" x14ac:dyDescent="0.3">
      <c r="A73" s="14" t="s">
        <v>227</v>
      </c>
      <c r="B73" s="14">
        <v>1</v>
      </c>
      <c r="C73" s="14">
        <v>2</v>
      </c>
      <c r="D73" s="15">
        <v>12</v>
      </c>
      <c r="E73" s="14">
        <v>100</v>
      </c>
      <c r="F73" s="14">
        <f t="shared" si="9"/>
        <v>0</v>
      </c>
      <c r="G73" s="17">
        <f t="shared" si="10"/>
        <v>98</v>
      </c>
      <c r="H73" s="14">
        <v>0</v>
      </c>
      <c r="I73" s="14"/>
      <c r="J73" s="14"/>
      <c r="K73" s="28">
        <f t="shared" si="11"/>
        <v>5</v>
      </c>
      <c r="L73" s="28">
        <f t="shared" si="12"/>
        <v>103</v>
      </c>
    </row>
    <row r="74" spans="1:39" s="19" customFormat="1" x14ac:dyDescent="0.3">
      <c r="A74" s="18" t="s">
        <v>154</v>
      </c>
      <c r="B74" s="18">
        <v>30</v>
      </c>
      <c r="C74" s="18">
        <v>0</v>
      </c>
      <c r="D74" s="21">
        <v>4</v>
      </c>
      <c r="E74" s="18">
        <v>2700</v>
      </c>
      <c r="F74" s="18">
        <f t="shared" si="9"/>
        <v>2100</v>
      </c>
      <c r="G74" s="22">
        <f t="shared" si="10"/>
        <v>20</v>
      </c>
      <c r="H74" s="18">
        <v>0</v>
      </c>
      <c r="I74" s="18">
        <v>30</v>
      </c>
      <c r="J74" s="18"/>
      <c r="K74" s="35">
        <f t="shared" si="11"/>
        <v>4.5</v>
      </c>
      <c r="L74" s="35">
        <f t="shared" si="12"/>
        <v>54.5</v>
      </c>
      <c r="O74" s="36">
        <v>70</v>
      </c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</row>
    <row r="75" spans="1:39" s="19" customFormat="1" x14ac:dyDescent="0.3">
      <c r="A75" s="18" t="s">
        <v>94</v>
      </c>
      <c r="B75" s="18">
        <v>1</v>
      </c>
      <c r="C75" s="18">
        <v>292</v>
      </c>
      <c r="D75" s="21">
        <v>10</v>
      </c>
      <c r="E75" s="18">
        <v>500</v>
      </c>
      <c r="F75" s="18">
        <f t="shared" si="9"/>
        <v>150</v>
      </c>
      <c r="G75" s="22">
        <f t="shared" si="10"/>
        <v>58</v>
      </c>
      <c r="H75" s="18">
        <v>0</v>
      </c>
      <c r="I75" s="18"/>
      <c r="J75" s="18"/>
      <c r="K75" s="35">
        <f t="shared" si="11"/>
        <v>25</v>
      </c>
      <c r="L75" s="35">
        <f t="shared" si="12"/>
        <v>83</v>
      </c>
      <c r="O75" s="36">
        <v>150</v>
      </c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</row>
    <row r="76" spans="1:39" s="19" customFormat="1" x14ac:dyDescent="0.3">
      <c r="A76" s="18" t="s">
        <v>93</v>
      </c>
      <c r="B76" s="18">
        <v>1</v>
      </c>
      <c r="C76" s="18">
        <v>623</v>
      </c>
      <c r="D76" s="21">
        <v>10</v>
      </c>
      <c r="E76" s="18">
        <v>750</v>
      </c>
      <c r="F76" s="18">
        <f t="shared" si="9"/>
        <v>170</v>
      </c>
      <c r="G76" s="22">
        <f t="shared" si="10"/>
        <v>-43</v>
      </c>
      <c r="H76" s="18">
        <v>100</v>
      </c>
      <c r="I76" s="18"/>
      <c r="J76" s="18"/>
      <c r="K76" s="35">
        <f t="shared" si="11"/>
        <v>37.5</v>
      </c>
      <c r="L76" s="35">
        <f t="shared" si="12"/>
        <v>94.5</v>
      </c>
      <c r="O76" s="36">
        <v>170</v>
      </c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</row>
    <row r="77" spans="1:39" x14ac:dyDescent="0.3">
      <c r="A77" s="14" t="s">
        <v>63</v>
      </c>
      <c r="B77" s="14">
        <v>12</v>
      </c>
      <c r="C77" s="14">
        <v>114</v>
      </c>
      <c r="D77" s="15">
        <v>8</v>
      </c>
      <c r="E77" s="14">
        <v>120</v>
      </c>
      <c r="F77" s="14">
        <f t="shared" si="9"/>
        <v>0</v>
      </c>
      <c r="G77" s="17">
        <f t="shared" si="10"/>
        <v>0.5</v>
      </c>
      <c r="H77" s="14">
        <v>0</v>
      </c>
      <c r="I77" s="14"/>
      <c r="J77" s="14"/>
      <c r="K77" s="28">
        <f t="shared" si="11"/>
        <v>0.5</v>
      </c>
      <c r="L77" s="32">
        <f t="shared" si="12"/>
        <v>1</v>
      </c>
      <c r="N77" s="25"/>
    </row>
    <row r="78" spans="1:39" x14ac:dyDescent="0.3">
      <c r="A78" s="14" t="s">
        <v>62</v>
      </c>
      <c r="B78" s="14">
        <v>40</v>
      </c>
      <c r="C78" s="14">
        <v>2645</v>
      </c>
      <c r="D78" s="15">
        <v>8</v>
      </c>
      <c r="E78" s="14">
        <v>2100</v>
      </c>
      <c r="F78" s="14">
        <f t="shared" si="9"/>
        <v>0</v>
      </c>
      <c r="G78" s="17">
        <f t="shared" si="10"/>
        <v>-13.625</v>
      </c>
      <c r="H78" s="14">
        <v>25</v>
      </c>
      <c r="I78" s="14"/>
      <c r="J78" s="14"/>
      <c r="K78" s="28">
        <f t="shared" si="11"/>
        <v>2.625</v>
      </c>
      <c r="L78" s="32">
        <f t="shared" si="12"/>
        <v>14</v>
      </c>
      <c r="N78" s="25"/>
    </row>
    <row r="79" spans="1:39" x14ac:dyDescent="0.3">
      <c r="A79" s="14" t="s">
        <v>64</v>
      </c>
      <c r="B79" s="14">
        <v>30</v>
      </c>
      <c r="C79" s="14">
        <v>1332</v>
      </c>
      <c r="D79" s="15">
        <v>8</v>
      </c>
      <c r="E79" s="14">
        <v>1100</v>
      </c>
      <c r="F79" s="14">
        <f t="shared" si="9"/>
        <v>0</v>
      </c>
      <c r="G79" s="17">
        <f t="shared" si="10"/>
        <v>-7.7333333333333334</v>
      </c>
      <c r="H79" s="14">
        <v>0</v>
      </c>
      <c r="I79" s="14"/>
      <c r="J79" s="14"/>
      <c r="K79" s="28">
        <f t="shared" si="11"/>
        <v>1.8333333333333333</v>
      </c>
      <c r="L79" s="32">
        <f t="shared" si="12"/>
        <v>-5.9</v>
      </c>
      <c r="N79" s="25"/>
    </row>
    <row r="80" spans="1:39" x14ac:dyDescent="0.3">
      <c r="A80" s="14" t="s">
        <v>65</v>
      </c>
      <c r="B80" s="14">
        <v>30</v>
      </c>
      <c r="C80" s="14">
        <v>1242</v>
      </c>
      <c r="D80" s="15">
        <v>8</v>
      </c>
      <c r="E80" s="14">
        <v>1000</v>
      </c>
      <c r="F80" s="14">
        <f t="shared" si="9"/>
        <v>0</v>
      </c>
      <c r="G80" s="17">
        <f t="shared" si="10"/>
        <v>-8.0666666666666664</v>
      </c>
      <c r="H80" s="14">
        <v>0</v>
      </c>
      <c r="I80" s="14"/>
      <c r="J80" s="14"/>
      <c r="K80" s="28">
        <f t="shared" si="11"/>
        <v>1.6666666666666667</v>
      </c>
      <c r="L80" s="32">
        <f t="shared" si="12"/>
        <v>-6.3999999999999995</v>
      </c>
      <c r="N80" s="25"/>
    </row>
    <row r="81" spans="1:39" x14ac:dyDescent="0.3">
      <c r="A81" s="14" t="s">
        <v>145</v>
      </c>
      <c r="B81" s="14">
        <v>12</v>
      </c>
      <c r="C81" s="14">
        <v>5</v>
      </c>
      <c r="D81" s="15">
        <v>4</v>
      </c>
      <c r="E81" s="14">
        <v>40</v>
      </c>
      <c r="F81" s="14">
        <f t="shared" si="9"/>
        <v>0</v>
      </c>
      <c r="G81" s="17">
        <f t="shared" si="10"/>
        <v>2.9166666666666665</v>
      </c>
      <c r="H81" s="14">
        <v>0</v>
      </c>
      <c r="I81" s="14"/>
      <c r="J81" s="14"/>
      <c r="K81" s="28">
        <f t="shared" si="11"/>
        <v>0.16666666666666666</v>
      </c>
      <c r="L81" s="28">
        <f t="shared" si="12"/>
        <v>3.083333333333333</v>
      </c>
      <c r="N81" s="25"/>
    </row>
    <row r="82" spans="1:39" x14ac:dyDescent="0.3">
      <c r="A82" s="14" t="s">
        <v>39</v>
      </c>
      <c r="B82" s="14">
        <v>10</v>
      </c>
      <c r="C82" s="14">
        <v>4205</v>
      </c>
      <c r="D82" s="15">
        <v>10</v>
      </c>
      <c r="E82" s="14">
        <v>3500</v>
      </c>
      <c r="F82" s="14">
        <f t="shared" si="9"/>
        <v>0</v>
      </c>
      <c r="G82" s="17">
        <f t="shared" si="10"/>
        <v>-70.5</v>
      </c>
      <c r="H82" s="14">
        <v>25</v>
      </c>
      <c r="I82" s="14">
        <v>50</v>
      </c>
      <c r="J82" s="14"/>
      <c r="K82" s="28">
        <f t="shared" si="11"/>
        <v>17.5</v>
      </c>
      <c r="L82" s="32">
        <f t="shared" si="12"/>
        <v>22</v>
      </c>
    </row>
    <row r="83" spans="1:39" x14ac:dyDescent="0.3">
      <c r="A83" s="14" t="s">
        <v>38</v>
      </c>
      <c r="B83" s="14">
        <v>10</v>
      </c>
      <c r="C83" s="14">
        <v>687</v>
      </c>
      <c r="D83" s="15">
        <v>10</v>
      </c>
      <c r="E83" s="14">
        <v>800</v>
      </c>
      <c r="F83" s="14">
        <f t="shared" si="9"/>
        <v>0</v>
      </c>
      <c r="G83" s="17">
        <f t="shared" si="10"/>
        <v>11.3</v>
      </c>
      <c r="H83" s="14">
        <v>0</v>
      </c>
      <c r="I83" s="14"/>
      <c r="J83" s="14"/>
      <c r="K83" s="28">
        <f t="shared" si="11"/>
        <v>4</v>
      </c>
      <c r="L83" s="28">
        <f t="shared" si="12"/>
        <v>15.3</v>
      </c>
    </row>
    <row r="84" spans="1:39" s="19" customFormat="1" x14ac:dyDescent="0.3">
      <c r="A84" s="18" t="s">
        <v>135</v>
      </c>
      <c r="B84" s="18">
        <v>10</v>
      </c>
      <c r="C84" s="18">
        <v>493</v>
      </c>
      <c r="D84" s="21">
        <v>10</v>
      </c>
      <c r="E84" s="18">
        <v>600</v>
      </c>
      <c r="F84" s="18">
        <f t="shared" si="9"/>
        <v>150</v>
      </c>
      <c r="G84" s="22">
        <f t="shared" si="10"/>
        <v>-4.3</v>
      </c>
      <c r="H84" s="18">
        <v>25</v>
      </c>
      <c r="I84" s="18"/>
      <c r="J84" s="18"/>
      <c r="K84" s="35">
        <f t="shared" si="11"/>
        <v>3</v>
      </c>
      <c r="L84" s="35">
        <f t="shared" si="12"/>
        <v>23.7</v>
      </c>
      <c r="O84" s="36">
        <v>15</v>
      </c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</row>
    <row r="85" spans="1:39" s="19" customFormat="1" x14ac:dyDescent="0.3">
      <c r="A85" s="18" t="s">
        <v>136</v>
      </c>
      <c r="B85" s="18">
        <v>10</v>
      </c>
      <c r="C85" s="18">
        <v>328</v>
      </c>
      <c r="D85" s="21">
        <v>10</v>
      </c>
      <c r="E85" s="18">
        <v>600</v>
      </c>
      <c r="F85" s="18">
        <f t="shared" si="9"/>
        <v>200</v>
      </c>
      <c r="G85" s="22">
        <f t="shared" si="10"/>
        <v>7.2</v>
      </c>
      <c r="H85" s="18">
        <v>25</v>
      </c>
      <c r="I85" s="18"/>
      <c r="J85" s="18"/>
      <c r="K85" s="35">
        <f t="shared" si="11"/>
        <v>3</v>
      </c>
      <c r="L85" s="35">
        <f t="shared" si="12"/>
        <v>35.200000000000003</v>
      </c>
      <c r="O85" s="36">
        <v>20</v>
      </c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</row>
    <row r="86" spans="1:39" s="19" customFormat="1" x14ac:dyDescent="0.3">
      <c r="A86" s="18" t="s">
        <v>211</v>
      </c>
      <c r="B86" s="18">
        <v>20</v>
      </c>
      <c r="C86" s="18">
        <v>93</v>
      </c>
      <c r="D86" s="21">
        <v>5</v>
      </c>
      <c r="E86" s="18">
        <v>1400</v>
      </c>
      <c r="F86" s="18">
        <f t="shared" si="9"/>
        <v>1000</v>
      </c>
      <c r="G86" s="22">
        <f t="shared" si="10"/>
        <v>15.35</v>
      </c>
      <c r="H86" s="18">
        <v>0</v>
      </c>
      <c r="I86" s="18"/>
      <c r="J86" s="18"/>
      <c r="K86" s="35">
        <f t="shared" si="11"/>
        <v>3.5</v>
      </c>
      <c r="L86" s="35">
        <f t="shared" si="12"/>
        <v>18.850000000000001</v>
      </c>
      <c r="O86" s="36">
        <v>50</v>
      </c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1:39" x14ac:dyDescent="0.3">
      <c r="A87" s="14" t="s">
        <v>212</v>
      </c>
      <c r="B87" s="14">
        <v>20</v>
      </c>
      <c r="C87" s="14">
        <v>4528</v>
      </c>
      <c r="D87" s="15">
        <v>8</v>
      </c>
      <c r="E87" s="14">
        <v>5000</v>
      </c>
      <c r="F87" s="14">
        <f t="shared" si="9"/>
        <v>0</v>
      </c>
      <c r="G87" s="17">
        <f t="shared" si="10"/>
        <v>23.6</v>
      </c>
      <c r="H87" s="14">
        <v>20</v>
      </c>
      <c r="I87" s="14"/>
      <c r="J87" s="14">
        <v>30</v>
      </c>
      <c r="K87" s="28">
        <f t="shared" si="11"/>
        <v>12.5</v>
      </c>
      <c r="L87" s="28">
        <f t="shared" si="12"/>
        <v>86.1</v>
      </c>
    </row>
    <row r="88" spans="1:39" x14ac:dyDescent="0.3">
      <c r="A88" s="14" t="s">
        <v>213</v>
      </c>
      <c r="B88" s="14">
        <v>20</v>
      </c>
      <c r="C88" s="14">
        <v>5639</v>
      </c>
      <c r="D88" s="15">
        <v>8</v>
      </c>
      <c r="E88" s="14">
        <v>4500</v>
      </c>
      <c r="F88" s="14">
        <f t="shared" si="9"/>
        <v>0</v>
      </c>
      <c r="G88" s="17">
        <f t="shared" si="10"/>
        <v>-56.95</v>
      </c>
      <c r="H88" s="14">
        <v>20</v>
      </c>
      <c r="I88" s="14"/>
      <c r="J88" s="14">
        <v>30</v>
      </c>
      <c r="K88" s="28">
        <f t="shared" si="11"/>
        <v>11.25</v>
      </c>
      <c r="L88" s="32">
        <f t="shared" si="12"/>
        <v>4.2999999999999972</v>
      </c>
    </row>
    <row r="89" spans="1:39" s="19" customFormat="1" x14ac:dyDescent="0.3">
      <c r="A89" s="18" t="s">
        <v>156</v>
      </c>
      <c r="B89" s="18">
        <v>20</v>
      </c>
      <c r="C89" s="18">
        <v>489</v>
      </c>
      <c r="D89" s="21">
        <v>5</v>
      </c>
      <c r="E89" s="18">
        <v>800</v>
      </c>
      <c r="F89" s="18">
        <f t="shared" si="9"/>
        <v>400</v>
      </c>
      <c r="G89" s="22">
        <f t="shared" si="10"/>
        <v>-4.45</v>
      </c>
      <c r="H89" s="18">
        <v>25</v>
      </c>
      <c r="I89" s="18"/>
      <c r="J89" s="18"/>
      <c r="K89" s="35">
        <f t="shared" si="11"/>
        <v>2</v>
      </c>
      <c r="L89" s="35">
        <f t="shared" si="12"/>
        <v>22.55</v>
      </c>
      <c r="O89" s="36">
        <v>20</v>
      </c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1:39" x14ac:dyDescent="0.3">
      <c r="A90" s="14" t="s">
        <v>51</v>
      </c>
      <c r="B90" s="14">
        <v>12</v>
      </c>
      <c r="C90" s="14">
        <v>1058</v>
      </c>
      <c r="D90" s="15">
        <v>3</v>
      </c>
      <c r="E90" s="14">
        <v>1000</v>
      </c>
      <c r="F90" s="14">
        <f t="shared" si="9"/>
        <v>0</v>
      </c>
      <c r="G90" s="17">
        <f t="shared" si="10"/>
        <v>-4.833333333333333</v>
      </c>
      <c r="H90" s="14">
        <v>0</v>
      </c>
      <c r="I90" s="14"/>
      <c r="J90" s="14"/>
      <c r="K90" s="28">
        <f t="shared" si="11"/>
        <v>4.166666666666667</v>
      </c>
      <c r="L90" s="33">
        <f t="shared" si="12"/>
        <v>-0.66666666666666607</v>
      </c>
    </row>
    <row r="91" spans="1:39" s="19" customFormat="1" x14ac:dyDescent="0.3">
      <c r="A91" s="18" t="s">
        <v>157</v>
      </c>
      <c r="B91" s="18">
        <v>20</v>
      </c>
      <c r="C91" s="18">
        <v>35</v>
      </c>
      <c r="D91" s="21">
        <v>5</v>
      </c>
      <c r="E91" s="18">
        <v>1000</v>
      </c>
      <c r="F91" s="18">
        <f t="shared" si="9"/>
        <v>600</v>
      </c>
      <c r="G91" s="22">
        <f t="shared" si="10"/>
        <v>18.25</v>
      </c>
      <c r="H91" s="18">
        <v>0</v>
      </c>
      <c r="I91" s="18"/>
      <c r="J91" s="18"/>
      <c r="K91" s="35">
        <f t="shared" si="11"/>
        <v>2.5</v>
      </c>
      <c r="L91" s="35">
        <f t="shared" si="12"/>
        <v>20.75</v>
      </c>
      <c r="O91" s="36">
        <v>30</v>
      </c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1:39" x14ac:dyDescent="0.3">
      <c r="A92" s="14" t="s">
        <v>254</v>
      </c>
      <c r="B92" s="14">
        <v>10</v>
      </c>
      <c r="C92" s="14">
        <v>0</v>
      </c>
      <c r="D92" s="15">
        <v>5</v>
      </c>
      <c r="E92" s="14">
        <v>1100</v>
      </c>
      <c r="F92" s="14">
        <f t="shared" si="9"/>
        <v>0</v>
      </c>
      <c r="G92" s="17">
        <f t="shared" si="10"/>
        <v>110</v>
      </c>
      <c r="H92" s="14">
        <v>0</v>
      </c>
      <c r="I92" s="14"/>
      <c r="J92" s="14"/>
      <c r="K92" s="28">
        <f t="shared" si="11"/>
        <v>5.5</v>
      </c>
      <c r="L92" s="28">
        <f t="shared" si="12"/>
        <v>115.5</v>
      </c>
    </row>
    <row r="93" spans="1:39" x14ac:dyDescent="0.3">
      <c r="A93" s="14" t="s">
        <v>253</v>
      </c>
      <c r="B93" s="14">
        <v>12</v>
      </c>
      <c r="C93" s="14">
        <v>2066</v>
      </c>
      <c r="D93" s="15">
        <v>8</v>
      </c>
      <c r="E93" s="14">
        <v>1200</v>
      </c>
      <c r="F93" s="14">
        <f t="shared" si="9"/>
        <v>0</v>
      </c>
      <c r="G93" s="17">
        <f t="shared" si="10"/>
        <v>-72.166666666666671</v>
      </c>
      <c r="H93" s="14">
        <v>25</v>
      </c>
      <c r="I93" s="14"/>
      <c r="J93" s="14"/>
      <c r="K93" s="28">
        <f t="shared" si="11"/>
        <v>5</v>
      </c>
      <c r="L93" s="32">
        <f t="shared" si="12"/>
        <v>-42.166666666666671</v>
      </c>
      <c r="M93" s="12" t="s">
        <v>163</v>
      </c>
    </row>
    <row r="94" spans="1:39" s="19" customFormat="1" x14ac:dyDescent="0.3">
      <c r="A94" s="18" t="s">
        <v>243</v>
      </c>
      <c r="B94" s="18">
        <v>1</v>
      </c>
      <c r="C94" s="18">
        <v>10</v>
      </c>
      <c r="D94" s="21">
        <v>8</v>
      </c>
      <c r="E94" s="18">
        <v>33</v>
      </c>
      <c r="F94" s="18">
        <f t="shared" si="9"/>
        <v>20</v>
      </c>
      <c r="G94" s="22">
        <f t="shared" si="10"/>
        <v>3</v>
      </c>
      <c r="H94" s="18">
        <v>0</v>
      </c>
      <c r="I94" s="18"/>
      <c r="J94" s="18"/>
      <c r="K94" s="35">
        <f t="shared" si="11"/>
        <v>1.6500000000000001</v>
      </c>
      <c r="L94" s="35">
        <f t="shared" si="12"/>
        <v>4.6500000000000004</v>
      </c>
      <c r="O94" s="36">
        <v>20</v>
      </c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1:39" x14ac:dyDescent="0.3">
      <c r="A95" s="14" t="s">
        <v>251</v>
      </c>
      <c r="B95" s="14">
        <v>10</v>
      </c>
      <c r="C95" s="14">
        <v>1290</v>
      </c>
      <c r="D95" s="15">
        <v>10</v>
      </c>
      <c r="E95" s="14">
        <v>3500</v>
      </c>
      <c r="F95" s="14">
        <f t="shared" si="9"/>
        <v>0</v>
      </c>
      <c r="G95" s="17">
        <f t="shared" si="10"/>
        <v>221</v>
      </c>
      <c r="H95" s="14">
        <v>30</v>
      </c>
      <c r="I95" s="14"/>
      <c r="J95" s="14"/>
      <c r="K95" s="28">
        <f t="shared" si="11"/>
        <v>17.5</v>
      </c>
      <c r="L95" s="28">
        <f t="shared" si="12"/>
        <v>268.5</v>
      </c>
    </row>
    <row r="96" spans="1:39" x14ac:dyDescent="0.3">
      <c r="A96" s="14" t="s">
        <v>48</v>
      </c>
      <c r="B96" s="14">
        <v>1</v>
      </c>
      <c r="C96" s="14">
        <v>62</v>
      </c>
      <c r="D96" s="15">
        <v>10</v>
      </c>
      <c r="E96" s="14">
        <v>200</v>
      </c>
      <c r="F96" s="14">
        <f t="shared" si="9"/>
        <v>0</v>
      </c>
      <c r="G96" s="17">
        <f t="shared" si="10"/>
        <v>138</v>
      </c>
      <c r="H96" s="14">
        <v>0</v>
      </c>
      <c r="I96" s="14"/>
      <c r="J96" s="14"/>
      <c r="K96" s="28">
        <f t="shared" si="11"/>
        <v>10</v>
      </c>
      <c r="L96" s="28">
        <f t="shared" si="12"/>
        <v>148</v>
      </c>
    </row>
    <row r="97" spans="1:27" s="19" customFormat="1" x14ac:dyDescent="0.3">
      <c r="A97" s="18" t="s">
        <v>158</v>
      </c>
      <c r="B97" s="18">
        <v>20</v>
      </c>
      <c r="C97" s="18">
        <v>20511</v>
      </c>
      <c r="D97" s="21">
        <v>7</v>
      </c>
      <c r="E97" s="18">
        <v>26000</v>
      </c>
      <c r="F97" s="18">
        <f t="shared" si="9"/>
        <v>4000</v>
      </c>
      <c r="G97" s="22">
        <f t="shared" si="10"/>
        <v>74.45</v>
      </c>
      <c r="H97" s="18">
        <v>30</v>
      </c>
      <c r="I97" s="18">
        <v>30</v>
      </c>
      <c r="J97" s="18"/>
      <c r="K97" s="35">
        <f t="shared" si="11"/>
        <v>65</v>
      </c>
      <c r="L97" s="35">
        <f t="shared" si="12"/>
        <v>199.45</v>
      </c>
      <c r="O97" s="36">
        <v>200</v>
      </c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1:27" x14ac:dyDescent="0.3">
      <c r="A98" s="14" t="s">
        <v>159</v>
      </c>
      <c r="B98" s="14">
        <v>20</v>
      </c>
      <c r="C98" s="14">
        <v>1306</v>
      </c>
      <c r="D98" s="15">
        <v>5</v>
      </c>
      <c r="E98" s="14">
        <v>1400</v>
      </c>
      <c r="F98" s="14">
        <f t="shared" si="9"/>
        <v>0</v>
      </c>
      <c r="G98" s="17">
        <f t="shared" si="10"/>
        <v>4.7</v>
      </c>
      <c r="H98" s="14">
        <v>0</v>
      </c>
      <c r="I98" s="14"/>
      <c r="J98" s="14"/>
      <c r="K98" s="28">
        <f t="shared" si="11"/>
        <v>3.5</v>
      </c>
      <c r="L98" s="32">
        <f t="shared" si="12"/>
        <v>8.1999999999999993</v>
      </c>
    </row>
    <row r="99" spans="1:27" s="19" customFormat="1" x14ac:dyDescent="0.3">
      <c r="A99" s="18" t="s">
        <v>80</v>
      </c>
      <c r="B99" s="18">
        <v>6</v>
      </c>
      <c r="C99" s="18">
        <v>0</v>
      </c>
      <c r="D99" s="21">
        <v>5</v>
      </c>
      <c r="E99" s="18">
        <v>60</v>
      </c>
      <c r="F99" s="18">
        <f t="shared" si="9"/>
        <v>30</v>
      </c>
      <c r="G99" s="22">
        <f t="shared" si="10"/>
        <v>5</v>
      </c>
      <c r="H99" s="18">
        <v>0</v>
      </c>
      <c r="I99" s="18"/>
      <c r="J99" s="18"/>
      <c r="K99" s="35">
        <f t="shared" si="11"/>
        <v>0.5</v>
      </c>
      <c r="L99" s="35">
        <f t="shared" si="12"/>
        <v>5.5</v>
      </c>
      <c r="O99" s="36">
        <v>5</v>
      </c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1:27" x14ac:dyDescent="0.3">
      <c r="A100" s="14" t="s">
        <v>195</v>
      </c>
      <c r="B100" s="14">
        <v>24</v>
      </c>
      <c r="C100" s="14">
        <v>146</v>
      </c>
      <c r="D100" s="15">
        <v>9</v>
      </c>
      <c r="E100" s="14">
        <v>240</v>
      </c>
      <c r="F100" s="14">
        <f t="shared" si="9"/>
        <v>0</v>
      </c>
      <c r="G100" s="17">
        <f t="shared" si="10"/>
        <v>3.9166666666666665</v>
      </c>
      <c r="H100" s="14">
        <v>0</v>
      </c>
      <c r="I100" s="14"/>
      <c r="J100" s="14"/>
      <c r="K100" s="28">
        <f t="shared" si="11"/>
        <v>0.5</v>
      </c>
      <c r="L100" s="28">
        <f t="shared" si="12"/>
        <v>4.4166666666666661</v>
      </c>
    </row>
    <row r="101" spans="1:27" x14ac:dyDescent="0.3">
      <c r="A101" s="14" t="s">
        <v>46</v>
      </c>
      <c r="B101" s="14">
        <v>24</v>
      </c>
      <c r="C101" s="14">
        <v>491</v>
      </c>
      <c r="D101" s="15">
        <v>8</v>
      </c>
      <c r="E101" s="14">
        <v>400</v>
      </c>
      <c r="F101" s="14">
        <f t="shared" si="9"/>
        <v>0</v>
      </c>
      <c r="G101" s="17">
        <f t="shared" si="10"/>
        <v>-3.7916666666666665</v>
      </c>
      <c r="H101" s="14">
        <v>0</v>
      </c>
      <c r="I101" s="14"/>
      <c r="J101" s="14"/>
      <c r="K101" s="28">
        <f t="shared" si="11"/>
        <v>0.83333333333333337</v>
      </c>
      <c r="L101" s="32">
        <f t="shared" si="12"/>
        <v>-2.958333333333333</v>
      </c>
    </row>
    <row r="102" spans="1:27" x14ac:dyDescent="0.3">
      <c r="A102" s="14" t="s">
        <v>45</v>
      </c>
      <c r="B102" s="14">
        <v>24</v>
      </c>
      <c r="C102" s="14">
        <v>1627</v>
      </c>
      <c r="D102" s="15">
        <v>8</v>
      </c>
      <c r="E102" s="14">
        <v>1500</v>
      </c>
      <c r="F102" s="14">
        <f t="shared" si="9"/>
        <v>0</v>
      </c>
      <c r="G102" s="17">
        <f t="shared" si="10"/>
        <v>-5.291666666666667</v>
      </c>
      <c r="H102" s="14">
        <v>20</v>
      </c>
      <c r="I102" s="14"/>
      <c r="J102" s="14"/>
      <c r="K102" s="28">
        <f t="shared" si="11"/>
        <v>3.125</v>
      </c>
      <c r="L102" s="28">
        <f t="shared" si="12"/>
        <v>17.833333333333332</v>
      </c>
    </row>
    <row r="103" spans="1:27" x14ac:dyDescent="0.3">
      <c r="A103" s="14" t="s">
        <v>196</v>
      </c>
      <c r="B103" s="14">
        <v>24</v>
      </c>
      <c r="C103" s="14">
        <v>3213</v>
      </c>
      <c r="D103" s="15">
        <v>9</v>
      </c>
      <c r="E103" s="14">
        <v>3000</v>
      </c>
      <c r="F103" s="14">
        <f t="shared" si="9"/>
        <v>0</v>
      </c>
      <c r="G103" s="17">
        <f t="shared" si="10"/>
        <v>-8.875</v>
      </c>
      <c r="H103" s="14">
        <v>0</v>
      </c>
      <c r="I103" s="14"/>
      <c r="J103" s="14"/>
      <c r="K103" s="28">
        <f t="shared" si="11"/>
        <v>6.25</v>
      </c>
      <c r="L103" s="32">
        <f t="shared" si="12"/>
        <v>-2.625</v>
      </c>
    </row>
    <row r="104" spans="1:27" x14ac:dyDescent="0.3">
      <c r="A104" s="14" t="s">
        <v>66</v>
      </c>
      <c r="B104" s="14">
        <v>6</v>
      </c>
      <c r="C104" s="14">
        <v>168</v>
      </c>
      <c r="D104" s="15">
        <v>8</v>
      </c>
      <c r="E104" s="14">
        <v>80</v>
      </c>
      <c r="F104" s="14">
        <f t="shared" si="9"/>
        <v>0</v>
      </c>
      <c r="G104" s="17">
        <f t="shared" si="10"/>
        <v>-14.666666666666666</v>
      </c>
      <c r="H104" s="14">
        <v>10</v>
      </c>
      <c r="I104" s="14"/>
      <c r="J104" s="14"/>
      <c r="K104" s="28">
        <f t="shared" si="11"/>
        <v>0.66666666666666663</v>
      </c>
      <c r="L104" s="32">
        <f t="shared" si="12"/>
        <v>-3.9999999999999996</v>
      </c>
    </row>
    <row r="105" spans="1:27" x14ac:dyDescent="0.3">
      <c r="A105" s="14" t="s">
        <v>61</v>
      </c>
      <c r="B105" s="14">
        <v>12</v>
      </c>
      <c r="C105" s="14">
        <v>493</v>
      </c>
      <c r="D105" s="15">
        <v>12</v>
      </c>
      <c r="E105" s="14">
        <v>450</v>
      </c>
      <c r="F105" s="14">
        <f t="shared" si="9"/>
        <v>0</v>
      </c>
      <c r="G105" s="17">
        <f t="shared" si="10"/>
        <v>-3.5833333333333335</v>
      </c>
      <c r="H105" s="14">
        <v>0</v>
      </c>
      <c r="I105" s="14"/>
      <c r="J105" s="14"/>
      <c r="K105" s="28">
        <f t="shared" si="11"/>
        <v>1.875</v>
      </c>
      <c r="L105" s="32">
        <f t="shared" si="12"/>
        <v>-1.7083333333333335</v>
      </c>
    </row>
    <row r="106" spans="1:27" x14ac:dyDescent="0.3">
      <c r="A106" s="14" t="s">
        <v>263</v>
      </c>
      <c r="B106" s="14">
        <v>24</v>
      </c>
      <c r="C106" s="14">
        <v>0</v>
      </c>
      <c r="D106" s="15">
        <v>10</v>
      </c>
      <c r="E106" s="14"/>
      <c r="F106" s="14">
        <f t="shared" si="9"/>
        <v>360</v>
      </c>
      <c r="G106" s="17"/>
      <c r="H106" s="14"/>
      <c r="I106" s="14"/>
      <c r="J106" s="14"/>
      <c r="K106" s="28"/>
      <c r="L106" s="32"/>
      <c r="O106" s="34">
        <v>15</v>
      </c>
    </row>
    <row r="107" spans="1:27" x14ac:dyDescent="0.3">
      <c r="A107" s="14" t="s">
        <v>160</v>
      </c>
      <c r="B107" s="14">
        <v>24</v>
      </c>
      <c r="C107" s="14">
        <v>4818</v>
      </c>
      <c r="D107" s="15">
        <v>10</v>
      </c>
      <c r="E107" s="14">
        <v>5000</v>
      </c>
      <c r="F107" s="14">
        <f t="shared" si="9"/>
        <v>0</v>
      </c>
      <c r="G107" s="17">
        <f>(E107-C107-F107)/B107</f>
        <v>7.583333333333333</v>
      </c>
      <c r="H107" s="14">
        <v>20</v>
      </c>
      <c r="I107" s="14"/>
      <c r="J107" s="14"/>
      <c r="K107" s="28">
        <f>E107*0.05/B107</f>
        <v>10.416666666666666</v>
      </c>
      <c r="L107" s="28">
        <f t="shared" si="12"/>
        <v>38</v>
      </c>
    </row>
    <row r="108" spans="1:27" s="19" customFormat="1" x14ac:dyDescent="0.3">
      <c r="A108" s="18" t="s">
        <v>162</v>
      </c>
      <c r="B108" s="18">
        <v>50</v>
      </c>
      <c r="C108" s="18">
        <v>693</v>
      </c>
      <c r="D108" s="21">
        <v>5</v>
      </c>
      <c r="E108" s="18">
        <v>1700</v>
      </c>
      <c r="F108" s="18">
        <f t="shared" si="9"/>
        <v>750</v>
      </c>
      <c r="G108" s="22">
        <f>(E108-C108-F108)/B108</f>
        <v>5.14</v>
      </c>
      <c r="H108" s="18">
        <v>0</v>
      </c>
      <c r="I108" s="18"/>
      <c r="J108" s="18"/>
      <c r="K108" s="35">
        <f>E108*0.05/B108</f>
        <v>1.7</v>
      </c>
      <c r="L108" s="35">
        <f t="shared" si="12"/>
        <v>6.84</v>
      </c>
      <c r="O108" s="36">
        <v>15</v>
      </c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1:27" s="19" customFormat="1" x14ac:dyDescent="0.3">
      <c r="A109" s="18" t="s">
        <v>161</v>
      </c>
      <c r="B109" s="18">
        <v>50</v>
      </c>
      <c r="C109" s="18">
        <v>1363</v>
      </c>
      <c r="D109" s="21">
        <v>5</v>
      </c>
      <c r="E109" s="18">
        <v>2500</v>
      </c>
      <c r="F109" s="18">
        <f t="shared" si="9"/>
        <v>500</v>
      </c>
      <c r="G109" s="22">
        <f>(E109-C109-F109)/B109</f>
        <v>12.74</v>
      </c>
      <c r="H109" s="18">
        <v>0</v>
      </c>
      <c r="I109" s="18"/>
      <c r="J109" s="18"/>
      <c r="K109" s="35">
        <f>E109*0.05/B109</f>
        <v>2.5</v>
      </c>
      <c r="L109" s="35">
        <f t="shared" si="12"/>
        <v>15.24</v>
      </c>
      <c r="O109" s="36">
        <v>10</v>
      </c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27" x14ac:dyDescent="0.3">
      <c r="A110" s="14" t="s">
        <v>86</v>
      </c>
      <c r="B110" s="14">
        <v>24</v>
      </c>
      <c r="C110" s="14">
        <v>1712</v>
      </c>
      <c r="D110" s="15">
        <v>10</v>
      </c>
      <c r="E110" s="14">
        <v>900</v>
      </c>
      <c r="F110" s="14">
        <f t="shared" si="9"/>
        <v>0</v>
      </c>
      <c r="G110" s="17">
        <f>(E110-C110-F110)/B110</f>
        <v>-33.833333333333336</v>
      </c>
      <c r="H110" s="14">
        <v>30</v>
      </c>
      <c r="I110" s="14"/>
      <c r="J110" s="14"/>
      <c r="K110" s="28">
        <f>E110*0.05/B110</f>
        <v>1.875</v>
      </c>
      <c r="L110" s="32">
        <f t="shared" si="12"/>
        <v>-1.9583333333333357</v>
      </c>
    </row>
    <row r="111" spans="1:27" s="19" customFormat="1" x14ac:dyDescent="0.3">
      <c r="A111" s="18" t="s">
        <v>72</v>
      </c>
      <c r="B111" s="18">
        <v>20</v>
      </c>
      <c r="C111" s="18">
        <v>241</v>
      </c>
      <c r="D111" s="21">
        <v>5</v>
      </c>
      <c r="E111" s="18">
        <v>1400</v>
      </c>
      <c r="F111" s="18">
        <f t="shared" si="9"/>
        <v>1000</v>
      </c>
      <c r="G111" s="22">
        <f>(E111-C111-F111)/B111</f>
        <v>7.95</v>
      </c>
      <c r="H111" s="18">
        <v>0</v>
      </c>
      <c r="I111" s="18"/>
      <c r="J111" s="18"/>
      <c r="K111" s="35">
        <f>E111*0.05/B111</f>
        <v>3.5</v>
      </c>
      <c r="L111" s="35">
        <f t="shared" si="12"/>
        <v>11.45</v>
      </c>
      <c r="O111" s="36">
        <v>50</v>
      </c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27" x14ac:dyDescent="0.3">
      <c r="A112" s="14" t="s">
        <v>262</v>
      </c>
      <c r="B112" s="14">
        <v>36</v>
      </c>
      <c r="C112" s="14">
        <v>0</v>
      </c>
      <c r="D112" s="15"/>
      <c r="E112" s="14"/>
      <c r="F112" s="14">
        <f t="shared" si="9"/>
        <v>540</v>
      </c>
      <c r="G112" s="17"/>
      <c r="H112" s="14"/>
      <c r="I112" s="14"/>
      <c r="J112" s="14"/>
      <c r="K112" s="28"/>
      <c r="L112" s="28"/>
      <c r="O112" s="34">
        <v>15</v>
      </c>
    </row>
    <row r="113" spans="1:27" x14ac:dyDescent="0.3">
      <c r="A113" s="14" t="s">
        <v>245</v>
      </c>
      <c r="B113" s="14">
        <v>12</v>
      </c>
      <c r="C113" s="14">
        <v>557</v>
      </c>
      <c r="D113" s="15">
        <v>8</v>
      </c>
      <c r="E113" s="14">
        <v>1400</v>
      </c>
      <c r="F113" s="14">
        <f t="shared" si="9"/>
        <v>2400</v>
      </c>
      <c r="G113" s="17">
        <f t="shared" ref="G113:G144" si="13">(E113-C113-F113)/B113</f>
        <v>-129.75</v>
      </c>
      <c r="H113" s="14">
        <v>0</v>
      </c>
      <c r="I113" s="14">
        <v>50</v>
      </c>
      <c r="J113" s="14"/>
      <c r="K113" s="28">
        <f t="shared" ref="K113:K144" si="14">E113*0.05/B113</f>
        <v>5.833333333333333</v>
      </c>
      <c r="L113" s="28">
        <f t="shared" si="12"/>
        <v>-73.916666666666671</v>
      </c>
      <c r="N113" s="25"/>
      <c r="O113" s="34">
        <v>200</v>
      </c>
    </row>
    <row r="114" spans="1:27" x14ac:dyDescent="0.3">
      <c r="A114" s="18" t="s">
        <v>194</v>
      </c>
      <c r="B114" s="18">
        <v>12</v>
      </c>
      <c r="C114" s="18">
        <v>384</v>
      </c>
      <c r="D114" s="21">
        <v>8</v>
      </c>
      <c r="E114" s="18">
        <v>1400</v>
      </c>
      <c r="F114" s="18">
        <f t="shared" si="9"/>
        <v>2400</v>
      </c>
      <c r="G114" s="22">
        <f t="shared" si="13"/>
        <v>-115.33333333333333</v>
      </c>
      <c r="H114" s="18">
        <v>0</v>
      </c>
      <c r="I114" s="18">
        <v>50</v>
      </c>
      <c r="J114" s="18"/>
      <c r="K114" s="35">
        <f t="shared" si="14"/>
        <v>5.833333333333333</v>
      </c>
      <c r="L114" s="35">
        <f t="shared" si="12"/>
        <v>-59.499999999999993</v>
      </c>
      <c r="N114" s="25"/>
      <c r="O114" s="34">
        <v>200</v>
      </c>
    </row>
    <row r="115" spans="1:27" x14ac:dyDescent="0.3">
      <c r="A115" s="14" t="s">
        <v>105</v>
      </c>
      <c r="B115" s="14">
        <v>12</v>
      </c>
      <c r="C115" s="14">
        <v>535</v>
      </c>
      <c r="D115" s="15">
        <v>8</v>
      </c>
      <c r="E115" s="14">
        <v>1400</v>
      </c>
      <c r="F115" s="14">
        <f t="shared" si="9"/>
        <v>960</v>
      </c>
      <c r="G115" s="17">
        <f t="shared" si="13"/>
        <v>-7.916666666666667</v>
      </c>
      <c r="H115" s="14">
        <v>0</v>
      </c>
      <c r="I115" s="14"/>
      <c r="J115" s="14"/>
      <c r="K115" s="28">
        <f t="shared" si="14"/>
        <v>5.833333333333333</v>
      </c>
      <c r="L115" s="28">
        <f t="shared" si="12"/>
        <v>-2.0833333333333339</v>
      </c>
      <c r="N115" s="25"/>
      <c r="O115" s="34">
        <v>80</v>
      </c>
    </row>
    <row r="116" spans="1:27" x14ac:dyDescent="0.3">
      <c r="A116" s="14" t="s">
        <v>103</v>
      </c>
      <c r="B116" s="14">
        <v>12</v>
      </c>
      <c r="C116" s="14">
        <v>1215</v>
      </c>
      <c r="D116" s="15">
        <v>8</v>
      </c>
      <c r="E116" s="14">
        <v>1300</v>
      </c>
      <c r="F116" s="14">
        <f t="shared" si="9"/>
        <v>0</v>
      </c>
      <c r="G116" s="17">
        <f t="shared" si="13"/>
        <v>7.083333333333333</v>
      </c>
      <c r="H116" s="14">
        <v>0</v>
      </c>
      <c r="I116" s="14"/>
      <c r="J116" s="14"/>
      <c r="K116" s="28">
        <f t="shared" si="14"/>
        <v>5.416666666666667</v>
      </c>
      <c r="L116" s="28">
        <f t="shared" si="12"/>
        <v>12.5</v>
      </c>
      <c r="N116" s="25"/>
    </row>
    <row r="117" spans="1:27" x14ac:dyDescent="0.3">
      <c r="A117" s="14" t="s">
        <v>106</v>
      </c>
      <c r="B117" s="14">
        <v>12</v>
      </c>
      <c r="C117" s="14">
        <v>608</v>
      </c>
      <c r="D117" s="15">
        <v>8</v>
      </c>
      <c r="E117" s="14">
        <v>900</v>
      </c>
      <c r="F117" s="14">
        <f t="shared" si="9"/>
        <v>0</v>
      </c>
      <c r="G117" s="17">
        <f t="shared" si="13"/>
        <v>24.333333333333332</v>
      </c>
      <c r="H117" s="14">
        <v>0</v>
      </c>
      <c r="I117" s="14"/>
      <c r="J117" s="14"/>
      <c r="K117" s="28">
        <f t="shared" si="14"/>
        <v>3.75</v>
      </c>
      <c r="L117" s="28">
        <f t="shared" si="12"/>
        <v>28.083333333333332</v>
      </c>
      <c r="N117" s="25"/>
    </row>
    <row r="118" spans="1:27" s="19" customFormat="1" x14ac:dyDescent="0.3">
      <c r="A118" s="18" t="s">
        <v>215</v>
      </c>
      <c r="B118" s="18">
        <v>12</v>
      </c>
      <c r="C118" s="20">
        <v>885</v>
      </c>
      <c r="D118" s="21">
        <v>8</v>
      </c>
      <c r="E118" s="18">
        <v>1000</v>
      </c>
      <c r="F118" s="18">
        <f t="shared" si="9"/>
        <v>1320</v>
      </c>
      <c r="G118" s="22">
        <f t="shared" si="13"/>
        <v>-100.41666666666667</v>
      </c>
      <c r="H118" s="18">
        <v>0</v>
      </c>
      <c r="I118" s="18"/>
      <c r="J118" s="18"/>
      <c r="K118" s="35">
        <f t="shared" si="14"/>
        <v>4.166666666666667</v>
      </c>
      <c r="L118" s="35">
        <f t="shared" si="12"/>
        <v>-96.25</v>
      </c>
      <c r="N118" s="25"/>
      <c r="O118" s="36">
        <v>110</v>
      </c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1:27" x14ac:dyDescent="0.3">
      <c r="A119" s="20" t="s">
        <v>8</v>
      </c>
      <c r="B119" s="14">
        <v>12</v>
      </c>
      <c r="C119" s="14">
        <v>0</v>
      </c>
      <c r="D119" s="15">
        <v>9</v>
      </c>
      <c r="E119" s="14">
        <v>3100</v>
      </c>
      <c r="F119" s="14">
        <f t="shared" si="9"/>
        <v>0</v>
      </c>
      <c r="G119" s="17">
        <f t="shared" si="13"/>
        <v>258.33333333333331</v>
      </c>
      <c r="H119" s="14">
        <v>30</v>
      </c>
      <c r="I119" s="14"/>
      <c r="J119" s="14"/>
      <c r="K119" s="28">
        <f t="shared" si="14"/>
        <v>12.916666666666666</v>
      </c>
      <c r="L119" s="28">
        <f t="shared" si="12"/>
        <v>301.25</v>
      </c>
      <c r="N119" s="25"/>
    </row>
    <row r="120" spans="1:27" s="19" customFormat="1" x14ac:dyDescent="0.3">
      <c r="A120" s="18" t="s">
        <v>234</v>
      </c>
      <c r="B120" s="18">
        <v>24</v>
      </c>
      <c r="C120" s="18">
        <v>511</v>
      </c>
      <c r="D120" s="21">
        <v>10</v>
      </c>
      <c r="E120" s="18">
        <v>900</v>
      </c>
      <c r="F120" s="18">
        <f t="shared" si="9"/>
        <v>600</v>
      </c>
      <c r="G120" s="22">
        <f t="shared" si="13"/>
        <v>-8.7916666666666661</v>
      </c>
      <c r="H120" s="18">
        <v>0</v>
      </c>
      <c r="I120" s="18"/>
      <c r="J120" s="18"/>
      <c r="K120" s="35">
        <f t="shared" si="14"/>
        <v>1.875</v>
      </c>
      <c r="L120" s="35">
        <f t="shared" si="12"/>
        <v>-6.9166666666666661</v>
      </c>
      <c r="O120" s="36">
        <v>25</v>
      </c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1:27" s="19" customFormat="1" x14ac:dyDescent="0.3">
      <c r="A121" s="18" t="s">
        <v>113</v>
      </c>
      <c r="B121" s="18">
        <v>24</v>
      </c>
      <c r="C121" s="18">
        <v>709</v>
      </c>
      <c r="D121" s="21">
        <v>10</v>
      </c>
      <c r="E121" s="18">
        <v>1700</v>
      </c>
      <c r="F121" s="18">
        <f t="shared" si="9"/>
        <v>840</v>
      </c>
      <c r="G121" s="22">
        <f t="shared" si="13"/>
        <v>6.291666666666667</v>
      </c>
      <c r="H121" s="18">
        <v>0</v>
      </c>
      <c r="I121" s="18"/>
      <c r="J121" s="18"/>
      <c r="K121" s="35">
        <f t="shared" si="14"/>
        <v>3.5416666666666665</v>
      </c>
      <c r="L121" s="35">
        <f t="shared" si="12"/>
        <v>9.8333333333333339</v>
      </c>
      <c r="O121" s="36">
        <v>35</v>
      </c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1:27" x14ac:dyDescent="0.3">
      <c r="A122" s="14" t="s">
        <v>54</v>
      </c>
      <c r="B122" s="14">
        <v>24</v>
      </c>
      <c r="C122" s="14">
        <v>948</v>
      </c>
      <c r="D122" s="15">
        <v>10</v>
      </c>
      <c r="E122" s="14">
        <v>1000</v>
      </c>
      <c r="F122" s="14">
        <f t="shared" si="9"/>
        <v>0</v>
      </c>
      <c r="G122" s="17">
        <f t="shared" si="13"/>
        <v>2.1666666666666665</v>
      </c>
      <c r="H122" s="14">
        <v>0</v>
      </c>
      <c r="I122" s="14"/>
      <c r="J122" s="14"/>
      <c r="K122" s="28">
        <f t="shared" si="14"/>
        <v>2.0833333333333335</v>
      </c>
      <c r="L122" s="32">
        <f t="shared" si="12"/>
        <v>4.25</v>
      </c>
    </row>
    <row r="123" spans="1:27" x14ac:dyDescent="0.3">
      <c r="A123" s="14" t="s">
        <v>197</v>
      </c>
      <c r="B123" s="14">
        <v>24</v>
      </c>
      <c r="C123" s="14">
        <v>1601</v>
      </c>
      <c r="D123" s="15">
        <v>10</v>
      </c>
      <c r="E123" s="14">
        <v>1100</v>
      </c>
      <c r="F123" s="14">
        <f t="shared" si="9"/>
        <v>0</v>
      </c>
      <c r="G123" s="17">
        <f t="shared" si="13"/>
        <v>-20.875</v>
      </c>
      <c r="H123" s="14">
        <v>25</v>
      </c>
      <c r="I123" s="14"/>
      <c r="J123" s="14"/>
      <c r="K123" s="28">
        <f t="shared" si="14"/>
        <v>2.2916666666666665</v>
      </c>
      <c r="L123" s="32">
        <f t="shared" si="12"/>
        <v>6.4166666666666661</v>
      </c>
    </row>
    <row r="124" spans="1:27" s="19" customFormat="1" x14ac:dyDescent="0.3">
      <c r="A124" s="18" t="s">
        <v>40</v>
      </c>
      <c r="B124" s="18">
        <v>24</v>
      </c>
      <c r="C124" s="18">
        <v>0</v>
      </c>
      <c r="D124" s="21">
        <v>10</v>
      </c>
      <c r="E124" s="18">
        <v>250</v>
      </c>
      <c r="F124" s="18">
        <f t="shared" si="9"/>
        <v>240</v>
      </c>
      <c r="G124" s="22">
        <f t="shared" si="13"/>
        <v>0.41666666666666669</v>
      </c>
      <c r="H124" s="18">
        <v>0</v>
      </c>
      <c r="I124" s="18"/>
      <c r="J124" s="18"/>
      <c r="K124" s="35">
        <f t="shared" si="14"/>
        <v>0.52083333333333337</v>
      </c>
      <c r="L124" s="35">
        <f t="shared" si="12"/>
        <v>0.9375</v>
      </c>
      <c r="O124" s="36">
        <v>10</v>
      </c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1:27" s="19" customFormat="1" x14ac:dyDescent="0.3">
      <c r="A125" s="18" t="s">
        <v>111</v>
      </c>
      <c r="B125" s="18">
        <v>24</v>
      </c>
      <c r="C125" s="18">
        <v>265</v>
      </c>
      <c r="D125" s="21">
        <v>10</v>
      </c>
      <c r="E125" s="18">
        <v>600</v>
      </c>
      <c r="F125" s="18">
        <f t="shared" si="9"/>
        <v>360</v>
      </c>
      <c r="G125" s="22">
        <f t="shared" si="13"/>
        <v>-1.0416666666666667</v>
      </c>
      <c r="H125" s="18">
        <v>0</v>
      </c>
      <c r="I125" s="18"/>
      <c r="J125" s="18"/>
      <c r="K125" s="35">
        <f t="shared" si="14"/>
        <v>1.25</v>
      </c>
      <c r="L125" s="35">
        <f t="shared" si="12"/>
        <v>0.20833333333333326</v>
      </c>
      <c r="O125" s="36">
        <v>15</v>
      </c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1:27" x14ac:dyDescent="0.3">
      <c r="A126" s="14" t="s">
        <v>188</v>
      </c>
      <c r="B126" s="14">
        <v>30</v>
      </c>
      <c r="C126" s="14">
        <v>1379</v>
      </c>
      <c r="D126" s="15">
        <v>5</v>
      </c>
      <c r="E126" s="14">
        <v>900</v>
      </c>
      <c r="F126" s="14">
        <f t="shared" si="9"/>
        <v>0</v>
      </c>
      <c r="G126" s="17">
        <f t="shared" si="13"/>
        <v>-15.966666666666667</v>
      </c>
      <c r="H126" s="14">
        <v>20</v>
      </c>
      <c r="I126" s="14"/>
      <c r="J126" s="14"/>
      <c r="K126" s="28">
        <f t="shared" si="14"/>
        <v>1.5</v>
      </c>
      <c r="L126" s="32">
        <f t="shared" si="12"/>
        <v>5.5333333333333332</v>
      </c>
      <c r="N126" s="25"/>
    </row>
    <row r="127" spans="1:27" s="19" customFormat="1" x14ac:dyDescent="0.3">
      <c r="A127" s="18" t="s">
        <v>99</v>
      </c>
      <c r="B127" s="18">
        <v>30</v>
      </c>
      <c r="C127" s="18">
        <v>1038</v>
      </c>
      <c r="D127" s="21">
        <v>8</v>
      </c>
      <c r="E127" s="18">
        <v>2000</v>
      </c>
      <c r="F127" s="18">
        <f t="shared" si="9"/>
        <v>750</v>
      </c>
      <c r="G127" s="22">
        <f t="shared" si="13"/>
        <v>7.0666666666666664</v>
      </c>
      <c r="H127" s="18">
        <v>0</v>
      </c>
      <c r="I127" s="18"/>
      <c r="J127" s="18"/>
      <c r="K127" s="35">
        <f t="shared" si="14"/>
        <v>3.3333333333333335</v>
      </c>
      <c r="L127" s="35">
        <f t="shared" si="12"/>
        <v>10.4</v>
      </c>
      <c r="O127" s="36">
        <v>25</v>
      </c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1:27" x14ac:dyDescent="0.3">
      <c r="A128" s="14" t="s">
        <v>179</v>
      </c>
      <c r="B128" s="14">
        <v>24</v>
      </c>
      <c r="C128" s="14">
        <v>346</v>
      </c>
      <c r="D128" s="15">
        <v>10</v>
      </c>
      <c r="E128" s="14">
        <v>200</v>
      </c>
      <c r="F128" s="14">
        <f t="shared" si="9"/>
        <v>0</v>
      </c>
      <c r="G128" s="17">
        <f t="shared" si="13"/>
        <v>-6.083333333333333</v>
      </c>
      <c r="H128" s="14">
        <v>0</v>
      </c>
      <c r="I128" s="14"/>
      <c r="J128" s="14"/>
      <c r="K128" s="28">
        <f t="shared" si="14"/>
        <v>0.41666666666666669</v>
      </c>
      <c r="L128" s="32">
        <f t="shared" si="12"/>
        <v>-5.6666666666666661</v>
      </c>
    </row>
    <row r="129" spans="1:27" s="19" customFormat="1" x14ac:dyDescent="0.3">
      <c r="A129" s="18" t="s">
        <v>146</v>
      </c>
      <c r="B129" s="18">
        <v>10</v>
      </c>
      <c r="C129" s="18">
        <v>0</v>
      </c>
      <c r="D129" s="21">
        <v>4</v>
      </c>
      <c r="E129" s="18">
        <v>180</v>
      </c>
      <c r="F129" s="18">
        <f t="shared" si="9"/>
        <v>60</v>
      </c>
      <c r="G129" s="22">
        <f t="shared" si="13"/>
        <v>12</v>
      </c>
      <c r="H129" s="18">
        <v>0</v>
      </c>
      <c r="I129" s="18"/>
      <c r="J129" s="18"/>
      <c r="K129" s="35">
        <f t="shared" si="14"/>
        <v>0.9</v>
      </c>
      <c r="L129" s="35">
        <f t="shared" si="12"/>
        <v>12.9</v>
      </c>
      <c r="N129" s="25"/>
      <c r="O129" s="36">
        <v>6</v>
      </c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1:27" s="19" customFormat="1" x14ac:dyDescent="0.3">
      <c r="A130" s="18" t="s">
        <v>235</v>
      </c>
      <c r="B130" s="18">
        <v>8</v>
      </c>
      <c r="C130" s="18">
        <v>0</v>
      </c>
      <c r="D130" s="21">
        <v>5</v>
      </c>
      <c r="E130" s="18">
        <v>70</v>
      </c>
      <c r="F130" s="18">
        <f t="shared" si="9"/>
        <v>80</v>
      </c>
      <c r="G130" s="22">
        <f t="shared" si="13"/>
        <v>-1.25</v>
      </c>
      <c r="H130" s="18">
        <v>0</v>
      </c>
      <c r="I130" s="18"/>
      <c r="J130" s="18"/>
      <c r="K130" s="35">
        <f t="shared" si="14"/>
        <v>0.4375</v>
      </c>
      <c r="L130" s="35">
        <f t="shared" si="12"/>
        <v>-0.8125</v>
      </c>
      <c r="N130" s="25"/>
      <c r="O130" s="36">
        <v>10</v>
      </c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1:27" s="19" customFormat="1" x14ac:dyDescent="0.3">
      <c r="A131" s="18" t="s">
        <v>83</v>
      </c>
      <c r="B131" s="18">
        <v>12</v>
      </c>
      <c r="C131" s="18">
        <v>164</v>
      </c>
      <c r="D131" s="21">
        <v>5</v>
      </c>
      <c r="E131" s="18">
        <v>1600</v>
      </c>
      <c r="F131" s="18">
        <f t="shared" ref="F131:F194" si="15">O131*B131</f>
        <v>1080</v>
      </c>
      <c r="G131" s="22">
        <f t="shared" si="13"/>
        <v>29.666666666666668</v>
      </c>
      <c r="H131" s="18">
        <v>5</v>
      </c>
      <c r="I131" s="18"/>
      <c r="J131" s="18"/>
      <c r="K131" s="35">
        <f t="shared" si="14"/>
        <v>6.666666666666667</v>
      </c>
      <c r="L131" s="35">
        <f t="shared" si="12"/>
        <v>41.333333333333336</v>
      </c>
      <c r="N131" s="25"/>
      <c r="O131" s="36">
        <v>90</v>
      </c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1:27" s="19" customFormat="1" x14ac:dyDescent="0.3">
      <c r="A132" s="18" t="s">
        <v>82</v>
      </c>
      <c r="B132" s="18">
        <v>24</v>
      </c>
      <c r="C132" s="18">
        <v>3071</v>
      </c>
      <c r="D132" s="21">
        <v>5</v>
      </c>
      <c r="E132" s="18">
        <v>8500</v>
      </c>
      <c r="F132" s="18">
        <f t="shared" si="15"/>
        <v>6000</v>
      </c>
      <c r="G132" s="22">
        <f t="shared" si="13"/>
        <v>-23.791666666666668</v>
      </c>
      <c r="H132" s="18">
        <v>25</v>
      </c>
      <c r="I132" s="18">
        <v>30</v>
      </c>
      <c r="J132" s="18"/>
      <c r="K132" s="35">
        <f t="shared" si="14"/>
        <v>17.708333333333332</v>
      </c>
      <c r="L132" s="35">
        <f t="shared" si="12"/>
        <v>48.916666666666664</v>
      </c>
      <c r="N132" s="25"/>
      <c r="O132" s="36">
        <v>250</v>
      </c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1:27" x14ac:dyDescent="0.3">
      <c r="A133" s="14" t="s">
        <v>240</v>
      </c>
      <c r="B133" s="14">
        <v>10</v>
      </c>
      <c r="C133" s="14">
        <v>497</v>
      </c>
      <c r="D133" s="15">
        <v>8</v>
      </c>
      <c r="E133" s="14">
        <v>90</v>
      </c>
      <c r="F133" s="14">
        <f t="shared" si="15"/>
        <v>0</v>
      </c>
      <c r="G133" s="17">
        <f t="shared" si="13"/>
        <v>-40.700000000000003</v>
      </c>
      <c r="H133" s="14">
        <v>0</v>
      </c>
      <c r="I133" s="14"/>
      <c r="J133" s="14"/>
      <c r="K133" s="28">
        <f t="shared" si="14"/>
        <v>0.45</v>
      </c>
      <c r="L133" s="32">
        <f t="shared" si="12"/>
        <v>-40.25</v>
      </c>
    </row>
    <row r="134" spans="1:27" x14ac:dyDescent="0.3">
      <c r="A134" s="14" t="s">
        <v>191</v>
      </c>
      <c r="B134" s="14">
        <v>12</v>
      </c>
      <c r="C134" s="14">
        <v>0</v>
      </c>
      <c r="D134" s="15">
        <v>12</v>
      </c>
      <c r="E134" s="14">
        <v>2000</v>
      </c>
      <c r="F134" s="14">
        <f t="shared" si="15"/>
        <v>0</v>
      </c>
      <c r="G134" s="17">
        <f t="shared" si="13"/>
        <v>166.66666666666666</v>
      </c>
      <c r="H134" s="14">
        <v>0</v>
      </c>
      <c r="I134" s="14"/>
      <c r="J134" s="14"/>
      <c r="K134" s="28">
        <f t="shared" si="14"/>
        <v>8.3333333333333339</v>
      </c>
      <c r="L134" s="28">
        <f t="shared" si="12"/>
        <v>175</v>
      </c>
    </row>
    <row r="135" spans="1:27" x14ac:dyDescent="0.3">
      <c r="A135" s="14" t="s">
        <v>175</v>
      </c>
      <c r="B135" s="14">
        <v>1</v>
      </c>
      <c r="C135" s="14">
        <v>0</v>
      </c>
      <c r="D135" s="15">
        <v>10</v>
      </c>
      <c r="E135" s="14">
        <v>52</v>
      </c>
      <c r="F135" s="14">
        <f t="shared" si="15"/>
        <v>45</v>
      </c>
      <c r="G135" s="17">
        <f t="shared" si="13"/>
        <v>7</v>
      </c>
      <c r="H135" s="14">
        <v>0</v>
      </c>
      <c r="I135" s="14"/>
      <c r="J135" s="14"/>
      <c r="K135" s="28">
        <f t="shared" si="14"/>
        <v>2.6</v>
      </c>
      <c r="L135" s="28">
        <f t="shared" si="12"/>
        <v>9.6</v>
      </c>
      <c r="O135" s="34">
        <v>45</v>
      </c>
    </row>
    <row r="136" spans="1:27" x14ac:dyDescent="0.3">
      <c r="A136" s="14" t="s">
        <v>176</v>
      </c>
      <c r="B136" s="14">
        <v>1</v>
      </c>
      <c r="C136" s="14">
        <v>0</v>
      </c>
      <c r="D136" s="15">
        <v>10</v>
      </c>
      <c r="E136" s="14">
        <v>34</v>
      </c>
      <c r="F136" s="14">
        <f t="shared" si="15"/>
        <v>0</v>
      </c>
      <c r="G136" s="17">
        <f t="shared" si="13"/>
        <v>34</v>
      </c>
      <c r="H136" s="14">
        <v>0</v>
      </c>
      <c r="I136" s="14"/>
      <c r="J136" s="14"/>
      <c r="K136" s="28">
        <f t="shared" si="14"/>
        <v>1.7000000000000002</v>
      </c>
      <c r="L136" s="28">
        <f t="shared" ref="L136:L199" si="16">G136+H136+I136+J136+K136</f>
        <v>35.700000000000003</v>
      </c>
    </row>
    <row r="137" spans="1:27" x14ac:dyDescent="0.3">
      <c r="A137" s="14" t="s">
        <v>85</v>
      </c>
      <c r="B137" s="14">
        <v>6</v>
      </c>
      <c r="C137" s="14">
        <v>3</v>
      </c>
      <c r="D137" s="15">
        <v>4</v>
      </c>
      <c r="E137" s="14">
        <v>80</v>
      </c>
      <c r="F137" s="14">
        <f t="shared" si="15"/>
        <v>0</v>
      </c>
      <c r="G137" s="17">
        <f t="shared" si="13"/>
        <v>12.833333333333334</v>
      </c>
      <c r="H137" s="14">
        <v>0</v>
      </c>
      <c r="I137" s="14"/>
      <c r="J137" s="14"/>
      <c r="K137" s="28">
        <f t="shared" si="14"/>
        <v>0.66666666666666663</v>
      </c>
      <c r="L137" s="28">
        <f t="shared" si="16"/>
        <v>13.5</v>
      </c>
      <c r="N137" s="25"/>
    </row>
    <row r="138" spans="1:27" x14ac:dyDescent="0.3">
      <c r="A138" s="18" t="s">
        <v>84</v>
      </c>
      <c r="B138" s="14">
        <v>6</v>
      </c>
      <c r="C138" s="20">
        <v>29</v>
      </c>
      <c r="D138" s="15">
        <v>4</v>
      </c>
      <c r="E138" s="14">
        <v>37</v>
      </c>
      <c r="F138" s="14">
        <f t="shared" si="15"/>
        <v>0</v>
      </c>
      <c r="G138" s="17">
        <f t="shared" si="13"/>
        <v>1.3333333333333333</v>
      </c>
      <c r="H138" s="14">
        <v>0</v>
      </c>
      <c r="I138" s="14"/>
      <c r="J138" s="14"/>
      <c r="K138" s="28">
        <f t="shared" si="14"/>
        <v>0.30833333333333335</v>
      </c>
      <c r="L138" s="32">
        <f t="shared" si="16"/>
        <v>1.6416666666666666</v>
      </c>
    </row>
    <row r="139" spans="1:27" x14ac:dyDescent="0.3">
      <c r="A139" s="14" t="s">
        <v>20</v>
      </c>
      <c r="B139" s="14">
        <v>24</v>
      </c>
      <c r="C139" s="14">
        <v>150</v>
      </c>
      <c r="D139" s="15">
        <v>10</v>
      </c>
      <c r="E139" s="14">
        <v>550</v>
      </c>
      <c r="F139" s="14">
        <f t="shared" si="15"/>
        <v>0</v>
      </c>
      <c r="G139" s="17">
        <f t="shared" si="13"/>
        <v>16.666666666666668</v>
      </c>
      <c r="H139" s="14">
        <v>0</v>
      </c>
      <c r="I139" s="14"/>
      <c r="J139" s="14"/>
      <c r="K139" s="28">
        <f t="shared" si="14"/>
        <v>1.1458333333333333</v>
      </c>
      <c r="L139" s="32">
        <f t="shared" si="16"/>
        <v>17.8125</v>
      </c>
    </row>
    <row r="140" spans="1:27" x14ac:dyDescent="0.3">
      <c r="A140" s="14" t="s">
        <v>19</v>
      </c>
      <c r="B140" s="14">
        <v>24</v>
      </c>
      <c r="C140" s="14">
        <v>1465</v>
      </c>
      <c r="D140" s="15">
        <v>10</v>
      </c>
      <c r="E140" s="14">
        <v>1400</v>
      </c>
      <c r="F140" s="14">
        <f t="shared" si="15"/>
        <v>0</v>
      </c>
      <c r="G140" s="17">
        <f t="shared" si="13"/>
        <v>-2.7083333333333335</v>
      </c>
      <c r="H140" s="14">
        <v>20</v>
      </c>
      <c r="I140" s="14"/>
      <c r="J140" s="14"/>
      <c r="K140" s="28">
        <f t="shared" si="14"/>
        <v>2.9166666666666665</v>
      </c>
      <c r="L140" s="32">
        <f t="shared" si="16"/>
        <v>20.208333333333336</v>
      </c>
    </row>
    <row r="141" spans="1:27" x14ac:dyDescent="0.3">
      <c r="A141" s="18" t="s">
        <v>246</v>
      </c>
      <c r="B141" s="14">
        <v>12</v>
      </c>
      <c r="C141" s="14">
        <v>253</v>
      </c>
      <c r="D141" s="15">
        <v>10</v>
      </c>
      <c r="E141" s="14">
        <v>400</v>
      </c>
      <c r="F141" s="14">
        <f t="shared" si="15"/>
        <v>0</v>
      </c>
      <c r="G141" s="17">
        <f t="shared" si="13"/>
        <v>12.25</v>
      </c>
      <c r="H141" s="14">
        <v>0</v>
      </c>
      <c r="I141" s="14"/>
      <c r="J141" s="14"/>
      <c r="K141" s="28">
        <f t="shared" si="14"/>
        <v>1.6666666666666667</v>
      </c>
      <c r="L141" s="28">
        <f t="shared" si="16"/>
        <v>13.916666666666666</v>
      </c>
    </row>
    <row r="142" spans="1:27" x14ac:dyDescent="0.3">
      <c r="A142" s="14" t="s">
        <v>112</v>
      </c>
      <c r="B142" s="14">
        <v>12</v>
      </c>
      <c r="C142" s="14">
        <v>1815</v>
      </c>
      <c r="D142" s="15">
        <v>10</v>
      </c>
      <c r="E142" s="14">
        <v>2000</v>
      </c>
      <c r="F142" s="14">
        <f t="shared" si="15"/>
        <v>0</v>
      </c>
      <c r="G142" s="17">
        <f t="shared" si="13"/>
        <v>15.416666666666666</v>
      </c>
      <c r="H142" s="14">
        <v>20</v>
      </c>
      <c r="I142" s="14"/>
      <c r="J142" s="14"/>
      <c r="K142" s="28">
        <f t="shared" si="14"/>
        <v>8.3333333333333339</v>
      </c>
      <c r="L142" s="28">
        <f t="shared" si="16"/>
        <v>43.75</v>
      </c>
    </row>
    <row r="143" spans="1:27" x14ac:dyDescent="0.3">
      <c r="A143" s="14" t="s">
        <v>21</v>
      </c>
      <c r="B143" s="14">
        <v>24</v>
      </c>
      <c r="C143" s="14">
        <v>2188</v>
      </c>
      <c r="D143" s="15">
        <v>10</v>
      </c>
      <c r="E143" s="14">
        <v>1250</v>
      </c>
      <c r="F143" s="14">
        <f t="shared" si="15"/>
        <v>0</v>
      </c>
      <c r="G143" s="17">
        <f t="shared" si="13"/>
        <v>-39.083333333333336</v>
      </c>
      <c r="H143" s="14">
        <v>20</v>
      </c>
      <c r="I143" s="14"/>
      <c r="J143" s="14"/>
      <c r="K143" s="28">
        <f t="shared" si="14"/>
        <v>2.6041666666666665</v>
      </c>
      <c r="L143" s="32">
        <f t="shared" si="16"/>
        <v>-16.479166666666668</v>
      </c>
    </row>
    <row r="144" spans="1:27" x14ac:dyDescent="0.3">
      <c r="A144" s="14" t="s">
        <v>22</v>
      </c>
      <c r="B144" s="14">
        <v>24</v>
      </c>
      <c r="C144" s="14">
        <v>2441</v>
      </c>
      <c r="D144" s="15">
        <v>10</v>
      </c>
      <c r="E144" s="14">
        <v>1600</v>
      </c>
      <c r="F144" s="14">
        <f t="shared" si="15"/>
        <v>0</v>
      </c>
      <c r="G144" s="17">
        <f t="shared" si="13"/>
        <v>-35.041666666666664</v>
      </c>
      <c r="H144" s="14">
        <v>20</v>
      </c>
      <c r="I144" s="14"/>
      <c r="J144" s="14"/>
      <c r="K144" s="28">
        <f t="shared" si="14"/>
        <v>3.3333333333333335</v>
      </c>
      <c r="L144" s="32">
        <f t="shared" si="16"/>
        <v>-11.70833333333333</v>
      </c>
    </row>
    <row r="145" spans="1:39" x14ac:dyDescent="0.3">
      <c r="A145" s="14" t="s">
        <v>23</v>
      </c>
      <c r="B145" s="14">
        <v>24</v>
      </c>
      <c r="C145" s="14">
        <v>2314</v>
      </c>
      <c r="D145" s="15">
        <v>10</v>
      </c>
      <c r="E145" s="14">
        <v>1400</v>
      </c>
      <c r="F145" s="14">
        <f t="shared" si="15"/>
        <v>0</v>
      </c>
      <c r="G145" s="17">
        <f t="shared" ref="G145:G176" si="17">(E145-C145-F145)/B145</f>
        <v>-38.083333333333336</v>
      </c>
      <c r="H145" s="14">
        <v>20</v>
      </c>
      <c r="I145" s="14"/>
      <c r="J145" s="14"/>
      <c r="K145" s="28">
        <f t="shared" ref="K145:K176" si="18">E145*0.05/B145</f>
        <v>2.9166666666666665</v>
      </c>
      <c r="L145" s="32">
        <f t="shared" si="16"/>
        <v>-15.16666666666667</v>
      </c>
    </row>
    <row r="146" spans="1:39" x14ac:dyDescent="0.3">
      <c r="A146" s="18" t="s">
        <v>24</v>
      </c>
      <c r="B146" s="18">
        <v>24</v>
      </c>
      <c r="C146" s="18">
        <v>399</v>
      </c>
      <c r="D146" s="21">
        <v>10</v>
      </c>
      <c r="E146" s="18">
        <v>900</v>
      </c>
      <c r="F146" s="18">
        <f t="shared" si="15"/>
        <v>360</v>
      </c>
      <c r="G146" s="22">
        <f t="shared" si="17"/>
        <v>5.875</v>
      </c>
      <c r="H146" s="18">
        <v>0</v>
      </c>
      <c r="I146" s="18"/>
      <c r="J146" s="18"/>
      <c r="K146" s="35">
        <f t="shared" si="18"/>
        <v>1.875</v>
      </c>
      <c r="L146" s="35">
        <f t="shared" si="16"/>
        <v>7.75</v>
      </c>
      <c r="M146" s="19"/>
      <c r="N146" s="19"/>
      <c r="O146" s="36">
        <v>15</v>
      </c>
    </row>
    <row r="147" spans="1:39" s="19" customFormat="1" x14ac:dyDescent="0.3">
      <c r="A147" s="18" t="s">
        <v>138</v>
      </c>
      <c r="B147" s="18">
        <v>200</v>
      </c>
      <c r="C147" s="18">
        <v>15506</v>
      </c>
      <c r="D147" s="21">
        <v>4</v>
      </c>
      <c r="E147" s="18">
        <v>25500</v>
      </c>
      <c r="F147" s="18">
        <f t="shared" si="15"/>
        <v>7000</v>
      </c>
      <c r="G147" s="22">
        <f t="shared" si="17"/>
        <v>14.97</v>
      </c>
      <c r="H147" s="18">
        <v>10</v>
      </c>
      <c r="I147" s="18"/>
      <c r="J147" s="18"/>
      <c r="K147" s="35">
        <f t="shared" si="18"/>
        <v>6.375</v>
      </c>
      <c r="L147" s="35">
        <f t="shared" si="16"/>
        <v>31.344999999999999</v>
      </c>
      <c r="O147" s="36">
        <v>35</v>
      </c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1:39" x14ac:dyDescent="0.3">
      <c r="A148" s="14" t="s">
        <v>180</v>
      </c>
      <c r="B148" s="14">
        <v>36</v>
      </c>
      <c r="C148" s="14">
        <v>679</v>
      </c>
      <c r="D148" s="15">
        <v>5</v>
      </c>
      <c r="E148" s="14">
        <v>850</v>
      </c>
      <c r="F148" s="14">
        <f t="shared" si="15"/>
        <v>0</v>
      </c>
      <c r="G148" s="17">
        <f t="shared" si="17"/>
        <v>4.75</v>
      </c>
      <c r="H148" s="14">
        <v>0</v>
      </c>
      <c r="I148" s="14"/>
      <c r="J148" s="14"/>
      <c r="K148" s="28">
        <f t="shared" si="18"/>
        <v>1.1805555555555556</v>
      </c>
      <c r="L148" s="32">
        <f t="shared" si="16"/>
        <v>5.9305555555555554</v>
      </c>
    </row>
    <row r="149" spans="1:39" x14ac:dyDescent="0.3">
      <c r="A149" s="14" t="s">
        <v>181</v>
      </c>
      <c r="B149" s="14">
        <v>36</v>
      </c>
      <c r="C149" s="14">
        <v>1079</v>
      </c>
      <c r="D149" s="15">
        <v>5</v>
      </c>
      <c r="E149" s="14">
        <v>605</v>
      </c>
      <c r="F149" s="14">
        <f t="shared" si="15"/>
        <v>0</v>
      </c>
      <c r="G149" s="17">
        <f t="shared" si="17"/>
        <v>-13.166666666666666</v>
      </c>
      <c r="H149" s="14">
        <v>0</v>
      </c>
      <c r="I149" s="14"/>
      <c r="J149" s="14"/>
      <c r="K149" s="28">
        <f t="shared" si="18"/>
        <v>0.84027777777777779</v>
      </c>
      <c r="L149" s="32">
        <f t="shared" si="16"/>
        <v>-12.326388888888888</v>
      </c>
    </row>
    <row r="150" spans="1:39" s="19" customFormat="1" x14ac:dyDescent="0.3">
      <c r="A150" s="18" t="s">
        <v>174</v>
      </c>
      <c r="B150" s="18">
        <v>1</v>
      </c>
      <c r="C150" s="18">
        <v>52</v>
      </c>
      <c r="D150" s="21">
        <v>10</v>
      </c>
      <c r="E150" s="18">
        <v>200</v>
      </c>
      <c r="F150" s="18">
        <f t="shared" si="15"/>
        <v>40</v>
      </c>
      <c r="G150" s="22">
        <f t="shared" si="17"/>
        <v>108</v>
      </c>
      <c r="H150" s="18">
        <v>0</v>
      </c>
      <c r="I150" s="18"/>
      <c r="J150" s="18"/>
      <c r="K150" s="35">
        <f t="shared" si="18"/>
        <v>10</v>
      </c>
      <c r="L150" s="35">
        <f t="shared" si="16"/>
        <v>118</v>
      </c>
      <c r="O150" s="36">
        <v>40</v>
      </c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1:39" s="19" customFormat="1" x14ac:dyDescent="0.3">
      <c r="A151" s="18" t="s">
        <v>73</v>
      </c>
      <c r="B151" s="18">
        <v>12</v>
      </c>
      <c r="C151" s="18">
        <v>243</v>
      </c>
      <c r="D151" s="21">
        <v>5</v>
      </c>
      <c r="E151" s="18">
        <v>1000</v>
      </c>
      <c r="F151" s="18">
        <f t="shared" si="15"/>
        <v>540</v>
      </c>
      <c r="G151" s="22">
        <f t="shared" si="17"/>
        <v>18.083333333333332</v>
      </c>
      <c r="H151" s="18">
        <v>0</v>
      </c>
      <c r="I151" s="18">
        <v>30</v>
      </c>
      <c r="J151" s="18"/>
      <c r="K151" s="35">
        <f t="shared" si="18"/>
        <v>4.166666666666667</v>
      </c>
      <c r="L151" s="35">
        <f t="shared" si="16"/>
        <v>52.249999999999993</v>
      </c>
      <c r="O151" s="36">
        <v>45</v>
      </c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1:39" x14ac:dyDescent="0.3">
      <c r="A152" s="14" t="s">
        <v>16</v>
      </c>
      <c r="B152" s="14">
        <v>20</v>
      </c>
      <c r="C152" s="14">
        <v>8076</v>
      </c>
      <c r="D152" s="15">
        <v>10</v>
      </c>
      <c r="E152" s="14">
        <v>8000</v>
      </c>
      <c r="F152" s="14">
        <f t="shared" si="15"/>
        <v>0</v>
      </c>
      <c r="G152" s="17">
        <f t="shared" si="17"/>
        <v>-3.8</v>
      </c>
      <c r="H152" s="14">
        <v>20</v>
      </c>
      <c r="I152" s="14"/>
      <c r="J152" s="14">
        <v>30</v>
      </c>
      <c r="K152" s="28">
        <f t="shared" si="18"/>
        <v>20</v>
      </c>
      <c r="L152" s="32">
        <f t="shared" si="16"/>
        <v>66.2</v>
      </c>
    </row>
    <row r="153" spans="1:39" x14ac:dyDescent="0.3">
      <c r="A153" s="14" t="s">
        <v>14</v>
      </c>
      <c r="B153" s="14">
        <v>20</v>
      </c>
      <c r="C153" s="14">
        <v>5270</v>
      </c>
      <c r="D153" s="15">
        <v>10</v>
      </c>
      <c r="E153" s="14">
        <v>7000</v>
      </c>
      <c r="F153" s="14">
        <f t="shared" si="15"/>
        <v>0</v>
      </c>
      <c r="G153" s="17">
        <f t="shared" si="17"/>
        <v>86.5</v>
      </c>
      <c r="H153" s="14">
        <v>20</v>
      </c>
      <c r="I153" s="14"/>
      <c r="J153" s="14">
        <v>30</v>
      </c>
      <c r="K153" s="28">
        <f t="shared" si="18"/>
        <v>17.5</v>
      </c>
      <c r="L153" s="28">
        <f t="shared" si="16"/>
        <v>154</v>
      </c>
    </row>
    <row r="154" spans="1:39" s="19" customFormat="1" x14ac:dyDescent="0.3">
      <c r="A154" s="18" t="s">
        <v>183</v>
      </c>
      <c r="B154" s="18">
        <v>12</v>
      </c>
      <c r="C154" s="18">
        <v>66</v>
      </c>
      <c r="D154" s="21">
        <v>10</v>
      </c>
      <c r="E154" s="18">
        <v>130</v>
      </c>
      <c r="F154" s="18">
        <f t="shared" si="15"/>
        <v>48</v>
      </c>
      <c r="G154" s="22">
        <f t="shared" si="17"/>
        <v>1.3333333333333333</v>
      </c>
      <c r="H154" s="18">
        <v>0</v>
      </c>
      <c r="I154" s="18"/>
      <c r="J154" s="18"/>
      <c r="K154" s="35">
        <f t="shared" si="18"/>
        <v>0.54166666666666663</v>
      </c>
      <c r="L154" s="35">
        <f t="shared" si="16"/>
        <v>1.875</v>
      </c>
      <c r="O154" s="36">
        <v>4</v>
      </c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1:39" s="19" customFormat="1" x14ac:dyDescent="0.3">
      <c r="A155" s="18" t="s">
        <v>182</v>
      </c>
      <c r="B155" s="18">
        <v>12</v>
      </c>
      <c r="C155" s="18">
        <v>61</v>
      </c>
      <c r="D155" s="21">
        <v>10</v>
      </c>
      <c r="E155" s="18">
        <v>160</v>
      </c>
      <c r="F155" s="18">
        <f t="shared" si="15"/>
        <v>72</v>
      </c>
      <c r="G155" s="22">
        <f t="shared" si="17"/>
        <v>2.25</v>
      </c>
      <c r="H155" s="18">
        <v>0</v>
      </c>
      <c r="I155" s="18"/>
      <c r="J155" s="18"/>
      <c r="K155" s="35">
        <f t="shared" si="18"/>
        <v>0.66666666666666663</v>
      </c>
      <c r="L155" s="35">
        <f t="shared" si="16"/>
        <v>2.9166666666666665</v>
      </c>
      <c r="O155" s="36">
        <v>6</v>
      </c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1:39" s="19" customFormat="1" x14ac:dyDescent="0.3">
      <c r="A156" s="18" t="s">
        <v>147</v>
      </c>
      <c r="B156" s="18">
        <v>18</v>
      </c>
      <c r="C156" s="18">
        <v>0</v>
      </c>
      <c r="D156" s="21">
        <v>4</v>
      </c>
      <c r="E156" s="18">
        <v>90</v>
      </c>
      <c r="F156" s="18">
        <f t="shared" si="15"/>
        <v>90</v>
      </c>
      <c r="G156" s="22">
        <f t="shared" si="17"/>
        <v>0</v>
      </c>
      <c r="H156" s="18">
        <v>0</v>
      </c>
      <c r="I156" s="18"/>
      <c r="J156" s="18"/>
      <c r="K156" s="35">
        <f t="shared" si="18"/>
        <v>0.25</v>
      </c>
      <c r="L156" s="35">
        <f t="shared" si="16"/>
        <v>0.25</v>
      </c>
      <c r="O156" s="36">
        <v>5</v>
      </c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1:39" s="19" customFormat="1" x14ac:dyDescent="0.3">
      <c r="A157" s="18" t="s">
        <v>255</v>
      </c>
      <c r="B157" s="18">
        <v>20</v>
      </c>
      <c r="C157" s="18">
        <v>0</v>
      </c>
      <c r="D157" s="21">
        <v>5</v>
      </c>
      <c r="E157" s="18">
        <v>1300</v>
      </c>
      <c r="F157" s="18">
        <f t="shared" si="15"/>
        <v>1200</v>
      </c>
      <c r="G157" s="22">
        <f t="shared" si="17"/>
        <v>5</v>
      </c>
      <c r="H157" s="18">
        <v>0</v>
      </c>
      <c r="I157" s="18"/>
      <c r="J157" s="18"/>
      <c r="K157" s="35">
        <f t="shared" si="18"/>
        <v>3.25</v>
      </c>
      <c r="L157" s="35">
        <f t="shared" si="16"/>
        <v>8.25</v>
      </c>
      <c r="O157" s="36">
        <v>60</v>
      </c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</row>
    <row r="158" spans="1:39" s="19" customFormat="1" x14ac:dyDescent="0.3">
      <c r="A158" s="18" t="s">
        <v>44</v>
      </c>
      <c r="B158" s="18">
        <v>22</v>
      </c>
      <c r="C158" s="18">
        <v>1056</v>
      </c>
      <c r="D158" s="21">
        <v>10</v>
      </c>
      <c r="E158" s="18">
        <v>1500</v>
      </c>
      <c r="F158" s="18">
        <f t="shared" si="15"/>
        <v>440</v>
      </c>
      <c r="G158" s="22">
        <f t="shared" si="17"/>
        <v>0.18181818181818182</v>
      </c>
      <c r="H158" s="18">
        <v>0</v>
      </c>
      <c r="I158" s="18"/>
      <c r="J158" s="18"/>
      <c r="K158" s="35">
        <f t="shared" si="18"/>
        <v>3.4090909090909092</v>
      </c>
      <c r="L158" s="35">
        <f t="shared" si="16"/>
        <v>3.5909090909090908</v>
      </c>
      <c r="O158" s="36">
        <v>20</v>
      </c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1:39" x14ac:dyDescent="0.3">
      <c r="A159" s="18" t="s">
        <v>115</v>
      </c>
      <c r="B159" s="18">
        <v>6</v>
      </c>
      <c r="C159" s="18">
        <v>1585</v>
      </c>
      <c r="D159" s="21">
        <v>8</v>
      </c>
      <c r="E159" s="18">
        <v>6000</v>
      </c>
      <c r="F159" s="18">
        <f t="shared" si="15"/>
        <v>3240</v>
      </c>
      <c r="G159" s="22">
        <f t="shared" si="17"/>
        <v>195.83333333333334</v>
      </c>
      <c r="H159" s="18">
        <v>0</v>
      </c>
      <c r="I159" s="18"/>
      <c r="J159" s="18"/>
      <c r="K159" s="35">
        <f t="shared" si="18"/>
        <v>50</v>
      </c>
      <c r="L159" s="35">
        <f t="shared" si="16"/>
        <v>245.83333333333334</v>
      </c>
      <c r="M159" s="19"/>
      <c r="N159" s="19"/>
      <c r="O159" s="36">
        <v>540</v>
      </c>
    </row>
    <row r="160" spans="1:39" x14ac:dyDescent="0.3">
      <c r="A160" s="18" t="s">
        <v>116</v>
      </c>
      <c r="B160" s="18">
        <v>6</v>
      </c>
      <c r="C160" s="18">
        <v>162</v>
      </c>
      <c r="D160" s="21">
        <v>4</v>
      </c>
      <c r="E160" s="18">
        <v>700</v>
      </c>
      <c r="F160" s="18">
        <f t="shared" si="15"/>
        <v>600</v>
      </c>
      <c r="G160" s="22">
        <f t="shared" si="17"/>
        <v>-10.333333333333334</v>
      </c>
      <c r="H160" s="18">
        <v>0</v>
      </c>
      <c r="I160" s="18"/>
      <c r="J160" s="18"/>
      <c r="K160" s="35">
        <f t="shared" si="18"/>
        <v>5.833333333333333</v>
      </c>
      <c r="L160" s="35">
        <f t="shared" si="16"/>
        <v>-4.5000000000000009</v>
      </c>
      <c r="M160" s="19"/>
      <c r="N160" s="19"/>
      <c r="O160" s="36">
        <v>100</v>
      </c>
    </row>
    <row r="161" spans="1:27" x14ac:dyDescent="0.3">
      <c r="A161" s="14" t="s">
        <v>247</v>
      </c>
      <c r="B161" s="14">
        <v>50</v>
      </c>
      <c r="C161" s="14">
        <v>1662</v>
      </c>
      <c r="D161" s="15">
        <v>10</v>
      </c>
      <c r="E161" s="14">
        <v>1000</v>
      </c>
      <c r="F161" s="14">
        <f t="shared" si="15"/>
        <v>0</v>
      </c>
      <c r="G161" s="17">
        <f t="shared" si="17"/>
        <v>-13.24</v>
      </c>
      <c r="H161" s="14">
        <v>0</v>
      </c>
      <c r="I161" s="14"/>
      <c r="J161" s="14"/>
      <c r="K161" s="28">
        <f t="shared" si="18"/>
        <v>1</v>
      </c>
      <c r="L161" s="32">
        <f t="shared" si="16"/>
        <v>-12.24</v>
      </c>
    </row>
    <row r="162" spans="1:27" x14ac:dyDescent="0.3">
      <c r="A162" s="14" t="s">
        <v>95</v>
      </c>
      <c r="B162" s="14">
        <v>30</v>
      </c>
      <c r="C162" s="14">
        <v>1127</v>
      </c>
      <c r="D162" s="15">
        <v>10</v>
      </c>
      <c r="E162" s="14">
        <v>1000</v>
      </c>
      <c r="F162" s="14">
        <f t="shared" si="15"/>
        <v>0</v>
      </c>
      <c r="G162" s="17">
        <f t="shared" si="17"/>
        <v>-4.2333333333333334</v>
      </c>
      <c r="H162" s="14">
        <v>0</v>
      </c>
      <c r="I162" s="14"/>
      <c r="J162" s="14"/>
      <c r="K162" s="28">
        <f t="shared" si="18"/>
        <v>1.6666666666666667</v>
      </c>
      <c r="L162" s="32">
        <f t="shared" si="16"/>
        <v>-2.5666666666666664</v>
      </c>
    </row>
    <row r="163" spans="1:27" s="19" customFormat="1" x14ac:dyDescent="0.3">
      <c r="A163" s="18" t="s">
        <v>96</v>
      </c>
      <c r="B163" s="18">
        <v>20</v>
      </c>
      <c r="C163" s="18">
        <v>414</v>
      </c>
      <c r="D163" s="21">
        <v>10</v>
      </c>
      <c r="E163" s="18">
        <v>1000</v>
      </c>
      <c r="F163" s="18">
        <f t="shared" si="15"/>
        <v>500</v>
      </c>
      <c r="G163" s="22">
        <f t="shared" si="17"/>
        <v>4.3</v>
      </c>
      <c r="H163" s="18">
        <v>0</v>
      </c>
      <c r="I163" s="18"/>
      <c r="J163" s="18"/>
      <c r="K163" s="35">
        <f t="shared" si="18"/>
        <v>2.5</v>
      </c>
      <c r="L163" s="35">
        <f t="shared" si="16"/>
        <v>6.8</v>
      </c>
      <c r="O163" s="36">
        <v>25</v>
      </c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s="19" customFormat="1" x14ac:dyDescent="0.3">
      <c r="A164" s="18" t="s">
        <v>118</v>
      </c>
      <c r="B164" s="18">
        <v>40</v>
      </c>
      <c r="C164" s="18">
        <v>2182</v>
      </c>
      <c r="D164" s="21">
        <v>4.5</v>
      </c>
      <c r="E164" s="18">
        <v>2400</v>
      </c>
      <c r="F164" s="18">
        <f t="shared" si="15"/>
        <v>600</v>
      </c>
      <c r="G164" s="22">
        <f t="shared" si="17"/>
        <v>-9.5500000000000007</v>
      </c>
      <c r="H164" s="18">
        <v>25</v>
      </c>
      <c r="I164" s="18"/>
      <c r="J164" s="18"/>
      <c r="K164" s="35">
        <f t="shared" si="18"/>
        <v>3</v>
      </c>
      <c r="L164" s="35">
        <f t="shared" si="16"/>
        <v>18.45</v>
      </c>
      <c r="O164" s="36">
        <v>15</v>
      </c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 s="19" customFormat="1" x14ac:dyDescent="0.3">
      <c r="A165" s="18" t="s">
        <v>120</v>
      </c>
      <c r="B165" s="18">
        <v>40</v>
      </c>
      <c r="C165" s="18">
        <v>2535</v>
      </c>
      <c r="D165" s="21">
        <v>4.5</v>
      </c>
      <c r="E165" s="18">
        <v>2100</v>
      </c>
      <c r="F165" s="18">
        <f t="shared" si="15"/>
        <v>200</v>
      </c>
      <c r="G165" s="22">
        <f t="shared" si="17"/>
        <v>-15.875</v>
      </c>
      <c r="H165" s="18">
        <v>25</v>
      </c>
      <c r="I165" s="18"/>
      <c r="J165" s="18"/>
      <c r="K165" s="35">
        <f t="shared" si="18"/>
        <v>2.625</v>
      </c>
      <c r="L165" s="35">
        <f t="shared" si="16"/>
        <v>11.75</v>
      </c>
      <c r="O165" s="36">
        <v>5</v>
      </c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s="19" customFormat="1" x14ac:dyDescent="0.3">
      <c r="A166" s="18" t="s">
        <v>248</v>
      </c>
      <c r="B166" s="18">
        <v>40</v>
      </c>
      <c r="C166" s="18">
        <v>77</v>
      </c>
      <c r="D166" s="21">
        <v>4.5</v>
      </c>
      <c r="E166" s="18">
        <v>1800</v>
      </c>
      <c r="F166" s="18">
        <f t="shared" si="15"/>
        <v>1600</v>
      </c>
      <c r="G166" s="22">
        <f t="shared" si="17"/>
        <v>3.0750000000000002</v>
      </c>
      <c r="H166" s="18">
        <v>0</v>
      </c>
      <c r="I166" s="18"/>
      <c r="J166" s="18"/>
      <c r="K166" s="35">
        <f t="shared" si="18"/>
        <v>2.25</v>
      </c>
      <c r="L166" s="35">
        <f t="shared" si="16"/>
        <v>5.3250000000000002</v>
      </c>
      <c r="O166" s="36">
        <v>40</v>
      </c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s="19" customFormat="1" x14ac:dyDescent="0.3">
      <c r="A167" s="18" t="s">
        <v>117</v>
      </c>
      <c r="B167" s="18">
        <v>40</v>
      </c>
      <c r="C167" s="18">
        <v>3284</v>
      </c>
      <c r="D167" s="21">
        <v>4.5</v>
      </c>
      <c r="E167" s="18">
        <v>3500</v>
      </c>
      <c r="F167" s="18">
        <f t="shared" si="15"/>
        <v>1000</v>
      </c>
      <c r="G167" s="22">
        <f t="shared" si="17"/>
        <v>-19.600000000000001</v>
      </c>
      <c r="H167" s="18">
        <v>30</v>
      </c>
      <c r="I167" s="18"/>
      <c r="J167" s="18"/>
      <c r="K167" s="35">
        <f t="shared" si="18"/>
        <v>4.375</v>
      </c>
      <c r="L167" s="35">
        <f t="shared" si="16"/>
        <v>14.774999999999999</v>
      </c>
      <c r="O167" s="36">
        <v>25</v>
      </c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s="19" customFormat="1" x14ac:dyDescent="0.3">
      <c r="A168" s="18" t="s">
        <v>119</v>
      </c>
      <c r="B168" s="18">
        <v>40</v>
      </c>
      <c r="C168" s="18">
        <v>45</v>
      </c>
      <c r="D168" s="21">
        <v>4.5</v>
      </c>
      <c r="E168" s="18">
        <v>1500</v>
      </c>
      <c r="F168" s="18">
        <f t="shared" si="15"/>
        <v>1200</v>
      </c>
      <c r="G168" s="22">
        <f t="shared" si="17"/>
        <v>6.375</v>
      </c>
      <c r="H168" s="18">
        <v>0</v>
      </c>
      <c r="I168" s="18"/>
      <c r="J168" s="18"/>
      <c r="K168" s="35">
        <f t="shared" si="18"/>
        <v>1.875</v>
      </c>
      <c r="L168" s="35">
        <f t="shared" si="16"/>
        <v>8.25</v>
      </c>
      <c r="O168" s="36">
        <v>30</v>
      </c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x14ac:dyDescent="0.3">
      <c r="A169" s="14" t="s">
        <v>172</v>
      </c>
      <c r="B169" s="14">
        <v>48</v>
      </c>
      <c r="C169" s="14">
        <v>20</v>
      </c>
      <c r="D169" s="15">
        <v>5</v>
      </c>
      <c r="E169" s="14">
        <v>305</v>
      </c>
      <c r="F169" s="14">
        <f t="shared" si="15"/>
        <v>0</v>
      </c>
      <c r="G169" s="17">
        <f t="shared" si="17"/>
        <v>5.9375</v>
      </c>
      <c r="H169" s="14">
        <v>0</v>
      </c>
      <c r="I169" s="14"/>
      <c r="J169" s="14"/>
      <c r="K169" s="28">
        <f t="shared" si="18"/>
        <v>0.31770833333333331</v>
      </c>
      <c r="L169" s="28">
        <f t="shared" si="16"/>
        <v>6.255208333333333</v>
      </c>
    </row>
    <row r="170" spans="1:27" x14ac:dyDescent="0.3">
      <c r="A170" s="14" t="s">
        <v>167</v>
      </c>
      <c r="B170" s="14">
        <v>48</v>
      </c>
      <c r="C170" s="14">
        <v>20</v>
      </c>
      <c r="D170" s="15">
        <v>5</v>
      </c>
      <c r="E170" s="14">
        <v>733</v>
      </c>
      <c r="F170" s="14">
        <f t="shared" si="15"/>
        <v>1200</v>
      </c>
      <c r="G170" s="17">
        <f t="shared" si="17"/>
        <v>-10.145833333333334</v>
      </c>
      <c r="H170" s="14">
        <v>20</v>
      </c>
      <c r="I170" s="14"/>
      <c r="J170" s="14"/>
      <c r="K170" s="28">
        <f t="shared" si="18"/>
        <v>0.76354166666666667</v>
      </c>
      <c r="L170" s="28">
        <f t="shared" si="16"/>
        <v>10.617708333333333</v>
      </c>
      <c r="O170" s="34">
        <v>25</v>
      </c>
    </row>
    <row r="171" spans="1:27" x14ac:dyDescent="0.3">
      <c r="A171" s="14" t="s">
        <v>166</v>
      </c>
      <c r="B171" s="14">
        <v>48</v>
      </c>
      <c r="C171" s="14">
        <v>1427</v>
      </c>
      <c r="D171" s="15">
        <v>5</v>
      </c>
      <c r="E171" s="14">
        <v>2790</v>
      </c>
      <c r="F171" s="14">
        <f t="shared" si="15"/>
        <v>2160</v>
      </c>
      <c r="G171" s="17">
        <f t="shared" si="17"/>
        <v>-16.604166666666668</v>
      </c>
      <c r="H171" s="14">
        <v>30</v>
      </c>
      <c r="I171" s="14">
        <v>50</v>
      </c>
      <c r="J171" s="14"/>
      <c r="K171" s="28">
        <f t="shared" si="18"/>
        <v>2.90625</v>
      </c>
      <c r="L171" s="28">
        <f t="shared" si="16"/>
        <v>66.302083333333329</v>
      </c>
      <c r="O171" s="34">
        <v>45</v>
      </c>
    </row>
    <row r="172" spans="1:27" s="19" customFormat="1" x14ac:dyDescent="0.3">
      <c r="A172" s="18" t="s">
        <v>168</v>
      </c>
      <c r="B172" s="18">
        <v>48</v>
      </c>
      <c r="C172" s="18">
        <v>171</v>
      </c>
      <c r="D172" s="21">
        <v>5</v>
      </c>
      <c r="E172" s="18">
        <v>2007</v>
      </c>
      <c r="F172" s="18">
        <f t="shared" si="15"/>
        <v>1920</v>
      </c>
      <c r="G172" s="22">
        <f t="shared" si="17"/>
        <v>-1.75</v>
      </c>
      <c r="H172" s="18">
        <v>25</v>
      </c>
      <c r="I172" s="18"/>
      <c r="J172" s="18"/>
      <c r="K172" s="35">
        <f t="shared" si="18"/>
        <v>2.0906250000000002</v>
      </c>
      <c r="L172" s="35">
        <f t="shared" si="16"/>
        <v>25.340624999999999</v>
      </c>
      <c r="O172" s="36">
        <v>40</v>
      </c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 s="19" customFormat="1" x14ac:dyDescent="0.3">
      <c r="A173" s="18" t="s">
        <v>169</v>
      </c>
      <c r="B173" s="18">
        <v>48</v>
      </c>
      <c r="C173" s="18">
        <v>162</v>
      </c>
      <c r="D173" s="21">
        <v>5</v>
      </c>
      <c r="E173" s="18">
        <v>1220</v>
      </c>
      <c r="F173" s="18">
        <f t="shared" si="15"/>
        <v>2880</v>
      </c>
      <c r="G173" s="22">
        <f t="shared" si="17"/>
        <v>-37.958333333333336</v>
      </c>
      <c r="H173" s="18">
        <v>25</v>
      </c>
      <c r="I173" s="18">
        <v>40</v>
      </c>
      <c r="J173" s="18"/>
      <c r="K173" s="35">
        <f t="shared" si="18"/>
        <v>1.2708333333333333</v>
      </c>
      <c r="L173" s="35">
        <f t="shared" si="16"/>
        <v>28.312499999999996</v>
      </c>
      <c r="O173" s="36">
        <v>60</v>
      </c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 s="19" customFormat="1" x14ac:dyDescent="0.3">
      <c r="A174" s="18" t="s">
        <v>173</v>
      </c>
      <c r="B174" s="18">
        <v>48</v>
      </c>
      <c r="C174" s="18">
        <v>0</v>
      </c>
      <c r="D174" s="21">
        <v>5</v>
      </c>
      <c r="E174" s="18">
        <v>1165</v>
      </c>
      <c r="F174" s="18">
        <f t="shared" si="15"/>
        <v>1296</v>
      </c>
      <c r="G174" s="22">
        <f t="shared" si="17"/>
        <v>-2.7291666666666665</v>
      </c>
      <c r="H174" s="18">
        <v>0</v>
      </c>
      <c r="I174" s="18">
        <v>40</v>
      </c>
      <c r="J174" s="18"/>
      <c r="K174" s="35">
        <f t="shared" si="18"/>
        <v>1.2135416666666667</v>
      </c>
      <c r="L174" s="35">
        <f t="shared" si="16"/>
        <v>38.484375</v>
      </c>
      <c r="O174" s="36">
        <v>27</v>
      </c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x14ac:dyDescent="0.3">
      <c r="A175" s="14" t="s">
        <v>249</v>
      </c>
      <c r="B175" s="14">
        <v>48</v>
      </c>
      <c r="C175" s="14">
        <v>1661</v>
      </c>
      <c r="D175" s="15">
        <v>5</v>
      </c>
      <c r="E175" s="14">
        <v>589</v>
      </c>
      <c r="F175" s="14">
        <f t="shared" si="15"/>
        <v>0</v>
      </c>
      <c r="G175" s="17">
        <f t="shared" si="17"/>
        <v>-22.333333333333332</v>
      </c>
      <c r="H175" s="14">
        <v>0</v>
      </c>
      <c r="I175" s="14"/>
      <c r="J175" s="14"/>
      <c r="K175" s="28">
        <f t="shared" si="18"/>
        <v>0.61354166666666676</v>
      </c>
      <c r="L175" s="32">
        <f t="shared" si="16"/>
        <v>-21.719791666666666</v>
      </c>
    </row>
    <row r="176" spans="1:27" s="19" customFormat="1" x14ac:dyDescent="0.3">
      <c r="A176" s="18" t="s">
        <v>171</v>
      </c>
      <c r="B176" s="18">
        <v>48</v>
      </c>
      <c r="C176" s="18">
        <v>0</v>
      </c>
      <c r="D176" s="21">
        <v>5</v>
      </c>
      <c r="E176" s="18">
        <v>240</v>
      </c>
      <c r="F176" s="18">
        <f t="shared" si="15"/>
        <v>240</v>
      </c>
      <c r="G176" s="22">
        <f t="shared" si="17"/>
        <v>0</v>
      </c>
      <c r="H176" s="18">
        <v>0</v>
      </c>
      <c r="I176" s="18"/>
      <c r="J176" s="18"/>
      <c r="K176" s="35">
        <f t="shared" si="18"/>
        <v>0.25</v>
      </c>
      <c r="L176" s="35">
        <f t="shared" si="16"/>
        <v>0.25</v>
      </c>
      <c r="O176" s="36">
        <v>5</v>
      </c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x14ac:dyDescent="0.3">
      <c r="A177" s="18" t="s">
        <v>124</v>
      </c>
      <c r="B177" s="18">
        <v>10</v>
      </c>
      <c r="C177" s="18">
        <v>52</v>
      </c>
      <c r="D177" s="21">
        <v>4</v>
      </c>
      <c r="E177" s="18">
        <v>150</v>
      </c>
      <c r="F177" s="18">
        <f t="shared" si="15"/>
        <v>30</v>
      </c>
      <c r="G177" s="22">
        <f t="shared" ref="G177:G208" si="19">(E177-C177-F177)/B177</f>
        <v>6.8</v>
      </c>
      <c r="H177" s="18">
        <v>0</v>
      </c>
      <c r="I177" s="18"/>
      <c r="J177" s="18"/>
      <c r="K177" s="35">
        <f t="shared" ref="K177:K208" si="20">E177*0.05/B177</f>
        <v>0.75</v>
      </c>
      <c r="L177" s="35">
        <f t="shared" si="16"/>
        <v>7.55</v>
      </c>
      <c r="N177" s="25"/>
      <c r="O177" s="36">
        <v>3</v>
      </c>
    </row>
    <row r="178" spans="1:27" x14ac:dyDescent="0.3">
      <c r="A178" s="18" t="s">
        <v>125</v>
      </c>
      <c r="B178" s="18">
        <v>12</v>
      </c>
      <c r="C178" s="18">
        <v>61</v>
      </c>
      <c r="D178" s="21">
        <v>7</v>
      </c>
      <c r="E178" s="18">
        <v>1500</v>
      </c>
      <c r="F178" s="18">
        <f t="shared" si="15"/>
        <v>1320</v>
      </c>
      <c r="G178" s="22">
        <f t="shared" si="19"/>
        <v>9.9166666666666661</v>
      </c>
      <c r="H178" s="18">
        <v>25</v>
      </c>
      <c r="I178" s="18"/>
      <c r="J178" s="18"/>
      <c r="K178" s="35">
        <f t="shared" si="20"/>
        <v>6.25</v>
      </c>
      <c r="L178" s="35">
        <f t="shared" si="16"/>
        <v>41.166666666666664</v>
      </c>
      <c r="M178" s="19"/>
      <c r="N178" s="19"/>
      <c r="O178" s="36">
        <v>110</v>
      </c>
    </row>
    <row r="179" spans="1:27" x14ac:dyDescent="0.3">
      <c r="A179" s="18" t="s">
        <v>266</v>
      </c>
      <c r="B179" s="18">
        <v>12</v>
      </c>
      <c r="C179" s="18">
        <v>0</v>
      </c>
      <c r="D179" s="21">
        <v>7</v>
      </c>
      <c r="E179" s="18">
        <v>450</v>
      </c>
      <c r="F179" s="18">
        <f t="shared" si="15"/>
        <v>480</v>
      </c>
      <c r="G179" s="22">
        <f t="shared" si="19"/>
        <v>-2.5</v>
      </c>
      <c r="H179" s="18">
        <v>0</v>
      </c>
      <c r="I179" s="18"/>
      <c r="J179" s="18"/>
      <c r="K179" s="35">
        <f t="shared" si="20"/>
        <v>1.875</v>
      </c>
      <c r="L179" s="35">
        <f t="shared" si="16"/>
        <v>-0.625</v>
      </c>
      <c r="M179" s="19"/>
      <c r="N179" s="19"/>
      <c r="O179" s="36">
        <v>40</v>
      </c>
    </row>
    <row r="180" spans="1:27" x14ac:dyDescent="0.3">
      <c r="A180" s="18" t="s">
        <v>126</v>
      </c>
      <c r="B180" s="18">
        <v>12</v>
      </c>
      <c r="C180" s="18">
        <v>210</v>
      </c>
      <c r="D180" s="21">
        <v>7</v>
      </c>
      <c r="E180" s="18">
        <v>1800</v>
      </c>
      <c r="F180" s="18">
        <f t="shared" si="15"/>
        <v>1560</v>
      </c>
      <c r="G180" s="22">
        <f t="shared" si="19"/>
        <v>2.5</v>
      </c>
      <c r="H180" s="18">
        <v>30</v>
      </c>
      <c r="I180" s="18"/>
      <c r="J180" s="18"/>
      <c r="K180" s="35">
        <f t="shared" si="20"/>
        <v>7.5</v>
      </c>
      <c r="L180" s="35">
        <f t="shared" si="16"/>
        <v>40</v>
      </c>
      <c r="M180" s="19"/>
      <c r="N180" s="19"/>
      <c r="O180" s="36">
        <v>130</v>
      </c>
    </row>
    <row r="181" spans="1:27" s="19" customFormat="1" x14ac:dyDescent="0.3">
      <c r="A181" s="18" t="s">
        <v>50</v>
      </c>
      <c r="B181" s="18">
        <v>6</v>
      </c>
      <c r="C181" s="18">
        <v>37</v>
      </c>
      <c r="D181" s="21">
        <v>10</v>
      </c>
      <c r="E181" s="18">
        <v>450</v>
      </c>
      <c r="F181" s="18">
        <f t="shared" si="15"/>
        <v>60</v>
      </c>
      <c r="G181" s="22">
        <f t="shared" si="19"/>
        <v>58.833333333333336</v>
      </c>
      <c r="H181" s="18">
        <v>0</v>
      </c>
      <c r="I181" s="18"/>
      <c r="J181" s="18"/>
      <c r="K181" s="35">
        <f t="shared" si="20"/>
        <v>3.75</v>
      </c>
      <c r="L181" s="35">
        <f t="shared" si="16"/>
        <v>62.583333333333336</v>
      </c>
      <c r="O181" s="36">
        <v>10</v>
      </c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s="19" customFormat="1" x14ac:dyDescent="0.3">
      <c r="A182" s="18" t="s">
        <v>31</v>
      </c>
      <c r="B182" s="18">
        <v>10</v>
      </c>
      <c r="C182" s="18">
        <v>18</v>
      </c>
      <c r="D182" s="21">
        <v>5</v>
      </c>
      <c r="E182" s="18">
        <v>67</v>
      </c>
      <c r="F182" s="18">
        <f t="shared" si="15"/>
        <v>30</v>
      </c>
      <c r="G182" s="22">
        <f t="shared" si="19"/>
        <v>1.9</v>
      </c>
      <c r="H182" s="18">
        <v>0</v>
      </c>
      <c r="I182" s="18"/>
      <c r="J182" s="18"/>
      <c r="K182" s="35">
        <f t="shared" si="20"/>
        <v>0.33500000000000002</v>
      </c>
      <c r="L182" s="35">
        <f t="shared" si="16"/>
        <v>2.2349999999999999</v>
      </c>
      <c r="O182" s="36">
        <v>3</v>
      </c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x14ac:dyDescent="0.3">
      <c r="A183" s="14" t="s">
        <v>32</v>
      </c>
      <c r="B183" s="14">
        <v>10</v>
      </c>
      <c r="C183" s="14">
        <v>27</v>
      </c>
      <c r="D183" s="15">
        <v>5</v>
      </c>
      <c r="E183" s="14">
        <v>112</v>
      </c>
      <c r="F183" s="14">
        <f t="shared" si="15"/>
        <v>0</v>
      </c>
      <c r="G183" s="17">
        <f t="shared" si="19"/>
        <v>8.5</v>
      </c>
      <c r="H183" s="14">
        <v>0</v>
      </c>
      <c r="I183" s="14"/>
      <c r="J183" s="14"/>
      <c r="K183" s="28">
        <f t="shared" si="20"/>
        <v>0.56000000000000005</v>
      </c>
      <c r="L183" s="28">
        <f t="shared" si="16"/>
        <v>9.06</v>
      </c>
    </row>
    <row r="184" spans="1:27" s="19" customFormat="1" x14ac:dyDescent="0.3">
      <c r="A184" s="18" t="s">
        <v>33</v>
      </c>
      <c r="B184" s="18">
        <v>10</v>
      </c>
      <c r="C184" s="18">
        <v>1</v>
      </c>
      <c r="D184" s="21">
        <v>5</v>
      </c>
      <c r="E184" s="18">
        <v>72</v>
      </c>
      <c r="F184" s="18">
        <f t="shared" si="15"/>
        <v>40</v>
      </c>
      <c r="G184" s="22">
        <f t="shared" si="19"/>
        <v>3.1</v>
      </c>
      <c r="H184" s="18">
        <v>0</v>
      </c>
      <c r="I184" s="18"/>
      <c r="J184" s="18"/>
      <c r="K184" s="35">
        <f t="shared" si="20"/>
        <v>0.36</v>
      </c>
      <c r="L184" s="35">
        <f t="shared" si="16"/>
        <v>3.46</v>
      </c>
      <c r="O184" s="36">
        <v>4</v>
      </c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1:27" x14ac:dyDescent="0.3">
      <c r="A185" s="14" t="s">
        <v>37</v>
      </c>
      <c r="B185" s="14">
        <v>10</v>
      </c>
      <c r="C185" s="14">
        <v>38</v>
      </c>
      <c r="D185" s="15">
        <v>5</v>
      </c>
      <c r="E185" s="14">
        <v>53</v>
      </c>
      <c r="F185" s="14">
        <f t="shared" si="15"/>
        <v>0</v>
      </c>
      <c r="G185" s="17">
        <f t="shared" si="19"/>
        <v>1.5</v>
      </c>
      <c r="H185" s="14">
        <v>0</v>
      </c>
      <c r="I185" s="14"/>
      <c r="J185" s="14"/>
      <c r="K185" s="28">
        <f t="shared" si="20"/>
        <v>0.26500000000000001</v>
      </c>
      <c r="L185" s="28">
        <f t="shared" si="16"/>
        <v>1.7650000000000001</v>
      </c>
    </row>
    <row r="186" spans="1:27" s="19" customFormat="1" x14ac:dyDescent="0.3">
      <c r="A186" s="18" t="s">
        <v>34</v>
      </c>
      <c r="B186" s="18">
        <v>10</v>
      </c>
      <c r="C186" s="18">
        <v>6</v>
      </c>
      <c r="D186" s="21">
        <v>5</v>
      </c>
      <c r="E186" s="18">
        <v>169</v>
      </c>
      <c r="F186" s="18">
        <f t="shared" si="15"/>
        <v>80</v>
      </c>
      <c r="G186" s="22">
        <f t="shared" si="19"/>
        <v>8.3000000000000007</v>
      </c>
      <c r="H186" s="18">
        <v>0</v>
      </c>
      <c r="I186" s="18"/>
      <c r="J186" s="18"/>
      <c r="K186" s="35">
        <f t="shared" si="20"/>
        <v>0.84500000000000008</v>
      </c>
      <c r="L186" s="35">
        <f t="shared" si="16"/>
        <v>9.1450000000000014</v>
      </c>
      <c r="O186" s="36">
        <v>8</v>
      </c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1:27" s="19" customFormat="1" x14ac:dyDescent="0.3">
      <c r="A187" s="18" t="s">
        <v>36</v>
      </c>
      <c r="B187" s="18">
        <v>10</v>
      </c>
      <c r="C187" s="18">
        <v>42</v>
      </c>
      <c r="D187" s="21">
        <v>5</v>
      </c>
      <c r="E187" s="18">
        <v>70</v>
      </c>
      <c r="F187" s="18">
        <f t="shared" si="15"/>
        <v>20</v>
      </c>
      <c r="G187" s="22">
        <f t="shared" si="19"/>
        <v>0.8</v>
      </c>
      <c r="H187" s="18">
        <v>0</v>
      </c>
      <c r="I187" s="18"/>
      <c r="J187" s="18"/>
      <c r="K187" s="35">
        <f t="shared" si="20"/>
        <v>0.35</v>
      </c>
      <c r="L187" s="35">
        <f t="shared" si="16"/>
        <v>1.1499999999999999</v>
      </c>
      <c r="O187" s="36">
        <v>2</v>
      </c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1:27" s="19" customFormat="1" x14ac:dyDescent="0.3">
      <c r="A188" s="18" t="s">
        <v>41</v>
      </c>
      <c r="B188" s="18">
        <v>10</v>
      </c>
      <c r="C188" s="18">
        <v>0</v>
      </c>
      <c r="D188" s="21">
        <v>5</v>
      </c>
      <c r="E188" s="18">
        <v>39</v>
      </c>
      <c r="F188" s="18">
        <f t="shared" si="15"/>
        <v>30</v>
      </c>
      <c r="G188" s="22">
        <f t="shared" si="19"/>
        <v>0.9</v>
      </c>
      <c r="H188" s="18">
        <v>0</v>
      </c>
      <c r="I188" s="18"/>
      <c r="J188" s="18"/>
      <c r="K188" s="35">
        <f t="shared" si="20"/>
        <v>0.19500000000000001</v>
      </c>
      <c r="L188" s="35">
        <f t="shared" si="16"/>
        <v>1.095</v>
      </c>
      <c r="O188" s="36">
        <v>3</v>
      </c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spans="1:27" s="19" customFormat="1" x14ac:dyDescent="0.3">
      <c r="A189" s="18" t="s">
        <v>35</v>
      </c>
      <c r="B189" s="18">
        <v>10</v>
      </c>
      <c r="C189" s="18">
        <v>14</v>
      </c>
      <c r="D189" s="21">
        <v>5</v>
      </c>
      <c r="E189" s="18">
        <v>110</v>
      </c>
      <c r="F189" s="18">
        <f t="shared" si="15"/>
        <v>30</v>
      </c>
      <c r="G189" s="22">
        <f t="shared" si="19"/>
        <v>6.6</v>
      </c>
      <c r="H189" s="18">
        <v>0</v>
      </c>
      <c r="I189" s="18"/>
      <c r="J189" s="18"/>
      <c r="K189" s="35">
        <f t="shared" si="20"/>
        <v>0.55000000000000004</v>
      </c>
      <c r="L189" s="35">
        <f t="shared" si="16"/>
        <v>7.1499999999999995</v>
      </c>
      <c r="O189" s="36">
        <v>3</v>
      </c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spans="1:27" s="19" customFormat="1" x14ac:dyDescent="0.3">
      <c r="A190" s="18" t="s">
        <v>9</v>
      </c>
      <c r="B190" s="18">
        <v>10</v>
      </c>
      <c r="C190" s="18">
        <v>2749</v>
      </c>
      <c r="D190" s="21">
        <v>3.5</v>
      </c>
      <c r="E190" s="18">
        <v>7500</v>
      </c>
      <c r="F190" s="18">
        <f t="shared" si="15"/>
        <v>2500</v>
      </c>
      <c r="G190" s="22">
        <f t="shared" si="19"/>
        <v>225.1</v>
      </c>
      <c r="H190" s="18">
        <v>0</v>
      </c>
      <c r="I190" s="18"/>
      <c r="J190" s="18"/>
      <c r="K190" s="35">
        <f t="shared" si="20"/>
        <v>37.5</v>
      </c>
      <c r="L190" s="35">
        <f t="shared" si="16"/>
        <v>262.60000000000002</v>
      </c>
      <c r="O190" s="36">
        <v>250</v>
      </c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1:27" x14ac:dyDescent="0.3">
      <c r="A191" s="14" t="s">
        <v>15</v>
      </c>
      <c r="B191" s="14">
        <v>20</v>
      </c>
      <c r="C191" s="14">
        <v>6896</v>
      </c>
      <c r="D191" s="15">
        <v>4.5</v>
      </c>
      <c r="E191" s="14">
        <v>6500</v>
      </c>
      <c r="F191" s="14">
        <f t="shared" si="15"/>
        <v>0</v>
      </c>
      <c r="G191" s="17">
        <f t="shared" si="19"/>
        <v>-19.8</v>
      </c>
      <c r="H191" s="14">
        <v>40</v>
      </c>
      <c r="I191" s="14"/>
      <c r="J191" s="14"/>
      <c r="K191" s="28">
        <f t="shared" si="20"/>
        <v>16.25</v>
      </c>
      <c r="L191" s="32">
        <f t="shared" si="16"/>
        <v>36.450000000000003</v>
      </c>
    </row>
    <row r="192" spans="1:27" x14ac:dyDescent="0.3">
      <c r="A192" s="14" t="s">
        <v>88</v>
      </c>
      <c r="B192" s="14">
        <v>24</v>
      </c>
      <c r="C192" s="14">
        <v>1756</v>
      </c>
      <c r="D192" s="15">
        <v>10</v>
      </c>
      <c r="E192" s="14">
        <v>950</v>
      </c>
      <c r="F192" s="14">
        <f t="shared" si="15"/>
        <v>0</v>
      </c>
      <c r="G192" s="17">
        <f t="shared" si="19"/>
        <v>-33.583333333333336</v>
      </c>
      <c r="H192" s="14">
        <v>25</v>
      </c>
      <c r="I192" s="14"/>
      <c r="J192" s="14"/>
      <c r="K192" s="28">
        <f t="shared" si="20"/>
        <v>1.9791666666666667</v>
      </c>
      <c r="L192" s="32">
        <f t="shared" si="16"/>
        <v>-6.6041666666666687</v>
      </c>
    </row>
    <row r="193" spans="1:27" x14ac:dyDescent="0.3">
      <c r="A193" s="14" t="s">
        <v>89</v>
      </c>
      <c r="B193" s="14">
        <v>24</v>
      </c>
      <c r="C193" s="14">
        <v>1819</v>
      </c>
      <c r="D193" s="15">
        <v>10</v>
      </c>
      <c r="E193" s="14">
        <v>1100</v>
      </c>
      <c r="F193" s="14">
        <f t="shared" si="15"/>
        <v>0</v>
      </c>
      <c r="G193" s="17">
        <f t="shared" si="19"/>
        <v>-29.958333333333332</v>
      </c>
      <c r="H193" s="14">
        <v>25</v>
      </c>
      <c r="I193" s="14"/>
      <c r="J193" s="14"/>
      <c r="K193" s="28">
        <f t="shared" si="20"/>
        <v>2.2916666666666665</v>
      </c>
      <c r="L193" s="32">
        <f t="shared" si="16"/>
        <v>-2.6666666666666656</v>
      </c>
    </row>
    <row r="194" spans="1:27" s="19" customFormat="1" x14ac:dyDescent="0.3">
      <c r="A194" s="18" t="s">
        <v>78</v>
      </c>
      <c r="B194" s="18">
        <v>20</v>
      </c>
      <c r="C194" s="18">
        <v>168</v>
      </c>
      <c r="D194" s="21">
        <v>6</v>
      </c>
      <c r="E194" s="18">
        <v>550</v>
      </c>
      <c r="F194" s="18">
        <f t="shared" si="15"/>
        <v>200</v>
      </c>
      <c r="G194" s="22">
        <f t="shared" si="19"/>
        <v>9.1</v>
      </c>
      <c r="H194" s="18">
        <v>0</v>
      </c>
      <c r="I194" s="18"/>
      <c r="J194" s="18"/>
      <c r="K194" s="35">
        <f t="shared" si="20"/>
        <v>1.375</v>
      </c>
      <c r="L194" s="35">
        <f t="shared" si="16"/>
        <v>10.475</v>
      </c>
      <c r="O194" s="36">
        <v>10</v>
      </c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1:27" s="19" customFormat="1" x14ac:dyDescent="0.3">
      <c r="A195" s="18" t="s">
        <v>74</v>
      </c>
      <c r="B195" s="18">
        <v>20</v>
      </c>
      <c r="C195" s="18">
        <v>261</v>
      </c>
      <c r="D195" s="21">
        <v>6</v>
      </c>
      <c r="E195" s="18">
        <v>450</v>
      </c>
      <c r="F195" s="18">
        <f t="shared" ref="F195:F208" si="21">O195*B195</f>
        <v>200</v>
      </c>
      <c r="G195" s="22">
        <f t="shared" si="19"/>
        <v>-0.55000000000000004</v>
      </c>
      <c r="H195" s="18">
        <v>0</v>
      </c>
      <c r="I195" s="18"/>
      <c r="J195" s="18"/>
      <c r="K195" s="35">
        <f t="shared" si="20"/>
        <v>1.125</v>
      </c>
      <c r="L195" s="35">
        <f t="shared" si="16"/>
        <v>0.57499999999999996</v>
      </c>
      <c r="O195" s="36">
        <v>10</v>
      </c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1:27" x14ac:dyDescent="0.3">
      <c r="A196" s="14" t="s">
        <v>75</v>
      </c>
      <c r="B196" s="14">
        <v>20</v>
      </c>
      <c r="C196" s="14">
        <v>812</v>
      </c>
      <c r="D196" s="15">
        <v>6</v>
      </c>
      <c r="E196" s="14">
        <v>900</v>
      </c>
      <c r="F196" s="14">
        <f t="shared" si="21"/>
        <v>0</v>
      </c>
      <c r="G196" s="17">
        <f t="shared" si="19"/>
        <v>4.4000000000000004</v>
      </c>
      <c r="H196" s="14">
        <v>0</v>
      </c>
      <c r="I196" s="14"/>
      <c r="J196" s="14"/>
      <c r="K196" s="28">
        <f t="shared" si="20"/>
        <v>2.25</v>
      </c>
      <c r="L196" s="28">
        <f t="shared" si="16"/>
        <v>6.65</v>
      </c>
    </row>
    <row r="197" spans="1:27" x14ac:dyDescent="0.3">
      <c r="A197" s="14" t="s">
        <v>76</v>
      </c>
      <c r="B197" s="14">
        <v>20</v>
      </c>
      <c r="C197" s="14">
        <v>533</v>
      </c>
      <c r="D197" s="15">
        <v>6</v>
      </c>
      <c r="E197" s="14">
        <v>550</v>
      </c>
      <c r="F197" s="14">
        <f t="shared" si="21"/>
        <v>0</v>
      </c>
      <c r="G197" s="17">
        <f t="shared" si="19"/>
        <v>0.85</v>
      </c>
      <c r="H197" s="14">
        <v>0</v>
      </c>
      <c r="I197" s="14"/>
      <c r="J197" s="14"/>
      <c r="K197" s="28">
        <f t="shared" si="20"/>
        <v>1.375</v>
      </c>
      <c r="L197" s="32">
        <f t="shared" si="16"/>
        <v>2.2250000000000001</v>
      </c>
    </row>
    <row r="198" spans="1:27" x14ac:dyDescent="0.3">
      <c r="A198" s="14" t="s">
        <v>79</v>
      </c>
      <c r="B198" s="14">
        <v>20</v>
      </c>
      <c r="C198" s="14">
        <v>557</v>
      </c>
      <c r="D198" s="15">
        <v>6</v>
      </c>
      <c r="E198" s="14">
        <v>250</v>
      </c>
      <c r="F198" s="14">
        <f t="shared" si="21"/>
        <v>0</v>
      </c>
      <c r="G198" s="17">
        <f t="shared" si="19"/>
        <v>-15.35</v>
      </c>
      <c r="H198" s="14">
        <v>0</v>
      </c>
      <c r="I198" s="14"/>
      <c r="J198" s="14"/>
      <c r="K198" s="28">
        <f t="shared" si="20"/>
        <v>0.625</v>
      </c>
      <c r="L198" s="32">
        <f t="shared" si="16"/>
        <v>-14.725</v>
      </c>
    </row>
    <row r="199" spans="1:27" s="19" customFormat="1" x14ac:dyDescent="0.3">
      <c r="A199" s="18" t="s">
        <v>77</v>
      </c>
      <c r="B199" s="18">
        <v>20</v>
      </c>
      <c r="C199" s="18">
        <v>100</v>
      </c>
      <c r="D199" s="21">
        <v>6</v>
      </c>
      <c r="E199" s="18">
        <v>300</v>
      </c>
      <c r="F199" s="18">
        <f t="shared" si="21"/>
        <v>100</v>
      </c>
      <c r="G199" s="22">
        <f t="shared" si="19"/>
        <v>5</v>
      </c>
      <c r="H199" s="18">
        <v>0</v>
      </c>
      <c r="I199" s="18"/>
      <c r="J199" s="18"/>
      <c r="K199" s="35">
        <f t="shared" si="20"/>
        <v>0.75</v>
      </c>
      <c r="L199" s="35">
        <f t="shared" si="16"/>
        <v>5.75</v>
      </c>
      <c r="O199" s="36">
        <v>5</v>
      </c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1:27" x14ac:dyDescent="0.3">
      <c r="A200" s="14" t="s">
        <v>256</v>
      </c>
      <c r="B200" s="14">
        <v>12</v>
      </c>
      <c r="C200" s="14">
        <v>126</v>
      </c>
      <c r="D200" s="15">
        <v>10</v>
      </c>
      <c r="E200" s="14">
        <v>200</v>
      </c>
      <c r="F200" s="14">
        <f t="shared" si="21"/>
        <v>0</v>
      </c>
      <c r="G200" s="17">
        <f t="shared" si="19"/>
        <v>6.166666666666667</v>
      </c>
      <c r="H200" s="14">
        <v>0</v>
      </c>
      <c r="I200" s="14"/>
      <c r="J200" s="14"/>
      <c r="K200" s="28">
        <f t="shared" si="20"/>
        <v>0.83333333333333337</v>
      </c>
      <c r="L200" s="28">
        <f t="shared" ref="L200:L208" si="22">G200+H200+I200+J200+K200</f>
        <v>7</v>
      </c>
    </row>
    <row r="201" spans="1:27" s="19" customFormat="1" x14ac:dyDescent="0.3">
      <c r="A201" s="18" t="s">
        <v>98</v>
      </c>
      <c r="B201" s="18">
        <v>12</v>
      </c>
      <c r="C201" s="18">
        <v>204</v>
      </c>
      <c r="D201" s="21">
        <v>10</v>
      </c>
      <c r="E201" s="18">
        <v>350</v>
      </c>
      <c r="F201" s="18">
        <f t="shared" si="21"/>
        <v>72</v>
      </c>
      <c r="G201" s="22">
        <f t="shared" si="19"/>
        <v>6.166666666666667</v>
      </c>
      <c r="H201" s="18">
        <v>0</v>
      </c>
      <c r="I201" s="18"/>
      <c r="J201" s="18"/>
      <c r="K201" s="35">
        <f t="shared" si="20"/>
        <v>1.4583333333333333</v>
      </c>
      <c r="L201" s="35">
        <f t="shared" si="22"/>
        <v>7.625</v>
      </c>
      <c r="O201" s="36">
        <v>6</v>
      </c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spans="1:27" s="19" customFormat="1" x14ac:dyDescent="0.3">
      <c r="A202" s="18" t="s">
        <v>148</v>
      </c>
      <c r="B202" s="18">
        <v>24</v>
      </c>
      <c r="C202" s="18">
        <v>1018</v>
      </c>
      <c r="D202" s="21">
        <v>5</v>
      </c>
      <c r="E202" s="18">
        <v>1000</v>
      </c>
      <c r="F202" s="18">
        <f t="shared" si="21"/>
        <v>144</v>
      </c>
      <c r="G202" s="22">
        <f t="shared" si="19"/>
        <v>-6.75</v>
      </c>
      <c r="H202" s="18">
        <v>20</v>
      </c>
      <c r="I202" s="18"/>
      <c r="J202" s="18"/>
      <c r="K202" s="35">
        <f t="shared" si="20"/>
        <v>2.0833333333333335</v>
      </c>
      <c r="L202" s="35">
        <f t="shared" si="22"/>
        <v>15.333333333333334</v>
      </c>
      <c r="O202" s="36">
        <v>6</v>
      </c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spans="1:27" s="19" customFormat="1" x14ac:dyDescent="0.3">
      <c r="A203" s="18" t="s">
        <v>81</v>
      </c>
      <c r="B203" s="18">
        <v>12</v>
      </c>
      <c r="C203" s="18">
        <v>1880</v>
      </c>
      <c r="D203" s="21">
        <v>6</v>
      </c>
      <c r="E203" s="18">
        <v>2200</v>
      </c>
      <c r="F203" s="18">
        <f t="shared" si="21"/>
        <v>120</v>
      </c>
      <c r="G203" s="22">
        <f t="shared" si="19"/>
        <v>16.666666666666668</v>
      </c>
      <c r="H203" s="18">
        <v>30</v>
      </c>
      <c r="I203" s="18"/>
      <c r="J203" s="18"/>
      <c r="K203" s="35">
        <f t="shared" si="20"/>
        <v>9.1666666666666661</v>
      </c>
      <c r="L203" s="35">
        <f t="shared" si="22"/>
        <v>55.833333333333336</v>
      </c>
      <c r="O203" s="36">
        <v>10</v>
      </c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spans="1:27" x14ac:dyDescent="0.3">
      <c r="A204" s="14" t="s">
        <v>198</v>
      </c>
      <c r="B204" s="14">
        <v>36</v>
      </c>
      <c r="C204" s="14">
        <v>55</v>
      </c>
      <c r="D204" s="15">
        <v>10</v>
      </c>
      <c r="E204" s="14">
        <v>108</v>
      </c>
      <c r="F204" s="14">
        <f t="shared" si="21"/>
        <v>0</v>
      </c>
      <c r="G204" s="17">
        <f t="shared" si="19"/>
        <v>1.4722222222222223</v>
      </c>
      <c r="H204" s="14">
        <v>0</v>
      </c>
      <c r="I204" s="14"/>
      <c r="J204" s="14"/>
      <c r="K204" s="28">
        <f t="shared" si="20"/>
        <v>0.15000000000000002</v>
      </c>
      <c r="L204" s="28">
        <f t="shared" si="22"/>
        <v>1.6222222222222222</v>
      </c>
    </row>
    <row r="205" spans="1:27" s="19" customFormat="1" x14ac:dyDescent="0.3">
      <c r="A205" s="18" t="s">
        <v>121</v>
      </c>
      <c r="B205" s="18">
        <v>50</v>
      </c>
      <c r="C205" s="18">
        <v>168</v>
      </c>
      <c r="D205" s="21">
        <v>3.5</v>
      </c>
      <c r="E205" s="18">
        <v>1000</v>
      </c>
      <c r="F205" s="18">
        <f t="shared" si="21"/>
        <v>500</v>
      </c>
      <c r="G205" s="22">
        <f t="shared" si="19"/>
        <v>6.64</v>
      </c>
      <c r="H205" s="18">
        <v>0</v>
      </c>
      <c r="I205" s="18"/>
      <c r="J205" s="18"/>
      <c r="K205" s="35">
        <f t="shared" si="20"/>
        <v>1</v>
      </c>
      <c r="L205" s="35">
        <f t="shared" si="22"/>
        <v>7.64</v>
      </c>
      <c r="O205" s="36">
        <v>10</v>
      </c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spans="1:27" x14ac:dyDescent="0.3">
      <c r="A206" s="14" t="s">
        <v>236</v>
      </c>
      <c r="B206" s="14">
        <v>50</v>
      </c>
      <c r="C206" s="14">
        <v>11</v>
      </c>
      <c r="D206" s="15">
        <v>3.5</v>
      </c>
      <c r="E206" s="14">
        <v>300</v>
      </c>
      <c r="F206" s="14">
        <f t="shared" si="21"/>
        <v>0</v>
      </c>
      <c r="G206" s="17">
        <f t="shared" si="19"/>
        <v>5.78</v>
      </c>
      <c r="H206" s="14">
        <v>0</v>
      </c>
      <c r="I206" s="14"/>
      <c r="J206" s="14"/>
      <c r="K206" s="28">
        <f t="shared" si="20"/>
        <v>0.3</v>
      </c>
      <c r="L206" s="28">
        <f t="shared" si="22"/>
        <v>6.08</v>
      </c>
    </row>
    <row r="207" spans="1:27" s="19" customFormat="1" x14ac:dyDescent="0.3">
      <c r="A207" s="18" t="s">
        <v>122</v>
      </c>
      <c r="B207" s="18">
        <v>50</v>
      </c>
      <c r="C207" s="18">
        <v>216</v>
      </c>
      <c r="D207" s="21">
        <v>3.5</v>
      </c>
      <c r="E207" s="18">
        <v>1000</v>
      </c>
      <c r="F207" s="18">
        <f t="shared" si="21"/>
        <v>750</v>
      </c>
      <c r="G207" s="22">
        <f t="shared" si="19"/>
        <v>0.68</v>
      </c>
      <c r="H207" s="18">
        <v>0</v>
      </c>
      <c r="I207" s="18"/>
      <c r="J207" s="18"/>
      <c r="K207" s="35">
        <f t="shared" si="20"/>
        <v>1</v>
      </c>
      <c r="L207" s="35">
        <f t="shared" si="22"/>
        <v>1.6800000000000002</v>
      </c>
      <c r="O207" s="36">
        <v>15</v>
      </c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spans="1:27" s="19" customFormat="1" x14ac:dyDescent="0.3">
      <c r="A208" s="18" t="s">
        <v>123</v>
      </c>
      <c r="B208" s="18">
        <v>50</v>
      </c>
      <c r="C208" s="18">
        <v>0</v>
      </c>
      <c r="D208" s="21">
        <v>3.5</v>
      </c>
      <c r="E208" s="18">
        <v>1000</v>
      </c>
      <c r="F208" s="18">
        <f t="shared" si="21"/>
        <v>750</v>
      </c>
      <c r="G208" s="22">
        <f t="shared" si="19"/>
        <v>5</v>
      </c>
      <c r="H208" s="18">
        <v>0</v>
      </c>
      <c r="I208" s="18"/>
      <c r="J208" s="18"/>
      <c r="K208" s="35">
        <f t="shared" si="20"/>
        <v>1</v>
      </c>
      <c r="L208" s="35">
        <f t="shared" si="22"/>
        <v>6</v>
      </c>
      <c r="O208" s="36">
        <v>15</v>
      </c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spans="1:1" x14ac:dyDescent="0.3">
      <c r="A209" s="12" t="s">
        <v>219</v>
      </c>
    </row>
    <row r="210" spans="1:1" x14ac:dyDescent="0.3">
      <c r="A210" s="12" t="s">
        <v>220</v>
      </c>
    </row>
    <row r="211" spans="1:1" x14ac:dyDescent="0.3">
      <c r="A211" s="12" t="s">
        <v>221</v>
      </c>
    </row>
    <row r="212" spans="1:1" x14ac:dyDescent="0.3">
      <c r="A212" s="12" t="s">
        <v>222</v>
      </c>
    </row>
    <row r="213" spans="1:1" x14ac:dyDescent="0.3">
      <c r="A213" s="12" t="s">
        <v>223</v>
      </c>
    </row>
    <row r="214" spans="1:1" x14ac:dyDescent="0.3">
      <c r="A214" s="12" t="s">
        <v>224</v>
      </c>
    </row>
  </sheetData>
  <sortState xmlns:xlrd2="http://schemas.microsoft.com/office/spreadsheetml/2017/richdata2" ref="A47:O71">
    <sortCondition ref="A47:A71"/>
  </sortState>
  <mergeCells count="1">
    <mergeCell ref="A1:L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B1E4C-E70C-4C32-8676-D23EDD546632}">
  <dimension ref="A1:U209"/>
  <sheetViews>
    <sheetView workbookViewId="0">
      <selection sqref="A1:XFD1048576"/>
    </sheetView>
  </sheetViews>
  <sheetFormatPr defaultColWidth="8.88671875" defaultRowHeight="13.8" x14ac:dyDescent="0.3"/>
  <cols>
    <col min="1" max="1" width="38.33203125" style="12" customWidth="1"/>
    <col min="2" max="3" width="10.6640625" style="12" customWidth="1"/>
    <col min="4" max="4" width="10.6640625" style="26" customWidth="1"/>
    <col min="5" max="12" width="10.6640625" style="12" customWidth="1"/>
    <col min="13" max="14" width="10.6640625" style="31" customWidth="1"/>
    <col min="15" max="16" width="0" style="12" hidden="1" customWidth="1"/>
    <col min="17" max="17" width="8.88671875" style="34"/>
    <col min="18" max="16384" width="8.88671875" style="12"/>
  </cols>
  <sheetData>
    <row r="1" spans="1:21" x14ac:dyDescent="0.3">
      <c r="A1" s="138" t="s">
        <v>216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</row>
    <row r="2" spans="1:21" ht="83.4" customHeight="1" x14ac:dyDescent="0.3">
      <c r="A2" s="6" t="s">
        <v>0</v>
      </c>
      <c r="B2" s="6" t="s">
        <v>3</v>
      </c>
      <c r="C2" s="6" t="s">
        <v>70</v>
      </c>
      <c r="D2" s="6" t="s">
        <v>2</v>
      </c>
      <c r="E2" s="6" t="s">
        <v>1</v>
      </c>
      <c r="F2" s="6" t="s">
        <v>267</v>
      </c>
      <c r="G2" s="6" t="s">
        <v>268</v>
      </c>
      <c r="H2" s="6" t="s">
        <v>264</v>
      </c>
      <c r="I2" s="29" t="s">
        <v>228</v>
      </c>
      <c r="J2" s="6" t="s">
        <v>217</v>
      </c>
      <c r="K2" s="6" t="s">
        <v>269</v>
      </c>
      <c r="L2" s="6" t="s">
        <v>270</v>
      </c>
      <c r="M2" s="30" t="s">
        <v>13</v>
      </c>
      <c r="N2" s="30" t="s">
        <v>12</v>
      </c>
      <c r="Q2" s="34" t="s">
        <v>265</v>
      </c>
    </row>
    <row r="3" spans="1:21" x14ac:dyDescent="0.3">
      <c r="A3" s="18" t="s">
        <v>137</v>
      </c>
      <c r="B3" s="18">
        <v>12</v>
      </c>
      <c r="C3" s="18">
        <v>1653</v>
      </c>
      <c r="D3" s="21">
        <v>9</v>
      </c>
      <c r="E3" s="18">
        <v>2000</v>
      </c>
      <c r="F3" s="18">
        <v>2430</v>
      </c>
      <c r="G3" s="18">
        <f>SUM(E3+F3)/2</f>
        <v>2215</v>
      </c>
      <c r="H3" s="18">
        <f t="shared" ref="H3:H66" si="0">Q3*B3</f>
        <v>420</v>
      </c>
      <c r="I3" s="22">
        <f>(G3-C3-H3)/B3</f>
        <v>11.833333333333334</v>
      </c>
      <c r="J3" s="18">
        <v>0</v>
      </c>
      <c r="K3" s="18">
        <v>10</v>
      </c>
      <c r="L3" s="18"/>
      <c r="M3" s="35">
        <f>G3*0.05/B3</f>
        <v>9.2291666666666661</v>
      </c>
      <c r="N3" s="35">
        <f>I3+J3+K3+L3+M3</f>
        <v>31.0625</v>
      </c>
      <c r="O3" s="12" t="s">
        <v>189</v>
      </c>
      <c r="Q3" s="34">
        <v>35</v>
      </c>
      <c r="R3" s="12">
        <v>270</v>
      </c>
      <c r="S3" s="12">
        <f>R3*D3</f>
        <v>2430</v>
      </c>
      <c r="U3" s="12">
        <f>F3-S3</f>
        <v>0</v>
      </c>
    </row>
    <row r="4" spans="1:21" x14ac:dyDescent="0.3">
      <c r="A4" s="18" t="s">
        <v>52</v>
      </c>
      <c r="B4" s="18">
        <v>6</v>
      </c>
      <c r="C4" s="18">
        <v>1246</v>
      </c>
      <c r="D4" s="21">
        <v>6</v>
      </c>
      <c r="E4" s="18">
        <v>1700</v>
      </c>
      <c r="F4" s="18">
        <v>1308</v>
      </c>
      <c r="G4" s="18">
        <f t="shared" ref="G4:G67" si="1">SUM(E4+F4)/2</f>
        <v>1504</v>
      </c>
      <c r="H4" s="18">
        <f t="shared" si="0"/>
        <v>0</v>
      </c>
      <c r="I4" s="22">
        <f t="shared" ref="I4:I67" si="2">(G4-C4-H4)/B4</f>
        <v>43</v>
      </c>
      <c r="J4" s="18">
        <v>0</v>
      </c>
      <c r="K4" s="18"/>
      <c r="L4" s="18"/>
      <c r="M4" s="35">
        <f t="shared" ref="M4:M67" si="3">G4*0.05/B4</f>
        <v>12.533333333333333</v>
      </c>
      <c r="N4" s="35">
        <f t="shared" ref="N4:N67" si="4">I4+J4+K4+L4+M4</f>
        <v>55.533333333333331</v>
      </c>
      <c r="R4" s="12">
        <v>218</v>
      </c>
      <c r="S4" s="12">
        <f t="shared" ref="S4:S67" si="5">R4*D4</f>
        <v>1308</v>
      </c>
      <c r="U4" s="12">
        <f t="shared" ref="U4:U67" si="6">F4-S4</f>
        <v>0</v>
      </c>
    </row>
    <row r="5" spans="1:21" x14ac:dyDescent="0.3">
      <c r="A5" s="18" t="s">
        <v>132</v>
      </c>
      <c r="B5" s="18">
        <v>12</v>
      </c>
      <c r="C5" s="18">
        <v>352</v>
      </c>
      <c r="D5" s="21">
        <v>10</v>
      </c>
      <c r="E5" s="18">
        <v>480</v>
      </c>
      <c r="F5" s="18">
        <v>1280</v>
      </c>
      <c r="G5" s="18">
        <f t="shared" si="1"/>
        <v>880</v>
      </c>
      <c r="H5" s="18">
        <f t="shared" si="0"/>
        <v>0</v>
      </c>
      <c r="I5" s="22">
        <f t="shared" si="2"/>
        <v>44</v>
      </c>
      <c r="J5" s="18">
        <v>0</v>
      </c>
      <c r="K5" s="18"/>
      <c r="L5" s="18"/>
      <c r="M5" s="35">
        <f t="shared" si="3"/>
        <v>3.6666666666666665</v>
      </c>
      <c r="N5" s="35">
        <f t="shared" si="4"/>
        <v>47.666666666666664</v>
      </c>
      <c r="R5" s="12">
        <v>128</v>
      </c>
      <c r="S5" s="12">
        <f t="shared" si="5"/>
        <v>1280</v>
      </c>
      <c r="U5" s="12">
        <f t="shared" si="6"/>
        <v>0</v>
      </c>
    </row>
    <row r="6" spans="1:21" x14ac:dyDescent="0.3">
      <c r="A6" s="18" t="s">
        <v>130</v>
      </c>
      <c r="B6" s="18">
        <v>12</v>
      </c>
      <c r="C6" s="18">
        <v>701</v>
      </c>
      <c r="D6" s="21">
        <v>10</v>
      </c>
      <c r="E6" s="18">
        <v>700</v>
      </c>
      <c r="F6" s="18">
        <v>1960</v>
      </c>
      <c r="G6" s="18">
        <f t="shared" si="1"/>
        <v>1330</v>
      </c>
      <c r="H6" s="18">
        <f t="shared" si="0"/>
        <v>0</v>
      </c>
      <c r="I6" s="22">
        <f t="shared" si="2"/>
        <v>52.416666666666664</v>
      </c>
      <c r="J6" s="18">
        <v>0</v>
      </c>
      <c r="K6" s="18"/>
      <c r="L6" s="18"/>
      <c r="M6" s="35">
        <f t="shared" si="3"/>
        <v>5.541666666666667</v>
      </c>
      <c r="N6" s="35">
        <f t="shared" si="4"/>
        <v>57.958333333333329</v>
      </c>
      <c r="R6" s="12">
        <v>196</v>
      </c>
      <c r="S6" s="12">
        <f t="shared" si="5"/>
        <v>1960</v>
      </c>
      <c r="U6" s="12">
        <f t="shared" si="6"/>
        <v>0</v>
      </c>
    </row>
    <row r="7" spans="1:21" x14ac:dyDescent="0.3">
      <c r="A7" s="18" t="s">
        <v>134</v>
      </c>
      <c r="B7" s="18">
        <v>12</v>
      </c>
      <c r="C7" s="18">
        <v>42</v>
      </c>
      <c r="D7" s="21">
        <v>10</v>
      </c>
      <c r="E7" s="18">
        <v>240</v>
      </c>
      <c r="F7" s="18">
        <v>600</v>
      </c>
      <c r="G7" s="18">
        <f t="shared" si="1"/>
        <v>420</v>
      </c>
      <c r="H7" s="18">
        <f t="shared" si="0"/>
        <v>0</v>
      </c>
      <c r="I7" s="22">
        <f t="shared" si="2"/>
        <v>31.5</v>
      </c>
      <c r="J7" s="18">
        <v>0</v>
      </c>
      <c r="K7" s="18"/>
      <c r="L7" s="18"/>
      <c r="M7" s="35">
        <f t="shared" si="3"/>
        <v>1.75</v>
      </c>
      <c r="N7" s="35">
        <f t="shared" si="4"/>
        <v>33.25</v>
      </c>
      <c r="R7" s="12">
        <v>60</v>
      </c>
      <c r="S7" s="12">
        <f t="shared" si="5"/>
        <v>600</v>
      </c>
      <c r="U7" s="12">
        <f t="shared" si="6"/>
        <v>0</v>
      </c>
    </row>
    <row r="8" spans="1:21" x14ac:dyDescent="0.3">
      <c r="A8" s="18" t="s">
        <v>131</v>
      </c>
      <c r="B8" s="18">
        <v>12</v>
      </c>
      <c r="C8" s="18">
        <v>793</v>
      </c>
      <c r="D8" s="21">
        <v>10</v>
      </c>
      <c r="E8" s="18">
        <v>700</v>
      </c>
      <c r="F8" s="18">
        <v>1670</v>
      </c>
      <c r="G8" s="18">
        <f t="shared" si="1"/>
        <v>1185</v>
      </c>
      <c r="H8" s="18">
        <f t="shared" si="0"/>
        <v>0</v>
      </c>
      <c r="I8" s="22">
        <f t="shared" si="2"/>
        <v>32.666666666666664</v>
      </c>
      <c r="J8" s="18">
        <v>0</v>
      </c>
      <c r="K8" s="18"/>
      <c r="L8" s="18"/>
      <c r="M8" s="35">
        <f t="shared" si="3"/>
        <v>4.9375</v>
      </c>
      <c r="N8" s="35">
        <f t="shared" si="4"/>
        <v>37.604166666666664</v>
      </c>
      <c r="R8" s="12">
        <v>167</v>
      </c>
      <c r="S8" s="12">
        <f t="shared" si="5"/>
        <v>1670</v>
      </c>
      <c r="U8" s="12">
        <f t="shared" si="6"/>
        <v>0</v>
      </c>
    </row>
    <row r="9" spans="1:21" x14ac:dyDescent="0.3">
      <c r="A9" s="18" t="s">
        <v>201</v>
      </c>
      <c r="B9" s="18">
        <v>30</v>
      </c>
      <c r="C9" s="18">
        <v>0</v>
      </c>
      <c r="D9" s="21">
        <v>5</v>
      </c>
      <c r="E9" s="18">
        <v>450</v>
      </c>
      <c r="F9" s="18">
        <v>600</v>
      </c>
      <c r="G9" s="18">
        <f t="shared" si="1"/>
        <v>525</v>
      </c>
      <c r="H9" s="18">
        <f t="shared" si="0"/>
        <v>450</v>
      </c>
      <c r="I9" s="22">
        <f t="shared" si="2"/>
        <v>2.5</v>
      </c>
      <c r="J9" s="18">
        <v>0</v>
      </c>
      <c r="K9" s="18"/>
      <c r="L9" s="18"/>
      <c r="M9" s="35">
        <f t="shared" si="3"/>
        <v>0.875</v>
      </c>
      <c r="N9" s="35">
        <f t="shared" si="4"/>
        <v>3.375</v>
      </c>
      <c r="Q9" s="34">
        <v>15</v>
      </c>
      <c r="R9" s="37">
        <v>120</v>
      </c>
      <c r="S9" s="12">
        <f t="shared" si="5"/>
        <v>600</v>
      </c>
      <c r="U9" s="12">
        <f t="shared" si="6"/>
        <v>0</v>
      </c>
    </row>
    <row r="10" spans="1:21" x14ac:dyDescent="0.3">
      <c r="A10" s="18" t="s">
        <v>53</v>
      </c>
      <c r="B10" s="18">
        <v>24</v>
      </c>
      <c r="C10" s="18">
        <v>2869</v>
      </c>
      <c r="D10" s="21">
        <v>9</v>
      </c>
      <c r="E10" s="18">
        <v>2500</v>
      </c>
      <c r="F10" s="18">
        <v>4392</v>
      </c>
      <c r="G10" s="18">
        <f t="shared" si="1"/>
        <v>3446</v>
      </c>
      <c r="H10" s="18">
        <f t="shared" si="0"/>
        <v>0</v>
      </c>
      <c r="I10" s="22">
        <f t="shared" si="2"/>
        <v>24.041666666666668</v>
      </c>
      <c r="J10" s="18">
        <v>20</v>
      </c>
      <c r="K10" s="18"/>
      <c r="L10" s="18"/>
      <c r="M10" s="35">
        <f t="shared" si="3"/>
        <v>7.1791666666666671</v>
      </c>
      <c r="N10" s="35">
        <f t="shared" si="4"/>
        <v>51.220833333333339</v>
      </c>
      <c r="R10" s="12">
        <v>488</v>
      </c>
      <c r="S10" s="12">
        <f t="shared" si="5"/>
        <v>4392</v>
      </c>
      <c r="U10" s="12">
        <f t="shared" si="6"/>
        <v>0</v>
      </c>
    </row>
    <row r="11" spans="1:21" x14ac:dyDescent="0.3">
      <c r="A11" s="18" t="s">
        <v>202</v>
      </c>
      <c r="B11" s="18">
        <v>28</v>
      </c>
      <c r="C11" s="18">
        <v>37</v>
      </c>
      <c r="D11" s="21">
        <v>9</v>
      </c>
      <c r="E11" s="18">
        <v>308</v>
      </c>
      <c r="F11" s="18">
        <v>639</v>
      </c>
      <c r="G11" s="18">
        <f t="shared" si="1"/>
        <v>473.5</v>
      </c>
      <c r="H11" s="18">
        <f t="shared" si="0"/>
        <v>420</v>
      </c>
      <c r="I11" s="22">
        <f t="shared" si="2"/>
        <v>0.5892857142857143</v>
      </c>
      <c r="J11" s="18">
        <v>0</v>
      </c>
      <c r="K11" s="18"/>
      <c r="L11" s="18"/>
      <c r="M11" s="35">
        <f t="shared" si="3"/>
        <v>0.84553571428571428</v>
      </c>
      <c r="N11" s="38">
        <f t="shared" si="4"/>
        <v>1.4348214285714285</v>
      </c>
      <c r="Q11" s="34">
        <v>15</v>
      </c>
      <c r="R11" s="12">
        <v>71</v>
      </c>
      <c r="S11" s="12">
        <f t="shared" si="5"/>
        <v>639</v>
      </c>
      <c r="U11" s="12">
        <f t="shared" si="6"/>
        <v>0</v>
      </c>
    </row>
    <row r="12" spans="1:21" x14ac:dyDescent="0.3">
      <c r="A12" s="18" t="s">
        <v>177</v>
      </c>
      <c r="B12" s="18">
        <v>15</v>
      </c>
      <c r="C12" s="18">
        <v>109</v>
      </c>
      <c r="D12" s="21">
        <v>5</v>
      </c>
      <c r="E12" s="18">
        <v>500</v>
      </c>
      <c r="F12" s="18">
        <v>1010</v>
      </c>
      <c r="G12" s="18">
        <f t="shared" si="1"/>
        <v>755</v>
      </c>
      <c r="H12" s="18">
        <f t="shared" si="0"/>
        <v>450</v>
      </c>
      <c r="I12" s="22">
        <f t="shared" si="2"/>
        <v>13.066666666666666</v>
      </c>
      <c r="J12" s="18">
        <v>0</v>
      </c>
      <c r="K12" s="18"/>
      <c r="L12" s="18"/>
      <c r="M12" s="35">
        <f t="shared" si="3"/>
        <v>2.5166666666666666</v>
      </c>
      <c r="N12" s="35">
        <f t="shared" si="4"/>
        <v>15.583333333333332</v>
      </c>
      <c r="Q12" s="34">
        <v>30</v>
      </c>
      <c r="R12" s="12">
        <v>202</v>
      </c>
      <c r="S12" s="12">
        <f t="shared" si="5"/>
        <v>1010</v>
      </c>
      <c r="U12" s="12">
        <f t="shared" si="6"/>
        <v>0</v>
      </c>
    </row>
    <row r="13" spans="1:21" x14ac:dyDescent="0.3">
      <c r="A13" s="18" t="s">
        <v>203</v>
      </c>
      <c r="B13" s="18">
        <v>28</v>
      </c>
      <c r="C13" s="18">
        <v>172</v>
      </c>
      <c r="D13" s="21">
        <v>9</v>
      </c>
      <c r="E13" s="18">
        <v>215</v>
      </c>
      <c r="F13" s="18">
        <v>369</v>
      </c>
      <c r="G13" s="18">
        <f t="shared" si="1"/>
        <v>292</v>
      </c>
      <c r="H13" s="18">
        <f t="shared" si="0"/>
        <v>140</v>
      </c>
      <c r="I13" s="22">
        <f t="shared" si="2"/>
        <v>-0.7142857142857143</v>
      </c>
      <c r="J13" s="18">
        <v>0</v>
      </c>
      <c r="K13" s="18"/>
      <c r="L13" s="18"/>
      <c r="M13" s="35">
        <f t="shared" si="3"/>
        <v>0.52142857142857146</v>
      </c>
      <c r="N13" s="38">
        <f t="shared" si="4"/>
        <v>-0.19285714285714284</v>
      </c>
      <c r="Q13" s="34">
        <v>5</v>
      </c>
      <c r="R13" s="12">
        <v>41</v>
      </c>
      <c r="S13" s="12">
        <f t="shared" si="5"/>
        <v>369</v>
      </c>
      <c r="U13" s="12">
        <f t="shared" si="6"/>
        <v>0</v>
      </c>
    </row>
    <row r="14" spans="1:21" x14ac:dyDescent="0.3">
      <c r="A14" s="18" t="s">
        <v>204</v>
      </c>
      <c r="B14" s="18">
        <v>28</v>
      </c>
      <c r="C14" s="18">
        <v>63</v>
      </c>
      <c r="D14" s="21">
        <v>9</v>
      </c>
      <c r="E14" s="18">
        <v>254</v>
      </c>
      <c r="F14" s="18">
        <v>909</v>
      </c>
      <c r="G14" s="18">
        <f t="shared" si="1"/>
        <v>581.5</v>
      </c>
      <c r="H14" s="18">
        <f t="shared" si="0"/>
        <v>420</v>
      </c>
      <c r="I14" s="22">
        <f t="shared" si="2"/>
        <v>3.5178571428571428</v>
      </c>
      <c r="J14" s="18">
        <v>0</v>
      </c>
      <c r="K14" s="18"/>
      <c r="L14" s="18"/>
      <c r="M14" s="35">
        <f t="shared" si="3"/>
        <v>1.0383928571428573</v>
      </c>
      <c r="N14" s="38">
        <f t="shared" si="4"/>
        <v>4.5562500000000004</v>
      </c>
      <c r="Q14" s="34">
        <v>15</v>
      </c>
      <c r="R14" s="12">
        <v>101</v>
      </c>
      <c r="S14" s="12">
        <f t="shared" si="5"/>
        <v>909</v>
      </c>
      <c r="U14" s="12">
        <f t="shared" si="6"/>
        <v>0</v>
      </c>
    </row>
    <row r="15" spans="1:21" x14ac:dyDescent="0.3">
      <c r="A15" s="18" t="s">
        <v>258</v>
      </c>
      <c r="B15" s="18">
        <v>28</v>
      </c>
      <c r="C15" s="18">
        <v>107</v>
      </c>
      <c r="D15" s="21">
        <v>9</v>
      </c>
      <c r="E15" s="18">
        <v>150</v>
      </c>
      <c r="F15" s="18">
        <v>162</v>
      </c>
      <c r="G15" s="18">
        <f t="shared" si="1"/>
        <v>156</v>
      </c>
      <c r="H15" s="18">
        <f t="shared" si="0"/>
        <v>0</v>
      </c>
      <c r="I15" s="22">
        <f t="shared" si="2"/>
        <v>1.75</v>
      </c>
      <c r="J15" s="18">
        <v>0</v>
      </c>
      <c r="K15" s="18"/>
      <c r="L15" s="18"/>
      <c r="M15" s="35">
        <f t="shared" si="3"/>
        <v>0.27857142857142858</v>
      </c>
      <c r="N15" s="38">
        <f t="shared" si="4"/>
        <v>2.0285714285714285</v>
      </c>
      <c r="R15" s="12">
        <v>18</v>
      </c>
      <c r="S15" s="12">
        <f t="shared" si="5"/>
        <v>162</v>
      </c>
      <c r="U15" s="12">
        <f t="shared" si="6"/>
        <v>0</v>
      </c>
    </row>
    <row r="16" spans="1:21" x14ac:dyDescent="0.3">
      <c r="A16" s="18" t="s">
        <v>186</v>
      </c>
      <c r="B16" s="18">
        <v>30</v>
      </c>
      <c r="C16" s="18">
        <v>59</v>
      </c>
      <c r="D16" s="21">
        <v>9</v>
      </c>
      <c r="E16" s="18">
        <v>70</v>
      </c>
      <c r="F16" s="18">
        <v>72</v>
      </c>
      <c r="G16" s="18">
        <f t="shared" si="1"/>
        <v>71</v>
      </c>
      <c r="H16" s="18">
        <f t="shared" si="0"/>
        <v>0</v>
      </c>
      <c r="I16" s="22">
        <f t="shared" si="2"/>
        <v>0.4</v>
      </c>
      <c r="J16" s="18">
        <v>0</v>
      </c>
      <c r="K16" s="18"/>
      <c r="L16" s="18"/>
      <c r="M16" s="35">
        <f t="shared" si="3"/>
        <v>0.11833333333333335</v>
      </c>
      <c r="N16" s="38">
        <f t="shared" si="4"/>
        <v>0.51833333333333331</v>
      </c>
      <c r="R16" s="12">
        <v>8</v>
      </c>
      <c r="S16" s="12">
        <f t="shared" si="5"/>
        <v>72</v>
      </c>
      <c r="U16" s="12">
        <f t="shared" si="6"/>
        <v>0</v>
      </c>
    </row>
    <row r="17" spans="1:21" x14ac:dyDescent="0.3">
      <c r="A17" s="18" t="s">
        <v>187</v>
      </c>
      <c r="B17" s="18">
        <v>30</v>
      </c>
      <c r="C17" s="18">
        <v>24</v>
      </c>
      <c r="D17" s="21">
        <v>9</v>
      </c>
      <c r="E17" s="18">
        <v>30</v>
      </c>
      <c r="F17" s="18">
        <v>36</v>
      </c>
      <c r="G17" s="18">
        <f t="shared" si="1"/>
        <v>33</v>
      </c>
      <c r="H17" s="18">
        <f t="shared" si="0"/>
        <v>0</v>
      </c>
      <c r="I17" s="22">
        <f t="shared" si="2"/>
        <v>0.3</v>
      </c>
      <c r="J17" s="18">
        <v>0</v>
      </c>
      <c r="K17" s="18"/>
      <c r="L17" s="18"/>
      <c r="M17" s="35">
        <f t="shared" si="3"/>
        <v>5.5000000000000007E-2</v>
      </c>
      <c r="N17" s="38">
        <f t="shared" si="4"/>
        <v>0.35499999999999998</v>
      </c>
      <c r="R17" s="12">
        <v>4</v>
      </c>
      <c r="S17" s="12">
        <f t="shared" si="5"/>
        <v>36</v>
      </c>
      <c r="U17" s="12">
        <f t="shared" si="6"/>
        <v>0</v>
      </c>
    </row>
    <row r="18" spans="1:21" x14ac:dyDescent="0.3">
      <c r="A18" s="18" t="s">
        <v>185</v>
      </c>
      <c r="B18" s="18">
        <v>30</v>
      </c>
      <c r="C18" s="18">
        <v>132</v>
      </c>
      <c r="D18" s="21">
        <v>9</v>
      </c>
      <c r="E18" s="18">
        <v>90</v>
      </c>
      <c r="F18" s="18">
        <v>63</v>
      </c>
      <c r="G18" s="18">
        <f t="shared" si="1"/>
        <v>76.5</v>
      </c>
      <c r="H18" s="18">
        <f t="shared" si="0"/>
        <v>0</v>
      </c>
      <c r="I18" s="22">
        <f t="shared" si="2"/>
        <v>-1.85</v>
      </c>
      <c r="J18" s="18">
        <v>0</v>
      </c>
      <c r="K18" s="18"/>
      <c r="L18" s="18"/>
      <c r="M18" s="35">
        <f t="shared" si="3"/>
        <v>0.1275</v>
      </c>
      <c r="N18" s="38">
        <f t="shared" si="4"/>
        <v>-1.7225000000000001</v>
      </c>
      <c r="R18" s="12">
        <v>7</v>
      </c>
      <c r="S18" s="12">
        <f t="shared" si="5"/>
        <v>63</v>
      </c>
      <c r="U18" s="12">
        <f t="shared" si="6"/>
        <v>0</v>
      </c>
    </row>
    <row r="19" spans="1:21" x14ac:dyDescent="0.3">
      <c r="A19" s="18" t="s">
        <v>184</v>
      </c>
      <c r="B19" s="18">
        <v>30</v>
      </c>
      <c r="C19" s="18">
        <v>167</v>
      </c>
      <c r="D19" s="21">
        <v>9</v>
      </c>
      <c r="E19" s="18">
        <v>120</v>
      </c>
      <c r="F19" s="18">
        <v>108</v>
      </c>
      <c r="G19" s="18">
        <f t="shared" si="1"/>
        <v>114</v>
      </c>
      <c r="H19" s="18">
        <f t="shared" si="0"/>
        <v>0</v>
      </c>
      <c r="I19" s="22">
        <f t="shared" si="2"/>
        <v>-1.7666666666666666</v>
      </c>
      <c r="J19" s="18">
        <v>2</v>
      </c>
      <c r="K19" s="18"/>
      <c r="L19" s="18"/>
      <c r="M19" s="35">
        <f t="shared" si="3"/>
        <v>0.19</v>
      </c>
      <c r="N19" s="38">
        <f t="shared" si="4"/>
        <v>0.42333333333333339</v>
      </c>
      <c r="R19" s="12">
        <v>12</v>
      </c>
      <c r="S19" s="12">
        <f t="shared" si="5"/>
        <v>108</v>
      </c>
      <c r="U19" s="12">
        <f t="shared" si="6"/>
        <v>0</v>
      </c>
    </row>
    <row r="20" spans="1:21" x14ac:dyDescent="0.3">
      <c r="A20" s="18" t="s">
        <v>205</v>
      </c>
      <c r="B20" s="18">
        <v>28</v>
      </c>
      <c r="C20" s="18">
        <v>255</v>
      </c>
      <c r="D20" s="21">
        <v>9</v>
      </c>
      <c r="E20" s="18">
        <v>293</v>
      </c>
      <c r="F20" s="18">
        <v>243</v>
      </c>
      <c r="G20" s="18">
        <f t="shared" si="1"/>
        <v>268</v>
      </c>
      <c r="H20" s="18">
        <f t="shared" si="0"/>
        <v>280</v>
      </c>
      <c r="I20" s="22">
        <f t="shared" si="2"/>
        <v>-9.5357142857142865</v>
      </c>
      <c r="J20" s="18">
        <v>0</v>
      </c>
      <c r="K20" s="18"/>
      <c r="L20" s="18"/>
      <c r="M20" s="35">
        <f t="shared" si="3"/>
        <v>0.47857142857142859</v>
      </c>
      <c r="N20" s="38">
        <f t="shared" si="4"/>
        <v>-9.0571428571428587</v>
      </c>
      <c r="Q20" s="34">
        <v>10</v>
      </c>
      <c r="R20" s="12">
        <v>27</v>
      </c>
      <c r="S20" s="12">
        <f t="shared" si="5"/>
        <v>243</v>
      </c>
      <c r="U20" s="12">
        <f t="shared" si="6"/>
        <v>0</v>
      </c>
    </row>
    <row r="21" spans="1:21" x14ac:dyDescent="0.3">
      <c r="A21" s="18" t="s">
        <v>149</v>
      </c>
      <c r="B21" s="18">
        <v>16</v>
      </c>
      <c r="C21" s="18">
        <v>0</v>
      </c>
      <c r="D21" s="21">
        <v>6</v>
      </c>
      <c r="E21" s="18">
        <v>230</v>
      </c>
      <c r="F21" s="18">
        <v>330</v>
      </c>
      <c r="G21" s="18">
        <f t="shared" si="1"/>
        <v>280</v>
      </c>
      <c r="H21" s="18">
        <f t="shared" si="0"/>
        <v>0</v>
      </c>
      <c r="I21" s="22">
        <f t="shared" si="2"/>
        <v>17.5</v>
      </c>
      <c r="J21" s="18">
        <v>3</v>
      </c>
      <c r="K21" s="18"/>
      <c r="L21" s="18"/>
      <c r="M21" s="35">
        <f t="shared" si="3"/>
        <v>0.875</v>
      </c>
      <c r="N21" s="35">
        <f t="shared" si="4"/>
        <v>21.375</v>
      </c>
      <c r="R21" s="12">
        <v>55</v>
      </c>
      <c r="S21" s="12">
        <f t="shared" si="5"/>
        <v>330</v>
      </c>
      <c r="U21" s="12">
        <f t="shared" si="6"/>
        <v>0</v>
      </c>
    </row>
    <row r="22" spans="1:21" x14ac:dyDescent="0.3">
      <c r="A22" s="18" t="s">
        <v>241</v>
      </c>
      <c r="B22" s="18">
        <v>60</v>
      </c>
      <c r="C22" s="18">
        <v>55</v>
      </c>
      <c r="D22" s="21">
        <v>4.5</v>
      </c>
      <c r="E22" s="18">
        <v>1000</v>
      </c>
      <c r="F22" s="18">
        <v>1251</v>
      </c>
      <c r="G22" s="18">
        <f t="shared" si="1"/>
        <v>1125.5</v>
      </c>
      <c r="H22" s="18">
        <f t="shared" si="0"/>
        <v>600</v>
      </c>
      <c r="I22" s="22">
        <f t="shared" si="2"/>
        <v>7.8416666666666668</v>
      </c>
      <c r="J22" s="18">
        <v>0</v>
      </c>
      <c r="K22" s="18"/>
      <c r="L22" s="18"/>
      <c r="M22" s="35">
        <f t="shared" si="3"/>
        <v>0.93791666666666673</v>
      </c>
      <c r="N22" s="35">
        <f t="shared" si="4"/>
        <v>8.7795833333333331</v>
      </c>
      <c r="Q22" s="34">
        <v>10</v>
      </c>
      <c r="R22" s="12">
        <v>278</v>
      </c>
      <c r="S22" s="12">
        <f t="shared" si="5"/>
        <v>1251</v>
      </c>
      <c r="U22" s="12">
        <f t="shared" si="6"/>
        <v>0</v>
      </c>
    </row>
    <row r="23" spans="1:21" x14ac:dyDescent="0.3">
      <c r="A23" s="18" t="s">
        <v>140</v>
      </c>
      <c r="B23" s="18">
        <v>60</v>
      </c>
      <c r="C23" s="18">
        <v>1135</v>
      </c>
      <c r="D23" s="21">
        <v>4.5</v>
      </c>
      <c r="E23" s="18">
        <v>2000</v>
      </c>
      <c r="F23" s="18">
        <v>4162.5</v>
      </c>
      <c r="G23" s="18">
        <f t="shared" si="1"/>
        <v>3081.25</v>
      </c>
      <c r="H23" s="18">
        <f t="shared" si="0"/>
        <v>600</v>
      </c>
      <c r="I23" s="22">
        <f t="shared" si="2"/>
        <v>22.4375</v>
      </c>
      <c r="J23" s="18">
        <v>10</v>
      </c>
      <c r="K23" s="18"/>
      <c r="L23" s="18"/>
      <c r="M23" s="35">
        <f t="shared" si="3"/>
        <v>2.5677083333333335</v>
      </c>
      <c r="N23" s="35">
        <f t="shared" si="4"/>
        <v>35.005208333333336</v>
      </c>
      <c r="Q23" s="34">
        <v>10</v>
      </c>
      <c r="R23" s="12">
        <v>925</v>
      </c>
      <c r="S23" s="12">
        <f t="shared" si="5"/>
        <v>4162.5</v>
      </c>
      <c r="U23" s="12">
        <f t="shared" si="6"/>
        <v>0</v>
      </c>
    </row>
    <row r="24" spans="1:21" x14ac:dyDescent="0.3">
      <c r="A24" s="18" t="s">
        <v>139</v>
      </c>
      <c r="B24" s="18">
        <v>60</v>
      </c>
      <c r="C24" s="18">
        <v>1506</v>
      </c>
      <c r="D24" s="21">
        <v>4.5</v>
      </c>
      <c r="E24" s="18">
        <v>2500</v>
      </c>
      <c r="F24" s="18">
        <v>4941</v>
      </c>
      <c r="G24" s="18">
        <f t="shared" si="1"/>
        <v>3720.5</v>
      </c>
      <c r="H24" s="18">
        <f t="shared" si="0"/>
        <v>900</v>
      </c>
      <c r="I24" s="22">
        <f t="shared" si="2"/>
        <v>21.908333333333335</v>
      </c>
      <c r="J24" s="18">
        <v>15</v>
      </c>
      <c r="K24" s="18"/>
      <c r="L24" s="18"/>
      <c r="M24" s="35">
        <f t="shared" si="3"/>
        <v>3.1004166666666668</v>
      </c>
      <c r="N24" s="35">
        <f t="shared" si="4"/>
        <v>40.008749999999999</v>
      </c>
      <c r="Q24" s="34">
        <v>15</v>
      </c>
      <c r="R24" s="12">
        <v>1098</v>
      </c>
      <c r="S24" s="12">
        <f t="shared" si="5"/>
        <v>4941</v>
      </c>
      <c r="U24" s="12">
        <f t="shared" si="6"/>
        <v>0</v>
      </c>
    </row>
    <row r="25" spans="1:21" x14ac:dyDescent="0.3">
      <c r="A25" s="18" t="s">
        <v>109</v>
      </c>
      <c r="B25" s="18">
        <v>30</v>
      </c>
      <c r="C25" s="18">
        <v>1540</v>
      </c>
      <c r="D25" s="21">
        <v>7</v>
      </c>
      <c r="E25" s="18">
        <v>3500</v>
      </c>
      <c r="F25" s="18">
        <v>2583</v>
      </c>
      <c r="G25" s="18">
        <f t="shared" si="1"/>
        <v>3041.5</v>
      </c>
      <c r="H25" s="18">
        <f t="shared" si="0"/>
        <v>1800</v>
      </c>
      <c r="I25" s="22">
        <f t="shared" si="2"/>
        <v>-9.9499999999999993</v>
      </c>
      <c r="J25" s="18">
        <v>0</v>
      </c>
      <c r="K25" s="18"/>
      <c r="L25" s="18"/>
      <c r="M25" s="35">
        <f t="shared" si="3"/>
        <v>5.0691666666666668</v>
      </c>
      <c r="N25" s="38">
        <f t="shared" si="4"/>
        <v>-4.8808333333333325</v>
      </c>
      <c r="Q25" s="34">
        <v>60</v>
      </c>
      <c r="R25" s="12">
        <v>369</v>
      </c>
      <c r="S25" s="12">
        <f t="shared" si="5"/>
        <v>2583</v>
      </c>
      <c r="U25" s="12">
        <f t="shared" si="6"/>
        <v>0</v>
      </c>
    </row>
    <row r="26" spans="1:21" x14ac:dyDescent="0.3">
      <c r="A26" s="18" t="s">
        <v>68</v>
      </c>
      <c r="B26" s="18">
        <v>20</v>
      </c>
      <c r="C26" s="18">
        <v>1409</v>
      </c>
      <c r="D26" s="21">
        <v>3</v>
      </c>
      <c r="E26" s="18">
        <v>1500</v>
      </c>
      <c r="F26" s="18">
        <v>2370</v>
      </c>
      <c r="G26" s="18">
        <f t="shared" si="1"/>
        <v>1935</v>
      </c>
      <c r="H26" s="18">
        <f t="shared" si="0"/>
        <v>0</v>
      </c>
      <c r="I26" s="22">
        <f t="shared" si="2"/>
        <v>26.3</v>
      </c>
      <c r="J26" s="18">
        <v>20</v>
      </c>
      <c r="K26" s="18"/>
      <c r="L26" s="18"/>
      <c r="M26" s="35">
        <f t="shared" si="3"/>
        <v>4.8375000000000004</v>
      </c>
      <c r="N26" s="35">
        <f t="shared" si="4"/>
        <v>51.137499999999996</v>
      </c>
      <c r="R26" s="12">
        <v>790</v>
      </c>
      <c r="S26" s="12">
        <f t="shared" si="5"/>
        <v>2370</v>
      </c>
      <c r="U26" s="12">
        <f t="shared" si="6"/>
        <v>0</v>
      </c>
    </row>
    <row r="27" spans="1:21" x14ac:dyDescent="0.3">
      <c r="A27" s="18" t="s">
        <v>108</v>
      </c>
      <c r="B27" s="18">
        <v>30</v>
      </c>
      <c r="C27" s="18">
        <v>1588</v>
      </c>
      <c r="D27" s="21">
        <v>7</v>
      </c>
      <c r="E27" s="18">
        <v>3500</v>
      </c>
      <c r="F27" s="18">
        <v>3122</v>
      </c>
      <c r="G27" s="18">
        <f t="shared" si="1"/>
        <v>3311</v>
      </c>
      <c r="H27" s="18">
        <f t="shared" si="0"/>
        <v>1800</v>
      </c>
      <c r="I27" s="22">
        <f t="shared" si="2"/>
        <v>-2.5666666666666669</v>
      </c>
      <c r="J27" s="18">
        <v>0</v>
      </c>
      <c r="K27" s="18"/>
      <c r="L27" s="18"/>
      <c r="M27" s="35">
        <f t="shared" si="3"/>
        <v>5.5183333333333335</v>
      </c>
      <c r="N27" s="38">
        <f t="shared" si="4"/>
        <v>2.9516666666666667</v>
      </c>
      <c r="Q27" s="34">
        <v>60</v>
      </c>
      <c r="R27" s="12">
        <v>446</v>
      </c>
      <c r="S27" s="12">
        <f t="shared" si="5"/>
        <v>3122</v>
      </c>
      <c r="U27" s="12">
        <f t="shared" si="6"/>
        <v>0</v>
      </c>
    </row>
    <row r="28" spans="1:21" x14ac:dyDescent="0.3">
      <c r="A28" s="14" t="s">
        <v>102</v>
      </c>
      <c r="B28" s="14">
        <v>40</v>
      </c>
      <c r="C28" s="14">
        <v>15</v>
      </c>
      <c r="D28" s="15">
        <v>4</v>
      </c>
      <c r="E28" s="14">
        <v>1700</v>
      </c>
      <c r="F28" s="14">
        <v>1236</v>
      </c>
      <c r="G28" s="14">
        <f t="shared" si="1"/>
        <v>1468</v>
      </c>
      <c r="H28" s="14">
        <f t="shared" si="0"/>
        <v>1600</v>
      </c>
      <c r="I28" s="17">
        <f t="shared" si="2"/>
        <v>-3.6749999999999998</v>
      </c>
      <c r="J28" s="14">
        <v>15</v>
      </c>
      <c r="K28" s="14"/>
      <c r="L28" s="14"/>
      <c r="M28" s="28">
        <f t="shared" si="3"/>
        <v>1.8350000000000002</v>
      </c>
      <c r="N28" s="28">
        <f t="shared" si="4"/>
        <v>13.16</v>
      </c>
      <c r="Q28" s="34">
        <v>40</v>
      </c>
      <c r="R28" s="12">
        <v>309</v>
      </c>
      <c r="S28" s="12">
        <f t="shared" si="5"/>
        <v>1236</v>
      </c>
      <c r="U28" s="12">
        <f t="shared" si="6"/>
        <v>0</v>
      </c>
    </row>
    <row r="29" spans="1:21" x14ac:dyDescent="0.3">
      <c r="A29" s="18" t="s">
        <v>110</v>
      </c>
      <c r="B29" s="18">
        <v>30</v>
      </c>
      <c r="C29" s="18">
        <v>866</v>
      </c>
      <c r="D29" s="21">
        <v>7</v>
      </c>
      <c r="E29" s="18">
        <v>2300</v>
      </c>
      <c r="F29" s="18">
        <v>2345</v>
      </c>
      <c r="G29" s="18">
        <f t="shared" si="1"/>
        <v>2322.5</v>
      </c>
      <c r="H29" s="18">
        <f t="shared" si="0"/>
        <v>750</v>
      </c>
      <c r="I29" s="22">
        <f t="shared" si="2"/>
        <v>23.55</v>
      </c>
      <c r="J29" s="18">
        <v>0</v>
      </c>
      <c r="K29" s="18">
        <v>40</v>
      </c>
      <c r="L29" s="18"/>
      <c r="M29" s="35">
        <f t="shared" si="3"/>
        <v>3.8708333333333331</v>
      </c>
      <c r="N29" s="35">
        <f t="shared" si="4"/>
        <v>67.420833333333334</v>
      </c>
      <c r="Q29" s="34">
        <v>25</v>
      </c>
      <c r="R29" s="12">
        <v>335</v>
      </c>
      <c r="S29" s="12">
        <f t="shared" si="5"/>
        <v>2345</v>
      </c>
      <c r="U29" s="12">
        <f t="shared" si="6"/>
        <v>0</v>
      </c>
    </row>
    <row r="30" spans="1:21" x14ac:dyDescent="0.3">
      <c r="A30" s="18" t="s">
        <v>67</v>
      </c>
      <c r="B30" s="18">
        <v>42</v>
      </c>
      <c r="C30" s="18">
        <v>2106</v>
      </c>
      <c r="D30" s="21">
        <v>3</v>
      </c>
      <c r="E30" s="18">
        <v>2400</v>
      </c>
      <c r="F30" s="18">
        <v>2562</v>
      </c>
      <c r="G30" s="18">
        <f t="shared" si="1"/>
        <v>2481</v>
      </c>
      <c r="H30" s="18">
        <f t="shared" si="0"/>
        <v>420</v>
      </c>
      <c r="I30" s="22">
        <f t="shared" si="2"/>
        <v>-1.0714285714285714</v>
      </c>
      <c r="J30" s="18">
        <v>20</v>
      </c>
      <c r="K30" s="18"/>
      <c r="L30" s="18"/>
      <c r="M30" s="35">
        <f t="shared" si="3"/>
        <v>2.9535714285714287</v>
      </c>
      <c r="N30" s="35">
        <f t="shared" si="4"/>
        <v>21.882142857142856</v>
      </c>
      <c r="Q30" s="34">
        <v>10</v>
      </c>
      <c r="R30" s="12">
        <v>854</v>
      </c>
      <c r="S30" s="12">
        <f t="shared" si="5"/>
        <v>2562</v>
      </c>
      <c r="U30" s="12">
        <f t="shared" si="6"/>
        <v>0</v>
      </c>
    </row>
    <row r="31" spans="1:21" x14ac:dyDescent="0.3">
      <c r="A31" s="18" t="s">
        <v>55</v>
      </c>
      <c r="B31" s="18">
        <v>42</v>
      </c>
      <c r="C31" s="18">
        <v>3518</v>
      </c>
      <c r="D31" s="21">
        <v>3</v>
      </c>
      <c r="E31" s="18">
        <v>6200</v>
      </c>
      <c r="F31" s="18">
        <v>7785</v>
      </c>
      <c r="G31" s="18">
        <f t="shared" si="1"/>
        <v>6992.5</v>
      </c>
      <c r="H31" s="18">
        <f t="shared" si="0"/>
        <v>1764</v>
      </c>
      <c r="I31" s="22">
        <f t="shared" si="2"/>
        <v>40.726190476190474</v>
      </c>
      <c r="J31" s="18">
        <v>30</v>
      </c>
      <c r="K31" s="18"/>
      <c r="L31" s="18"/>
      <c r="M31" s="35">
        <f t="shared" si="3"/>
        <v>8.3244047619047628</v>
      </c>
      <c r="N31" s="35">
        <f t="shared" si="4"/>
        <v>79.050595238095241</v>
      </c>
      <c r="Q31" s="34">
        <v>42</v>
      </c>
      <c r="R31" s="12">
        <v>2595</v>
      </c>
      <c r="S31" s="12">
        <f t="shared" si="5"/>
        <v>7785</v>
      </c>
      <c r="U31" s="12">
        <f t="shared" si="6"/>
        <v>0</v>
      </c>
    </row>
    <row r="32" spans="1:21" x14ac:dyDescent="0.3">
      <c r="A32" s="18" t="s">
        <v>238</v>
      </c>
      <c r="B32" s="18">
        <v>60</v>
      </c>
      <c r="C32" s="18">
        <v>109</v>
      </c>
      <c r="D32" s="21">
        <v>4</v>
      </c>
      <c r="E32" s="18">
        <v>3000</v>
      </c>
      <c r="F32" s="18">
        <v>3164</v>
      </c>
      <c r="G32" s="18">
        <f t="shared" si="1"/>
        <v>3082</v>
      </c>
      <c r="H32" s="18">
        <f t="shared" si="0"/>
        <v>1200</v>
      </c>
      <c r="I32" s="22">
        <f t="shared" si="2"/>
        <v>29.55</v>
      </c>
      <c r="J32" s="18">
        <v>0</v>
      </c>
      <c r="K32" s="18"/>
      <c r="L32" s="18"/>
      <c r="M32" s="35">
        <f t="shared" si="3"/>
        <v>2.5683333333333338</v>
      </c>
      <c r="N32" s="35">
        <f t="shared" si="4"/>
        <v>32.118333333333332</v>
      </c>
      <c r="Q32" s="34">
        <v>20</v>
      </c>
      <c r="R32" s="12">
        <v>791</v>
      </c>
      <c r="S32" s="12">
        <f t="shared" si="5"/>
        <v>3164</v>
      </c>
      <c r="U32" s="12">
        <f t="shared" si="6"/>
        <v>0</v>
      </c>
    </row>
    <row r="33" spans="1:21" x14ac:dyDescent="0.3">
      <c r="A33" s="18" t="s">
        <v>25</v>
      </c>
      <c r="B33" s="18">
        <v>70</v>
      </c>
      <c r="C33" s="18">
        <v>1574</v>
      </c>
      <c r="D33" s="21">
        <v>4</v>
      </c>
      <c r="E33" s="18">
        <v>4000</v>
      </c>
      <c r="F33" s="18">
        <v>4904</v>
      </c>
      <c r="G33" s="18">
        <f t="shared" si="1"/>
        <v>4452</v>
      </c>
      <c r="H33" s="18">
        <f t="shared" si="0"/>
        <v>1400</v>
      </c>
      <c r="I33" s="22">
        <f t="shared" si="2"/>
        <v>21.114285714285714</v>
      </c>
      <c r="J33" s="18">
        <v>0</v>
      </c>
      <c r="K33" s="18"/>
      <c r="L33" s="18"/>
      <c r="M33" s="35">
        <f t="shared" si="3"/>
        <v>3.18</v>
      </c>
      <c r="N33" s="35">
        <f t="shared" si="4"/>
        <v>24.294285714285714</v>
      </c>
      <c r="Q33" s="34">
        <v>20</v>
      </c>
      <c r="R33" s="12">
        <v>1226</v>
      </c>
      <c r="S33" s="12">
        <f t="shared" si="5"/>
        <v>4904</v>
      </c>
      <c r="U33" s="12">
        <f t="shared" si="6"/>
        <v>0</v>
      </c>
    </row>
    <row r="34" spans="1:21" x14ac:dyDescent="0.3">
      <c r="A34" s="18" t="s">
        <v>250</v>
      </c>
      <c r="B34" s="18">
        <v>40</v>
      </c>
      <c r="C34" s="18">
        <v>0</v>
      </c>
      <c r="D34" s="21">
        <v>4</v>
      </c>
      <c r="E34" s="18">
        <v>4600</v>
      </c>
      <c r="F34" s="18">
        <v>0</v>
      </c>
      <c r="G34" s="18">
        <f t="shared" si="1"/>
        <v>2300</v>
      </c>
      <c r="H34" s="18">
        <f t="shared" si="0"/>
        <v>4000</v>
      </c>
      <c r="I34" s="22">
        <f t="shared" si="2"/>
        <v>-42.5</v>
      </c>
      <c r="J34" s="18">
        <v>20</v>
      </c>
      <c r="K34" s="18"/>
      <c r="L34" s="18"/>
      <c r="M34" s="35">
        <f t="shared" si="3"/>
        <v>2.875</v>
      </c>
      <c r="N34" s="38">
        <f t="shared" si="4"/>
        <v>-19.625</v>
      </c>
      <c r="Q34" s="34">
        <v>100</v>
      </c>
      <c r="S34" s="12">
        <f t="shared" si="5"/>
        <v>0</v>
      </c>
      <c r="U34" s="12">
        <f t="shared" si="6"/>
        <v>0</v>
      </c>
    </row>
    <row r="35" spans="1:21" x14ac:dyDescent="0.3">
      <c r="A35" s="18" t="s">
        <v>56</v>
      </c>
      <c r="B35" s="18">
        <v>15</v>
      </c>
      <c r="C35" s="18">
        <v>844</v>
      </c>
      <c r="D35" s="21">
        <v>3.5</v>
      </c>
      <c r="E35" s="18">
        <v>800</v>
      </c>
      <c r="F35" s="18">
        <v>1155</v>
      </c>
      <c r="G35" s="18">
        <f t="shared" si="1"/>
        <v>977.5</v>
      </c>
      <c r="H35" s="18">
        <f t="shared" si="0"/>
        <v>0</v>
      </c>
      <c r="I35" s="22">
        <f t="shared" si="2"/>
        <v>8.9</v>
      </c>
      <c r="J35" s="18">
        <v>20</v>
      </c>
      <c r="K35" s="18"/>
      <c r="L35" s="18"/>
      <c r="M35" s="35">
        <f t="shared" si="3"/>
        <v>3.2583333333333333</v>
      </c>
      <c r="N35" s="35">
        <f t="shared" si="4"/>
        <v>32.158333333333331</v>
      </c>
      <c r="R35" s="12">
        <v>330</v>
      </c>
      <c r="S35" s="12">
        <f t="shared" si="5"/>
        <v>1155</v>
      </c>
      <c r="U35" s="12">
        <f t="shared" si="6"/>
        <v>0</v>
      </c>
    </row>
    <row r="36" spans="1:21" x14ac:dyDescent="0.3">
      <c r="A36" s="18" t="s">
        <v>71</v>
      </c>
      <c r="B36" s="18">
        <v>15</v>
      </c>
      <c r="C36" s="18">
        <v>474</v>
      </c>
      <c r="D36" s="21">
        <v>3.5</v>
      </c>
      <c r="E36" s="18">
        <v>600</v>
      </c>
      <c r="F36" s="18">
        <v>770</v>
      </c>
      <c r="G36" s="18">
        <f t="shared" si="1"/>
        <v>685</v>
      </c>
      <c r="H36" s="18">
        <f t="shared" si="0"/>
        <v>0</v>
      </c>
      <c r="I36" s="22">
        <f t="shared" si="2"/>
        <v>14.066666666666666</v>
      </c>
      <c r="J36" s="18">
        <v>0</v>
      </c>
      <c r="K36" s="18"/>
      <c r="L36" s="18"/>
      <c r="M36" s="35">
        <f t="shared" si="3"/>
        <v>2.2833333333333332</v>
      </c>
      <c r="N36" s="35">
        <f t="shared" si="4"/>
        <v>16.350000000000001</v>
      </c>
      <c r="R36" s="12">
        <v>220</v>
      </c>
      <c r="S36" s="12">
        <f t="shared" si="5"/>
        <v>770</v>
      </c>
      <c r="U36" s="12">
        <f t="shared" si="6"/>
        <v>0</v>
      </c>
    </row>
    <row r="37" spans="1:21" x14ac:dyDescent="0.3">
      <c r="A37" s="18" t="s">
        <v>242</v>
      </c>
      <c r="B37" s="18">
        <v>28</v>
      </c>
      <c r="C37" s="18">
        <v>12</v>
      </c>
      <c r="D37" s="21">
        <v>4</v>
      </c>
      <c r="E37" s="18">
        <v>1000</v>
      </c>
      <c r="F37" s="18">
        <v>396</v>
      </c>
      <c r="G37" s="18">
        <f t="shared" si="1"/>
        <v>698</v>
      </c>
      <c r="H37" s="18">
        <f t="shared" si="0"/>
        <v>700</v>
      </c>
      <c r="I37" s="22">
        <f t="shared" si="2"/>
        <v>-0.5</v>
      </c>
      <c r="J37" s="18">
        <v>0</v>
      </c>
      <c r="K37" s="18"/>
      <c r="L37" s="18"/>
      <c r="M37" s="35">
        <f t="shared" si="3"/>
        <v>1.2464285714285714</v>
      </c>
      <c r="N37" s="38">
        <f t="shared" si="4"/>
        <v>0.74642857142857144</v>
      </c>
      <c r="Q37" s="34">
        <v>25</v>
      </c>
      <c r="R37" s="12">
        <v>99</v>
      </c>
      <c r="S37" s="12">
        <f t="shared" si="5"/>
        <v>396</v>
      </c>
      <c r="U37" s="12">
        <f t="shared" si="6"/>
        <v>0</v>
      </c>
    </row>
    <row r="38" spans="1:21" x14ac:dyDescent="0.3">
      <c r="A38" s="18" t="s">
        <v>57</v>
      </c>
      <c r="B38" s="18">
        <v>15</v>
      </c>
      <c r="C38" s="18">
        <v>0</v>
      </c>
      <c r="D38" s="21">
        <v>3.5</v>
      </c>
      <c r="E38" s="18">
        <v>800</v>
      </c>
      <c r="F38" s="18">
        <v>791</v>
      </c>
      <c r="G38" s="18">
        <f t="shared" si="1"/>
        <v>795.5</v>
      </c>
      <c r="H38" s="18">
        <f t="shared" si="0"/>
        <v>675</v>
      </c>
      <c r="I38" s="22">
        <f t="shared" si="2"/>
        <v>8.0333333333333332</v>
      </c>
      <c r="J38" s="18">
        <v>0</v>
      </c>
      <c r="K38" s="18"/>
      <c r="L38" s="18"/>
      <c r="M38" s="35">
        <f t="shared" si="3"/>
        <v>2.6516666666666668</v>
      </c>
      <c r="N38" s="35">
        <f t="shared" si="4"/>
        <v>10.685</v>
      </c>
      <c r="Q38" s="34">
        <v>45</v>
      </c>
      <c r="R38" s="12">
        <v>226</v>
      </c>
      <c r="S38" s="12">
        <f t="shared" si="5"/>
        <v>791</v>
      </c>
      <c r="U38" s="12">
        <f t="shared" si="6"/>
        <v>0</v>
      </c>
    </row>
    <row r="39" spans="1:21" x14ac:dyDescent="0.3">
      <c r="A39" s="18" t="s">
        <v>58</v>
      </c>
      <c r="B39" s="18">
        <v>15</v>
      </c>
      <c r="C39" s="18">
        <v>1037</v>
      </c>
      <c r="D39" s="21">
        <v>3.5</v>
      </c>
      <c r="E39" s="18">
        <v>1300</v>
      </c>
      <c r="F39" s="18">
        <v>1116.5</v>
      </c>
      <c r="G39" s="18">
        <f t="shared" si="1"/>
        <v>1208.25</v>
      </c>
      <c r="H39" s="18">
        <f t="shared" si="0"/>
        <v>375</v>
      </c>
      <c r="I39" s="22">
        <f t="shared" si="2"/>
        <v>-13.583333333333334</v>
      </c>
      <c r="J39" s="18">
        <v>20</v>
      </c>
      <c r="K39" s="18"/>
      <c r="L39" s="18"/>
      <c r="M39" s="35">
        <f t="shared" si="3"/>
        <v>4.0274999999999999</v>
      </c>
      <c r="N39" s="35">
        <f t="shared" si="4"/>
        <v>10.444166666666666</v>
      </c>
      <c r="Q39" s="34">
        <v>25</v>
      </c>
      <c r="R39" s="12">
        <v>319</v>
      </c>
      <c r="S39" s="12">
        <f t="shared" si="5"/>
        <v>1116.5</v>
      </c>
      <c r="U39" s="12">
        <f t="shared" si="6"/>
        <v>0</v>
      </c>
    </row>
    <row r="40" spans="1:21" x14ac:dyDescent="0.3">
      <c r="A40" s="18" t="s">
        <v>129</v>
      </c>
      <c r="B40" s="18">
        <v>1</v>
      </c>
      <c r="C40" s="18">
        <v>84</v>
      </c>
      <c r="D40" s="21">
        <v>9</v>
      </c>
      <c r="E40" s="18">
        <v>216</v>
      </c>
      <c r="F40" s="18">
        <v>1188</v>
      </c>
      <c r="G40" s="18">
        <f t="shared" si="1"/>
        <v>702</v>
      </c>
      <c r="H40" s="18">
        <f t="shared" si="0"/>
        <v>0</v>
      </c>
      <c r="I40" s="22">
        <f t="shared" si="2"/>
        <v>618</v>
      </c>
      <c r="J40" s="18">
        <v>0</v>
      </c>
      <c r="K40" s="18"/>
      <c r="L40" s="18"/>
      <c r="M40" s="35">
        <f t="shared" si="3"/>
        <v>35.1</v>
      </c>
      <c r="N40" s="39">
        <f t="shared" si="4"/>
        <v>653.1</v>
      </c>
      <c r="R40" s="12">
        <v>132</v>
      </c>
      <c r="S40" s="12">
        <f t="shared" si="5"/>
        <v>1188</v>
      </c>
      <c r="U40" s="12">
        <f t="shared" si="6"/>
        <v>0</v>
      </c>
    </row>
    <row r="41" spans="1:21" x14ac:dyDescent="0.3">
      <c r="A41" s="18" t="s">
        <v>239</v>
      </c>
      <c r="B41" s="18">
        <v>1</v>
      </c>
      <c r="C41" s="18">
        <v>49</v>
      </c>
      <c r="D41" s="21">
        <v>9</v>
      </c>
      <c r="E41" s="18">
        <v>192</v>
      </c>
      <c r="F41" s="18">
        <v>1242</v>
      </c>
      <c r="G41" s="18">
        <f t="shared" si="1"/>
        <v>717</v>
      </c>
      <c r="H41" s="18">
        <f t="shared" si="0"/>
        <v>0</v>
      </c>
      <c r="I41" s="22">
        <f t="shared" si="2"/>
        <v>668</v>
      </c>
      <c r="J41" s="18">
        <v>0</v>
      </c>
      <c r="K41" s="18"/>
      <c r="L41" s="18"/>
      <c r="M41" s="35">
        <f t="shared" si="3"/>
        <v>35.85</v>
      </c>
      <c r="N41" s="39">
        <f t="shared" si="4"/>
        <v>703.85</v>
      </c>
      <c r="R41" s="12">
        <v>138</v>
      </c>
      <c r="S41" s="12">
        <f t="shared" si="5"/>
        <v>1242</v>
      </c>
      <c r="U41" s="12">
        <f t="shared" si="6"/>
        <v>0</v>
      </c>
    </row>
    <row r="42" spans="1:21" x14ac:dyDescent="0.3">
      <c r="A42" s="18" t="s">
        <v>230</v>
      </c>
      <c r="B42" s="18">
        <v>30</v>
      </c>
      <c r="C42" s="18">
        <v>301</v>
      </c>
      <c r="D42" s="21">
        <v>3.5</v>
      </c>
      <c r="E42" s="18">
        <v>600</v>
      </c>
      <c r="F42" s="18">
        <v>728</v>
      </c>
      <c r="G42" s="18">
        <f t="shared" si="1"/>
        <v>664</v>
      </c>
      <c r="H42" s="18">
        <f t="shared" si="0"/>
        <v>0</v>
      </c>
      <c r="I42" s="22">
        <f t="shared" si="2"/>
        <v>12.1</v>
      </c>
      <c r="J42" s="18">
        <v>0</v>
      </c>
      <c r="K42" s="18"/>
      <c r="L42" s="18"/>
      <c r="M42" s="35">
        <f t="shared" si="3"/>
        <v>1.1066666666666667</v>
      </c>
      <c r="N42" s="35">
        <f t="shared" si="4"/>
        <v>13.206666666666667</v>
      </c>
      <c r="R42" s="12">
        <v>208</v>
      </c>
      <c r="S42" s="12">
        <f t="shared" si="5"/>
        <v>728</v>
      </c>
      <c r="U42" s="12">
        <f t="shared" si="6"/>
        <v>0</v>
      </c>
    </row>
    <row r="43" spans="1:21" x14ac:dyDescent="0.3">
      <c r="A43" s="18" t="s">
        <v>231</v>
      </c>
      <c r="B43" s="18">
        <v>10</v>
      </c>
      <c r="C43" s="18">
        <v>0</v>
      </c>
      <c r="D43" s="21">
        <v>4</v>
      </c>
      <c r="E43" s="18">
        <v>100</v>
      </c>
      <c r="F43" s="18">
        <v>100</v>
      </c>
      <c r="G43" s="18">
        <f t="shared" si="1"/>
        <v>100</v>
      </c>
      <c r="H43" s="18">
        <f t="shared" si="0"/>
        <v>60</v>
      </c>
      <c r="I43" s="22">
        <f t="shared" si="2"/>
        <v>4</v>
      </c>
      <c r="J43" s="18">
        <v>0</v>
      </c>
      <c r="K43" s="18"/>
      <c r="L43" s="18"/>
      <c r="M43" s="35">
        <f t="shared" si="3"/>
        <v>0.5</v>
      </c>
      <c r="N43" s="38">
        <f t="shared" si="4"/>
        <v>4.5</v>
      </c>
      <c r="Q43" s="34">
        <v>6</v>
      </c>
      <c r="S43" s="12">
        <f t="shared" si="5"/>
        <v>0</v>
      </c>
      <c r="U43" s="12">
        <f t="shared" si="6"/>
        <v>100</v>
      </c>
    </row>
    <row r="44" spans="1:21" x14ac:dyDescent="0.3">
      <c r="A44" s="18" t="s">
        <v>232</v>
      </c>
      <c r="B44" s="18">
        <v>30</v>
      </c>
      <c r="C44" s="18">
        <v>0</v>
      </c>
      <c r="D44" s="21">
        <v>4</v>
      </c>
      <c r="E44" s="18">
        <v>800</v>
      </c>
      <c r="F44" s="18">
        <v>800</v>
      </c>
      <c r="G44" s="18">
        <f t="shared" si="1"/>
        <v>800</v>
      </c>
      <c r="H44" s="18">
        <f t="shared" si="0"/>
        <v>900</v>
      </c>
      <c r="I44" s="22">
        <f t="shared" si="2"/>
        <v>-3.3333333333333335</v>
      </c>
      <c r="J44" s="18">
        <v>0</v>
      </c>
      <c r="K44" s="18"/>
      <c r="L44" s="18"/>
      <c r="M44" s="35">
        <f t="shared" si="3"/>
        <v>1.3333333333333333</v>
      </c>
      <c r="N44" s="38">
        <f t="shared" si="4"/>
        <v>-2</v>
      </c>
      <c r="Q44" s="34">
        <v>30</v>
      </c>
      <c r="S44" s="12">
        <f t="shared" si="5"/>
        <v>0</v>
      </c>
      <c r="U44" s="12">
        <f t="shared" si="6"/>
        <v>800</v>
      </c>
    </row>
    <row r="45" spans="1:21" x14ac:dyDescent="0.3">
      <c r="A45" s="18" t="s">
        <v>229</v>
      </c>
      <c r="B45" s="18">
        <v>30</v>
      </c>
      <c r="C45" s="18">
        <v>0</v>
      </c>
      <c r="D45" s="21">
        <v>4</v>
      </c>
      <c r="E45" s="18">
        <v>300</v>
      </c>
      <c r="F45" s="18">
        <v>380</v>
      </c>
      <c r="G45" s="18">
        <f t="shared" si="1"/>
        <v>340</v>
      </c>
      <c r="H45" s="18">
        <f t="shared" si="0"/>
        <v>300</v>
      </c>
      <c r="I45" s="22">
        <f t="shared" si="2"/>
        <v>1.3333333333333333</v>
      </c>
      <c r="J45" s="18">
        <v>0</v>
      </c>
      <c r="K45" s="18"/>
      <c r="L45" s="18"/>
      <c r="M45" s="35">
        <f t="shared" si="3"/>
        <v>0.56666666666666665</v>
      </c>
      <c r="N45" s="38">
        <f t="shared" si="4"/>
        <v>1.9</v>
      </c>
      <c r="Q45" s="34">
        <v>10</v>
      </c>
      <c r="R45" s="12">
        <v>95</v>
      </c>
      <c r="S45" s="12">
        <f t="shared" si="5"/>
        <v>380</v>
      </c>
      <c r="U45" s="12">
        <f t="shared" si="6"/>
        <v>0</v>
      </c>
    </row>
    <row r="46" spans="1:21" x14ac:dyDescent="0.3">
      <c r="A46" s="18" t="s">
        <v>206</v>
      </c>
      <c r="B46" s="18">
        <v>12</v>
      </c>
      <c r="C46" s="18">
        <v>0</v>
      </c>
      <c r="D46" s="21">
        <v>9</v>
      </c>
      <c r="E46" s="18">
        <v>400</v>
      </c>
      <c r="F46" s="18">
        <v>990</v>
      </c>
      <c r="G46" s="18">
        <f t="shared" si="1"/>
        <v>695</v>
      </c>
      <c r="H46" s="18">
        <f t="shared" si="0"/>
        <v>420</v>
      </c>
      <c r="I46" s="22">
        <f t="shared" si="2"/>
        <v>22.916666666666668</v>
      </c>
      <c r="J46" s="18">
        <v>0</v>
      </c>
      <c r="K46" s="18"/>
      <c r="L46" s="18"/>
      <c r="M46" s="35">
        <f t="shared" si="3"/>
        <v>2.8958333333333335</v>
      </c>
      <c r="N46" s="35">
        <f t="shared" si="4"/>
        <v>25.8125</v>
      </c>
      <c r="Q46" s="34">
        <v>35</v>
      </c>
      <c r="R46" s="12">
        <v>110</v>
      </c>
      <c r="S46" s="12">
        <f t="shared" si="5"/>
        <v>990</v>
      </c>
      <c r="U46" s="12">
        <f t="shared" si="6"/>
        <v>0</v>
      </c>
    </row>
    <row r="47" spans="1:21" x14ac:dyDescent="0.3">
      <c r="A47" s="18" t="s">
        <v>27</v>
      </c>
      <c r="B47" s="18">
        <v>20</v>
      </c>
      <c r="C47" s="18">
        <v>496</v>
      </c>
      <c r="D47" s="21">
        <v>5</v>
      </c>
      <c r="E47" s="18">
        <v>1100</v>
      </c>
      <c r="F47" s="18">
        <v>1000</v>
      </c>
      <c r="G47" s="18">
        <f t="shared" si="1"/>
        <v>1050</v>
      </c>
      <c r="H47" s="18">
        <f t="shared" si="0"/>
        <v>500</v>
      </c>
      <c r="I47" s="22">
        <f t="shared" si="2"/>
        <v>2.7</v>
      </c>
      <c r="J47" s="18">
        <v>0</v>
      </c>
      <c r="K47" s="18"/>
      <c r="L47" s="18"/>
      <c r="M47" s="35">
        <f t="shared" si="3"/>
        <v>2.625</v>
      </c>
      <c r="N47" s="35">
        <f t="shared" si="4"/>
        <v>5.3250000000000002</v>
      </c>
      <c r="Q47" s="34">
        <v>25</v>
      </c>
      <c r="R47" s="12">
        <v>200</v>
      </c>
      <c r="S47" s="12">
        <f t="shared" si="5"/>
        <v>1000</v>
      </c>
      <c r="U47" s="12">
        <f t="shared" si="6"/>
        <v>0</v>
      </c>
    </row>
    <row r="48" spans="1:21" x14ac:dyDescent="0.3">
      <c r="A48" s="18" t="s">
        <v>26</v>
      </c>
      <c r="B48" s="18">
        <v>20</v>
      </c>
      <c r="C48" s="18">
        <v>709</v>
      </c>
      <c r="D48" s="21">
        <v>5</v>
      </c>
      <c r="E48" s="18">
        <v>1200</v>
      </c>
      <c r="F48" s="18">
        <v>1295</v>
      </c>
      <c r="G48" s="18">
        <f t="shared" si="1"/>
        <v>1247.5</v>
      </c>
      <c r="H48" s="18">
        <f t="shared" si="0"/>
        <v>300</v>
      </c>
      <c r="I48" s="22">
        <f t="shared" si="2"/>
        <v>11.925000000000001</v>
      </c>
      <c r="J48" s="18">
        <v>0</v>
      </c>
      <c r="K48" s="18"/>
      <c r="L48" s="18"/>
      <c r="M48" s="35">
        <f t="shared" si="3"/>
        <v>3.1187499999999999</v>
      </c>
      <c r="N48" s="35">
        <f t="shared" si="4"/>
        <v>15.043750000000001</v>
      </c>
      <c r="Q48" s="34">
        <v>15</v>
      </c>
      <c r="R48" s="12">
        <v>259</v>
      </c>
      <c r="S48" s="12">
        <f t="shared" si="5"/>
        <v>1295</v>
      </c>
      <c r="U48" s="12">
        <f t="shared" si="6"/>
        <v>0</v>
      </c>
    </row>
    <row r="49" spans="1:21" x14ac:dyDescent="0.3">
      <c r="A49" s="18" t="s">
        <v>28</v>
      </c>
      <c r="B49" s="18">
        <v>20</v>
      </c>
      <c r="C49" s="18">
        <v>5340</v>
      </c>
      <c r="D49" s="21">
        <v>10</v>
      </c>
      <c r="E49" s="18">
        <v>4500</v>
      </c>
      <c r="F49" s="18">
        <v>4210</v>
      </c>
      <c r="G49" s="18">
        <f t="shared" si="1"/>
        <v>4355</v>
      </c>
      <c r="H49" s="18">
        <f t="shared" si="0"/>
        <v>200</v>
      </c>
      <c r="I49" s="22">
        <f t="shared" si="2"/>
        <v>-59.25</v>
      </c>
      <c r="J49" s="18">
        <v>25</v>
      </c>
      <c r="K49" s="18">
        <v>30</v>
      </c>
      <c r="L49" s="18"/>
      <c r="M49" s="35">
        <f t="shared" si="3"/>
        <v>10.887499999999999</v>
      </c>
      <c r="N49" s="35">
        <f t="shared" si="4"/>
        <v>6.6374999999999993</v>
      </c>
      <c r="Q49" s="34">
        <v>10</v>
      </c>
      <c r="R49" s="12">
        <v>421</v>
      </c>
      <c r="S49" s="12">
        <f t="shared" si="5"/>
        <v>4210</v>
      </c>
      <c r="U49" s="12">
        <f t="shared" si="6"/>
        <v>0</v>
      </c>
    </row>
    <row r="50" spans="1:21" x14ac:dyDescent="0.3">
      <c r="A50" s="18" t="s">
        <v>151</v>
      </c>
      <c r="B50" s="18">
        <v>20</v>
      </c>
      <c r="C50" s="18">
        <v>604</v>
      </c>
      <c r="D50" s="21">
        <v>4</v>
      </c>
      <c r="E50" s="18">
        <v>1500</v>
      </c>
      <c r="F50" s="18">
        <v>1788</v>
      </c>
      <c r="G50" s="18">
        <f t="shared" si="1"/>
        <v>1644</v>
      </c>
      <c r="H50" s="18">
        <f t="shared" si="0"/>
        <v>600</v>
      </c>
      <c r="I50" s="22">
        <f t="shared" si="2"/>
        <v>22</v>
      </c>
      <c r="J50" s="18">
        <v>0</v>
      </c>
      <c r="K50" s="18"/>
      <c r="L50" s="18"/>
      <c r="M50" s="35">
        <f t="shared" si="3"/>
        <v>4.1100000000000003</v>
      </c>
      <c r="N50" s="35">
        <f t="shared" si="4"/>
        <v>26.11</v>
      </c>
      <c r="Q50" s="34">
        <v>30</v>
      </c>
      <c r="R50" s="12">
        <v>447</v>
      </c>
      <c r="S50" s="12">
        <f t="shared" si="5"/>
        <v>1788</v>
      </c>
      <c r="U50" s="12">
        <f t="shared" si="6"/>
        <v>0</v>
      </c>
    </row>
    <row r="51" spans="1:21" x14ac:dyDescent="0.3">
      <c r="A51" s="18" t="s">
        <v>152</v>
      </c>
      <c r="B51" s="18">
        <v>20</v>
      </c>
      <c r="C51" s="18">
        <v>304</v>
      </c>
      <c r="D51" s="21">
        <v>4</v>
      </c>
      <c r="E51" s="18">
        <v>1600</v>
      </c>
      <c r="F51" s="18">
        <v>1984</v>
      </c>
      <c r="G51" s="18">
        <f t="shared" si="1"/>
        <v>1792</v>
      </c>
      <c r="H51" s="18">
        <f t="shared" si="0"/>
        <v>1000</v>
      </c>
      <c r="I51" s="22">
        <f t="shared" si="2"/>
        <v>24.4</v>
      </c>
      <c r="J51" s="18">
        <v>0</v>
      </c>
      <c r="K51" s="18">
        <v>30</v>
      </c>
      <c r="L51" s="18"/>
      <c r="M51" s="35">
        <f t="shared" si="3"/>
        <v>4.4800000000000004</v>
      </c>
      <c r="N51" s="35">
        <f t="shared" si="4"/>
        <v>58.879999999999995</v>
      </c>
      <c r="Q51" s="34">
        <v>50</v>
      </c>
      <c r="R51" s="12">
        <v>496</v>
      </c>
      <c r="S51" s="12">
        <f t="shared" si="5"/>
        <v>1984</v>
      </c>
      <c r="U51" s="12">
        <f t="shared" si="6"/>
        <v>0</v>
      </c>
    </row>
    <row r="52" spans="1:21" x14ac:dyDescent="0.3">
      <c r="A52" s="18" t="s">
        <v>90</v>
      </c>
      <c r="B52" s="18">
        <v>12</v>
      </c>
      <c r="C52" s="18">
        <v>278</v>
      </c>
      <c r="D52" s="21">
        <v>9</v>
      </c>
      <c r="E52" s="18">
        <v>500</v>
      </c>
      <c r="F52" s="18">
        <v>2520</v>
      </c>
      <c r="G52" s="18">
        <f t="shared" si="1"/>
        <v>1510</v>
      </c>
      <c r="H52" s="18">
        <f t="shared" si="0"/>
        <v>240</v>
      </c>
      <c r="I52" s="22">
        <f t="shared" si="2"/>
        <v>82.666666666666671</v>
      </c>
      <c r="J52" s="18">
        <v>0</v>
      </c>
      <c r="K52" s="18"/>
      <c r="L52" s="18"/>
      <c r="M52" s="35">
        <f t="shared" si="3"/>
        <v>6.291666666666667</v>
      </c>
      <c r="N52" s="35">
        <f t="shared" si="4"/>
        <v>88.958333333333343</v>
      </c>
      <c r="Q52" s="34">
        <v>20</v>
      </c>
      <c r="R52" s="12">
        <v>280</v>
      </c>
      <c r="S52" s="12">
        <f t="shared" si="5"/>
        <v>2520</v>
      </c>
      <c r="U52" s="12">
        <f t="shared" si="6"/>
        <v>0</v>
      </c>
    </row>
    <row r="53" spans="1:21" x14ac:dyDescent="0.3">
      <c r="A53" s="18" t="s">
        <v>91</v>
      </c>
      <c r="B53" s="18">
        <v>12</v>
      </c>
      <c r="C53" s="18">
        <v>34</v>
      </c>
      <c r="D53" s="21">
        <v>9</v>
      </c>
      <c r="E53" s="18">
        <v>200</v>
      </c>
      <c r="F53" s="18">
        <v>477</v>
      </c>
      <c r="G53" s="18">
        <f t="shared" si="1"/>
        <v>338.5</v>
      </c>
      <c r="H53" s="18">
        <f t="shared" si="0"/>
        <v>0</v>
      </c>
      <c r="I53" s="22">
        <f t="shared" si="2"/>
        <v>25.375</v>
      </c>
      <c r="J53" s="18">
        <v>0</v>
      </c>
      <c r="K53" s="18"/>
      <c r="L53" s="18"/>
      <c r="M53" s="35">
        <f t="shared" si="3"/>
        <v>1.4104166666666667</v>
      </c>
      <c r="N53" s="35">
        <f t="shared" si="4"/>
        <v>26.785416666666666</v>
      </c>
      <c r="R53" s="12">
        <v>53</v>
      </c>
      <c r="S53" s="12">
        <f t="shared" si="5"/>
        <v>477</v>
      </c>
      <c r="U53" s="12">
        <f t="shared" si="6"/>
        <v>0</v>
      </c>
    </row>
    <row r="54" spans="1:21" x14ac:dyDescent="0.3">
      <c r="A54" s="18" t="s">
        <v>252</v>
      </c>
      <c r="B54" s="18">
        <v>10</v>
      </c>
      <c r="C54" s="18">
        <v>0</v>
      </c>
      <c r="D54" s="21">
        <v>9</v>
      </c>
      <c r="E54" s="18">
        <v>700</v>
      </c>
      <c r="F54" s="18">
        <v>2160</v>
      </c>
      <c r="G54" s="18">
        <f t="shared" si="1"/>
        <v>1430</v>
      </c>
      <c r="H54" s="18">
        <f t="shared" si="0"/>
        <v>600</v>
      </c>
      <c r="I54" s="22">
        <f t="shared" si="2"/>
        <v>83</v>
      </c>
      <c r="J54" s="18">
        <v>0</v>
      </c>
      <c r="K54" s="18"/>
      <c r="L54" s="18"/>
      <c r="M54" s="35">
        <f t="shared" si="3"/>
        <v>7.15</v>
      </c>
      <c r="N54" s="35">
        <f t="shared" si="4"/>
        <v>90.15</v>
      </c>
      <c r="Q54" s="34">
        <v>60</v>
      </c>
      <c r="R54" s="12">
        <v>240</v>
      </c>
      <c r="S54" s="12">
        <f t="shared" si="5"/>
        <v>2160</v>
      </c>
      <c r="U54" s="12">
        <f t="shared" si="6"/>
        <v>0</v>
      </c>
    </row>
    <row r="55" spans="1:21" x14ac:dyDescent="0.3">
      <c r="A55" s="18" t="s">
        <v>208</v>
      </c>
      <c r="B55" s="18">
        <v>10</v>
      </c>
      <c r="C55" s="18">
        <v>192</v>
      </c>
      <c r="D55" s="21">
        <v>9</v>
      </c>
      <c r="E55" s="18">
        <v>500</v>
      </c>
      <c r="F55" s="18">
        <v>1620</v>
      </c>
      <c r="G55" s="18">
        <f t="shared" si="1"/>
        <v>1060</v>
      </c>
      <c r="H55" s="18">
        <f t="shared" si="0"/>
        <v>250</v>
      </c>
      <c r="I55" s="22">
        <f t="shared" si="2"/>
        <v>61.8</v>
      </c>
      <c r="J55" s="18">
        <v>0</v>
      </c>
      <c r="K55" s="18"/>
      <c r="L55" s="18"/>
      <c r="M55" s="35">
        <f t="shared" si="3"/>
        <v>5.3</v>
      </c>
      <c r="N55" s="35">
        <f t="shared" si="4"/>
        <v>67.099999999999994</v>
      </c>
      <c r="Q55" s="34">
        <v>25</v>
      </c>
      <c r="R55" s="12">
        <v>180</v>
      </c>
      <c r="S55" s="12">
        <f t="shared" si="5"/>
        <v>1620</v>
      </c>
      <c r="U55" s="12">
        <f t="shared" si="6"/>
        <v>0</v>
      </c>
    </row>
    <row r="56" spans="1:21" x14ac:dyDescent="0.3">
      <c r="A56" s="18" t="s">
        <v>59</v>
      </c>
      <c r="B56" s="18">
        <v>10</v>
      </c>
      <c r="C56" s="18">
        <v>813</v>
      </c>
      <c r="D56" s="21">
        <v>9</v>
      </c>
      <c r="E56" s="18">
        <v>1200</v>
      </c>
      <c r="F56" s="18">
        <v>2457</v>
      </c>
      <c r="G56" s="18">
        <f t="shared" si="1"/>
        <v>1828.5</v>
      </c>
      <c r="H56" s="18">
        <f t="shared" si="0"/>
        <v>200</v>
      </c>
      <c r="I56" s="22">
        <f t="shared" si="2"/>
        <v>81.55</v>
      </c>
      <c r="J56" s="18">
        <v>0</v>
      </c>
      <c r="K56" s="18"/>
      <c r="L56" s="18"/>
      <c r="M56" s="35">
        <f t="shared" si="3"/>
        <v>9.1425000000000018</v>
      </c>
      <c r="N56" s="35">
        <f t="shared" si="4"/>
        <v>90.692499999999995</v>
      </c>
      <c r="Q56" s="34">
        <v>20</v>
      </c>
      <c r="R56" s="12">
        <v>273</v>
      </c>
      <c r="S56" s="12">
        <f t="shared" si="5"/>
        <v>2457</v>
      </c>
      <c r="U56" s="12">
        <f t="shared" si="6"/>
        <v>0</v>
      </c>
    </row>
    <row r="57" spans="1:21" x14ac:dyDescent="0.3">
      <c r="A57" s="18" t="s">
        <v>29</v>
      </c>
      <c r="B57" s="18">
        <v>30</v>
      </c>
      <c r="C57" s="18">
        <v>739</v>
      </c>
      <c r="D57" s="21">
        <v>9</v>
      </c>
      <c r="E57" s="18">
        <v>1900</v>
      </c>
      <c r="F57" s="18">
        <v>4536</v>
      </c>
      <c r="G57" s="18">
        <f t="shared" si="1"/>
        <v>3218</v>
      </c>
      <c r="H57" s="18">
        <f t="shared" si="0"/>
        <v>900</v>
      </c>
      <c r="I57" s="22">
        <f t="shared" si="2"/>
        <v>52.633333333333333</v>
      </c>
      <c r="J57" s="18">
        <v>15</v>
      </c>
      <c r="K57" s="18">
        <v>25</v>
      </c>
      <c r="L57" s="18"/>
      <c r="M57" s="35">
        <f t="shared" si="3"/>
        <v>5.3633333333333333</v>
      </c>
      <c r="N57" s="35">
        <f t="shared" si="4"/>
        <v>97.996666666666655</v>
      </c>
      <c r="Q57" s="34">
        <v>30</v>
      </c>
      <c r="R57" s="12">
        <v>504</v>
      </c>
      <c r="S57" s="12">
        <f t="shared" si="5"/>
        <v>4536</v>
      </c>
      <c r="U57" s="12">
        <f t="shared" si="6"/>
        <v>0</v>
      </c>
    </row>
    <row r="58" spans="1:21" x14ac:dyDescent="0.3">
      <c r="A58" s="18" t="s">
        <v>30</v>
      </c>
      <c r="B58" s="18">
        <v>10</v>
      </c>
      <c r="C58" s="18">
        <v>2141</v>
      </c>
      <c r="D58" s="21">
        <v>9</v>
      </c>
      <c r="E58" s="18">
        <v>2100</v>
      </c>
      <c r="F58" s="18">
        <v>2178</v>
      </c>
      <c r="G58" s="18">
        <f t="shared" si="1"/>
        <v>2139</v>
      </c>
      <c r="H58" s="18">
        <f t="shared" si="0"/>
        <v>500</v>
      </c>
      <c r="I58" s="22">
        <f t="shared" si="2"/>
        <v>-50.2</v>
      </c>
      <c r="J58" s="18">
        <v>50</v>
      </c>
      <c r="K58" s="18">
        <v>30</v>
      </c>
      <c r="L58" s="18"/>
      <c r="M58" s="35">
        <f t="shared" si="3"/>
        <v>10.695</v>
      </c>
      <c r="N58" s="35">
        <f t="shared" si="4"/>
        <v>40.494999999999997</v>
      </c>
      <c r="Q58" s="34">
        <v>50</v>
      </c>
      <c r="R58" s="12">
        <v>242</v>
      </c>
      <c r="S58" s="12">
        <f t="shared" si="5"/>
        <v>2178</v>
      </c>
      <c r="U58" s="12">
        <f t="shared" si="6"/>
        <v>0</v>
      </c>
    </row>
    <row r="59" spans="1:21" x14ac:dyDescent="0.3">
      <c r="A59" s="18" t="s">
        <v>209</v>
      </c>
      <c r="B59" s="18">
        <v>32</v>
      </c>
      <c r="C59" s="18">
        <v>76</v>
      </c>
      <c r="D59" s="21">
        <v>9</v>
      </c>
      <c r="E59" s="18">
        <v>100</v>
      </c>
      <c r="F59" s="18">
        <v>153</v>
      </c>
      <c r="G59" s="18">
        <f t="shared" si="1"/>
        <v>126.5</v>
      </c>
      <c r="H59" s="18">
        <f t="shared" si="0"/>
        <v>0</v>
      </c>
      <c r="I59" s="22">
        <f t="shared" si="2"/>
        <v>1.578125</v>
      </c>
      <c r="J59" s="18">
        <v>0</v>
      </c>
      <c r="K59" s="18"/>
      <c r="L59" s="18"/>
      <c r="M59" s="35">
        <f t="shared" si="3"/>
        <v>0.19765625000000001</v>
      </c>
      <c r="N59" s="38">
        <f t="shared" si="4"/>
        <v>1.7757812500000001</v>
      </c>
      <c r="R59" s="12">
        <v>17</v>
      </c>
      <c r="S59" s="12">
        <f t="shared" si="5"/>
        <v>153</v>
      </c>
      <c r="U59" s="12">
        <f t="shared" si="6"/>
        <v>0</v>
      </c>
    </row>
    <row r="60" spans="1:21" x14ac:dyDescent="0.3">
      <c r="A60" s="18" t="s">
        <v>210</v>
      </c>
      <c r="B60" s="18">
        <v>32</v>
      </c>
      <c r="C60" s="18">
        <v>64</v>
      </c>
      <c r="D60" s="21">
        <v>9</v>
      </c>
      <c r="E60" s="18">
        <v>80</v>
      </c>
      <c r="F60" s="18">
        <v>144</v>
      </c>
      <c r="G60" s="18">
        <f t="shared" si="1"/>
        <v>112</v>
      </c>
      <c r="H60" s="18">
        <f t="shared" si="0"/>
        <v>0</v>
      </c>
      <c r="I60" s="22">
        <f t="shared" si="2"/>
        <v>1.5</v>
      </c>
      <c r="J60" s="18">
        <v>0</v>
      </c>
      <c r="K60" s="18"/>
      <c r="L60" s="18"/>
      <c r="M60" s="35">
        <f t="shared" si="3"/>
        <v>0.17500000000000002</v>
      </c>
      <c r="N60" s="38">
        <f t="shared" si="4"/>
        <v>1.675</v>
      </c>
      <c r="R60" s="12">
        <v>16</v>
      </c>
      <c r="S60" s="12">
        <f t="shared" si="5"/>
        <v>144</v>
      </c>
      <c r="U60" s="12">
        <f t="shared" si="6"/>
        <v>0</v>
      </c>
    </row>
    <row r="61" spans="1:21" x14ac:dyDescent="0.3">
      <c r="A61" s="18" t="s">
        <v>60</v>
      </c>
      <c r="B61" s="18">
        <v>24</v>
      </c>
      <c r="C61" s="18">
        <v>329</v>
      </c>
      <c r="D61" s="21">
        <v>4</v>
      </c>
      <c r="E61" s="18">
        <v>300</v>
      </c>
      <c r="F61" s="18">
        <v>1564</v>
      </c>
      <c r="G61" s="18">
        <f t="shared" si="1"/>
        <v>932</v>
      </c>
      <c r="H61" s="18">
        <f t="shared" si="0"/>
        <v>0</v>
      </c>
      <c r="I61" s="22">
        <f t="shared" si="2"/>
        <v>25.125</v>
      </c>
      <c r="J61" s="18">
        <v>0</v>
      </c>
      <c r="K61" s="18"/>
      <c r="L61" s="18"/>
      <c r="M61" s="35">
        <f t="shared" si="3"/>
        <v>1.9416666666666667</v>
      </c>
      <c r="N61" s="35">
        <f t="shared" si="4"/>
        <v>27.066666666666666</v>
      </c>
      <c r="R61" s="12">
        <v>391</v>
      </c>
      <c r="S61" s="12">
        <f t="shared" si="5"/>
        <v>1564</v>
      </c>
      <c r="U61" s="12">
        <f t="shared" si="6"/>
        <v>0</v>
      </c>
    </row>
    <row r="62" spans="1:21" x14ac:dyDescent="0.3">
      <c r="A62" s="18" t="s">
        <v>244</v>
      </c>
      <c r="B62" s="18">
        <v>12</v>
      </c>
      <c r="C62" s="18">
        <v>23</v>
      </c>
      <c r="D62" s="21">
        <v>3.5</v>
      </c>
      <c r="E62" s="18">
        <v>65</v>
      </c>
      <c r="F62" s="18">
        <v>126</v>
      </c>
      <c r="G62" s="18">
        <f t="shared" si="1"/>
        <v>95.5</v>
      </c>
      <c r="H62" s="18">
        <f t="shared" si="0"/>
        <v>0</v>
      </c>
      <c r="I62" s="22">
        <f t="shared" si="2"/>
        <v>6.041666666666667</v>
      </c>
      <c r="J62" s="18">
        <v>0</v>
      </c>
      <c r="K62" s="18"/>
      <c r="L62" s="18"/>
      <c r="M62" s="35">
        <f t="shared" si="3"/>
        <v>0.3979166666666667</v>
      </c>
      <c r="N62" s="35">
        <f t="shared" si="4"/>
        <v>6.4395833333333332</v>
      </c>
      <c r="R62" s="12">
        <v>36</v>
      </c>
      <c r="S62" s="12">
        <f t="shared" si="5"/>
        <v>126</v>
      </c>
      <c r="U62" s="12">
        <f t="shared" si="6"/>
        <v>0</v>
      </c>
    </row>
    <row r="63" spans="1:21" x14ac:dyDescent="0.3">
      <c r="A63" s="18" t="s">
        <v>144</v>
      </c>
      <c r="B63" s="18">
        <v>18</v>
      </c>
      <c r="C63" s="18">
        <v>0</v>
      </c>
      <c r="D63" s="21">
        <v>3.5</v>
      </c>
      <c r="E63" s="18">
        <v>45</v>
      </c>
      <c r="F63" s="18">
        <v>0</v>
      </c>
      <c r="G63" s="18">
        <f t="shared" si="1"/>
        <v>22.5</v>
      </c>
      <c r="H63" s="18">
        <f t="shared" si="0"/>
        <v>18</v>
      </c>
      <c r="I63" s="22">
        <f t="shared" si="2"/>
        <v>0.25</v>
      </c>
      <c r="J63" s="18">
        <v>0</v>
      </c>
      <c r="K63" s="18"/>
      <c r="L63" s="18"/>
      <c r="M63" s="35">
        <f t="shared" si="3"/>
        <v>6.25E-2</v>
      </c>
      <c r="N63" s="38">
        <f t="shared" si="4"/>
        <v>0.3125</v>
      </c>
      <c r="Q63" s="34">
        <v>1</v>
      </c>
      <c r="S63" s="12">
        <f t="shared" si="5"/>
        <v>0</v>
      </c>
      <c r="U63" s="12">
        <f t="shared" si="6"/>
        <v>0</v>
      </c>
    </row>
    <row r="64" spans="1:21" x14ac:dyDescent="0.3">
      <c r="A64" s="18" t="s">
        <v>92</v>
      </c>
      <c r="B64" s="18">
        <v>12</v>
      </c>
      <c r="C64" s="18">
        <v>944</v>
      </c>
      <c r="D64" s="21">
        <v>9</v>
      </c>
      <c r="E64" s="18">
        <v>900</v>
      </c>
      <c r="F64" s="18">
        <v>1296</v>
      </c>
      <c r="G64" s="18">
        <f t="shared" si="1"/>
        <v>1098</v>
      </c>
      <c r="H64" s="18">
        <f t="shared" si="0"/>
        <v>0</v>
      </c>
      <c r="I64" s="22">
        <f t="shared" si="2"/>
        <v>12.833333333333334</v>
      </c>
      <c r="J64" s="18">
        <v>0</v>
      </c>
      <c r="K64" s="18"/>
      <c r="L64" s="18"/>
      <c r="M64" s="35">
        <f t="shared" si="3"/>
        <v>4.5750000000000002</v>
      </c>
      <c r="N64" s="38">
        <f t="shared" si="4"/>
        <v>17.408333333333335</v>
      </c>
      <c r="R64" s="12">
        <v>144</v>
      </c>
      <c r="S64" s="12">
        <f t="shared" si="5"/>
        <v>1296</v>
      </c>
      <c r="U64" s="12">
        <f t="shared" si="6"/>
        <v>0</v>
      </c>
    </row>
    <row r="65" spans="1:21" x14ac:dyDescent="0.3">
      <c r="A65" s="18" t="s">
        <v>153</v>
      </c>
      <c r="B65" s="18">
        <v>30</v>
      </c>
      <c r="C65" s="18">
        <v>4034</v>
      </c>
      <c r="D65" s="21">
        <v>6</v>
      </c>
      <c r="E65" s="18">
        <v>4400</v>
      </c>
      <c r="F65" s="18">
        <v>6828</v>
      </c>
      <c r="G65" s="18">
        <f t="shared" si="1"/>
        <v>5614</v>
      </c>
      <c r="H65" s="18">
        <f t="shared" si="0"/>
        <v>0</v>
      </c>
      <c r="I65" s="22">
        <f t="shared" si="2"/>
        <v>52.666666666666664</v>
      </c>
      <c r="J65" s="18">
        <v>0</v>
      </c>
      <c r="K65" s="18"/>
      <c r="L65" s="18"/>
      <c r="M65" s="35">
        <f t="shared" si="3"/>
        <v>9.3566666666666656</v>
      </c>
      <c r="N65" s="35">
        <f t="shared" si="4"/>
        <v>62.023333333333326</v>
      </c>
      <c r="R65" s="12">
        <v>1138</v>
      </c>
      <c r="S65" s="12">
        <f t="shared" si="5"/>
        <v>6828</v>
      </c>
      <c r="U65" s="12">
        <f t="shared" si="6"/>
        <v>0</v>
      </c>
    </row>
    <row r="66" spans="1:21" x14ac:dyDescent="0.3">
      <c r="A66" s="18" t="s">
        <v>225</v>
      </c>
      <c r="B66" s="18">
        <v>1</v>
      </c>
      <c r="C66" s="18">
        <v>40</v>
      </c>
      <c r="D66" s="21">
        <v>10</v>
      </c>
      <c r="E66" s="18">
        <v>150</v>
      </c>
      <c r="F66" s="18">
        <v>1100</v>
      </c>
      <c r="G66" s="18">
        <f t="shared" si="1"/>
        <v>625</v>
      </c>
      <c r="H66" s="18">
        <f t="shared" si="0"/>
        <v>0</v>
      </c>
      <c r="I66" s="22">
        <f t="shared" si="2"/>
        <v>585</v>
      </c>
      <c r="J66" s="18">
        <v>0</v>
      </c>
      <c r="K66" s="18"/>
      <c r="L66" s="18"/>
      <c r="M66" s="35">
        <f t="shared" si="3"/>
        <v>31.25</v>
      </c>
      <c r="N66" s="39">
        <f t="shared" si="4"/>
        <v>616.25</v>
      </c>
      <c r="R66" s="12">
        <v>110</v>
      </c>
      <c r="S66" s="12">
        <f t="shared" si="5"/>
        <v>1100</v>
      </c>
      <c r="U66" s="12">
        <f t="shared" si="6"/>
        <v>0</v>
      </c>
    </row>
    <row r="67" spans="1:21" x14ac:dyDescent="0.3">
      <c r="A67" s="18" t="s">
        <v>259</v>
      </c>
      <c r="B67" s="18">
        <v>12</v>
      </c>
      <c r="C67" s="18">
        <v>0</v>
      </c>
      <c r="D67" s="21">
        <v>9</v>
      </c>
      <c r="E67" s="18">
        <v>480</v>
      </c>
      <c r="F67" s="18">
        <v>480</v>
      </c>
      <c r="G67" s="18">
        <f t="shared" si="1"/>
        <v>480</v>
      </c>
      <c r="H67" s="18">
        <f t="shared" ref="H67:H130" si="7">Q67*B67</f>
        <v>480</v>
      </c>
      <c r="I67" s="22">
        <f t="shared" si="2"/>
        <v>0</v>
      </c>
      <c r="J67" s="18"/>
      <c r="K67" s="18"/>
      <c r="L67" s="18"/>
      <c r="M67" s="35">
        <f t="shared" si="3"/>
        <v>2</v>
      </c>
      <c r="N67" s="38">
        <f t="shared" si="4"/>
        <v>2</v>
      </c>
      <c r="Q67" s="34">
        <v>40</v>
      </c>
      <c r="S67" s="12">
        <f t="shared" si="5"/>
        <v>0</v>
      </c>
      <c r="U67" s="12">
        <f t="shared" si="6"/>
        <v>480</v>
      </c>
    </row>
    <row r="68" spans="1:21" x14ac:dyDescent="0.3">
      <c r="A68" s="18" t="s">
        <v>260</v>
      </c>
      <c r="B68" s="18">
        <v>12</v>
      </c>
      <c r="C68" s="18">
        <v>0</v>
      </c>
      <c r="D68" s="21">
        <v>9</v>
      </c>
      <c r="E68" s="18">
        <v>420</v>
      </c>
      <c r="F68" s="18">
        <v>420</v>
      </c>
      <c r="G68" s="18">
        <f t="shared" ref="G68:G131" si="8">SUM(E68+F68)/2</f>
        <v>420</v>
      </c>
      <c r="H68" s="18">
        <f t="shared" si="7"/>
        <v>420</v>
      </c>
      <c r="I68" s="22">
        <f t="shared" ref="I68:I131" si="9">(G68-C68-H68)/B68</f>
        <v>0</v>
      </c>
      <c r="J68" s="18"/>
      <c r="K68" s="18"/>
      <c r="L68" s="18"/>
      <c r="M68" s="35">
        <f t="shared" ref="M68:M131" si="10">G68*0.05/B68</f>
        <v>1.75</v>
      </c>
      <c r="N68" s="38">
        <f>I68+J68+K68+L68+M68</f>
        <v>1.75</v>
      </c>
      <c r="Q68" s="34">
        <v>35</v>
      </c>
      <c r="S68" s="12">
        <f t="shared" ref="S68:S131" si="11">R68*D68</f>
        <v>0</v>
      </c>
      <c r="U68" s="12">
        <f t="shared" ref="U68:U131" si="12">F68-S68</f>
        <v>420</v>
      </c>
    </row>
    <row r="69" spans="1:21" x14ac:dyDescent="0.3">
      <c r="A69" s="18" t="s">
        <v>261</v>
      </c>
      <c r="B69" s="18">
        <v>12</v>
      </c>
      <c r="C69" s="18">
        <v>0</v>
      </c>
      <c r="D69" s="21">
        <v>9</v>
      </c>
      <c r="E69" s="18">
        <v>420</v>
      </c>
      <c r="F69" s="18">
        <v>420</v>
      </c>
      <c r="G69" s="18">
        <f t="shared" si="8"/>
        <v>420</v>
      </c>
      <c r="H69" s="18">
        <f t="shared" si="7"/>
        <v>420</v>
      </c>
      <c r="I69" s="22">
        <f t="shared" si="9"/>
        <v>0</v>
      </c>
      <c r="J69" s="18"/>
      <c r="K69" s="18"/>
      <c r="L69" s="18"/>
      <c r="M69" s="35">
        <f t="shared" si="10"/>
        <v>1.75</v>
      </c>
      <c r="N69" s="38">
        <f>I69+J69+K69+L69+M69</f>
        <v>1.75</v>
      </c>
      <c r="Q69" s="34">
        <v>35</v>
      </c>
      <c r="S69" s="12">
        <f t="shared" si="11"/>
        <v>0</v>
      </c>
      <c r="U69" s="12">
        <f t="shared" si="12"/>
        <v>420</v>
      </c>
    </row>
    <row r="70" spans="1:21" x14ac:dyDescent="0.3">
      <c r="A70" s="18" t="s">
        <v>178</v>
      </c>
      <c r="B70" s="18">
        <v>24</v>
      </c>
      <c r="C70" s="18">
        <v>314</v>
      </c>
      <c r="D70" s="21">
        <v>9</v>
      </c>
      <c r="E70" s="18">
        <v>300</v>
      </c>
      <c r="F70" s="18">
        <v>702</v>
      </c>
      <c r="G70" s="18">
        <f t="shared" si="8"/>
        <v>501</v>
      </c>
      <c r="H70" s="18">
        <f t="shared" si="7"/>
        <v>0</v>
      </c>
      <c r="I70" s="22">
        <f t="shared" si="9"/>
        <v>7.791666666666667</v>
      </c>
      <c r="J70" s="18">
        <v>0</v>
      </c>
      <c r="K70" s="18">
        <v>20</v>
      </c>
      <c r="L70" s="18"/>
      <c r="M70" s="35">
        <f t="shared" si="10"/>
        <v>1.04375</v>
      </c>
      <c r="N70" s="35">
        <f>I70+J70+K70+L70+M70</f>
        <v>28.835416666666667</v>
      </c>
      <c r="R70" s="12">
        <v>78</v>
      </c>
      <c r="S70" s="12">
        <f t="shared" si="11"/>
        <v>702</v>
      </c>
      <c r="U70" s="12">
        <f t="shared" si="12"/>
        <v>0</v>
      </c>
    </row>
    <row r="71" spans="1:21" x14ac:dyDescent="0.3">
      <c r="A71" s="18" t="s">
        <v>226</v>
      </c>
      <c r="B71" s="18">
        <v>1</v>
      </c>
      <c r="C71" s="18">
        <v>32</v>
      </c>
      <c r="D71" s="21">
        <v>10</v>
      </c>
      <c r="E71" s="18">
        <v>100</v>
      </c>
      <c r="F71" s="18">
        <v>680</v>
      </c>
      <c r="G71" s="18">
        <f t="shared" si="8"/>
        <v>390</v>
      </c>
      <c r="H71" s="18">
        <f t="shared" si="7"/>
        <v>0</v>
      </c>
      <c r="I71" s="22">
        <f t="shared" si="9"/>
        <v>358</v>
      </c>
      <c r="J71" s="18">
        <v>0</v>
      </c>
      <c r="K71" s="18"/>
      <c r="L71" s="18"/>
      <c r="M71" s="35">
        <f t="shared" si="10"/>
        <v>19.5</v>
      </c>
      <c r="N71" s="39">
        <f t="shared" ref="N71:N134" si="13">I71+J71+K71+L71+M71</f>
        <v>377.5</v>
      </c>
      <c r="R71" s="12">
        <v>68</v>
      </c>
      <c r="S71" s="12">
        <f t="shared" si="11"/>
        <v>680</v>
      </c>
      <c r="U71" s="12">
        <f t="shared" si="12"/>
        <v>0</v>
      </c>
    </row>
    <row r="72" spans="1:21" x14ac:dyDescent="0.3">
      <c r="A72" s="18" t="s">
        <v>227</v>
      </c>
      <c r="B72" s="18">
        <v>1</v>
      </c>
      <c r="C72" s="18">
        <v>2</v>
      </c>
      <c r="D72" s="21">
        <v>10</v>
      </c>
      <c r="E72" s="18">
        <v>100</v>
      </c>
      <c r="F72" s="18">
        <v>980</v>
      </c>
      <c r="G72" s="18">
        <f t="shared" si="8"/>
        <v>540</v>
      </c>
      <c r="H72" s="18">
        <f t="shared" si="7"/>
        <v>0</v>
      </c>
      <c r="I72" s="22">
        <f t="shared" si="9"/>
        <v>538</v>
      </c>
      <c r="J72" s="18">
        <v>0</v>
      </c>
      <c r="K72" s="18"/>
      <c r="L72" s="18"/>
      <c r="M72" s="35">
        <f t="shared" si="10"/>
        <v>27</v>
      </c>
      <c r="N72" s="39">
        <f t="shared" si="13"/>
        <v>565</v>
      </c>
      <c r="R72" s="12">
        <v>98</v>
      </c>
      <c r="S72" s="12">
        <f t="shared" si="11"/>
        <v>980</v>
      </c>
      <c r="U72" s="12">
        <f t="shared" si="12"/>
        <v>0</v>
      </c>
    </row>
    <row r="73" spans="1:21" x14ac:dyDescent="0.3">
      <c r="A73" s="18" t="s">
        <v>154</v>
      </c>
      <c r="B73" s="18">
        <v>30</v>
      </c>
      <c r="C73" s="18">
        <v>0</v>
      </c>
      <c r="D73" s="21">
        <v>4</v>
      </c>
      <c r="E73" s="18">
        <v>2700</v>
      </c>
      <c r="F73" s="18">
        <v>1876</v>
      </c>
      <c r="G73" s="18">
        <f t="shared" si="8"/>
        <v>2288</v>
      </c>
      <c r="H73" s="18">
        <f t="shared" si="7"/>
        <v>2100</v>
      </c>
      <c r="I73" s="22">
        <f t="shared" si="9"/>
        <v>6.2666666666666666</v>
      </c>
      <c r="J73" s="18">
        <v>0</v>
      </c>
      <c r="K73" s="18">
        <v>30</v>
      </c>
      <c r="L73" s="18"/>
      <c r="M73" s="35">
        <f t="shared" si="10"/>
        <v>3.8133333333333335</v>
      </c>
      <c r="N73" s="35">
        <f t="shared" si="13"/>
        <v>40.08</v>
      </c>
      <c r="Q73" s="34">
        <v>70</v>
      </c>
      <c r="R73" s="12">
        <v>469</v>
      </c>
      <c r="S73" s="12">
        <f t="shared" si="11"/>
        <v>1876</v>
      </c>
      <c r="U73" s="12">
        <f t="shared" si="12"/>
        <v>0</v>
      </c>
    </row>
    <row r="74" spans="1:21" x14ac:dyDescent="0.3">
      <c r="A74" s="18" t="s">
        <v>94</v>
      </c>
      <c r="B74" s="18">
        <v>1</v>
      </c>
      <c r="C74" s="18">
        <v>292</v>
      </c>
      <c r="D74" s="21">
        <v>10</v>
      </c>
      <c r="E74" s="18">
        <v>500</v>
      </c>
      <c r="F74" s="18">
        <v>840</v>
      </c>
      <c r="G74" s="18">
        <f t="shared" si="8"/>
        <v>670</v>
      </c>
      <c r="H74" s="18">
        <f t="shared" si="7"/>
        <v>150</v>
      </c>
      <c r="I74" s="22">
        <f t="shared" si="9"/>
        <v>228</v>
      </c>
      <c r="J74" s="18">
        <v>0</v>
      </c>
      <c r="K74" s="18"/>
      <c r="L74" s="18"/>
      <c r="M74" s="35">
        <f t="shared" si="10"/>
        <v>33.5</v>
      </c>
      <c r="N74" s="35">
        <f t="shared" si="13"/>
        <v>261.5</v>
      </c>
      <c r="Q74" s="34">
        <v>150</v>
      </c>
      <c r="R74" s="12">
        <v>84</v>
      </c>
      <c r="S74" s="12">
        <f t="shared" si="11"/>
        <v>840</v>
      </c>
      <c r="U74" s="12">
        <f t="shared" si="12"/>
        <v>0</v>
      </c>
    </row>
    <row r="75" spans="1:21" x14ac:dyDescent="0.3">
      <c r="A75" s="18" t="s">
        <v>93</v>
      </c>
      <c r="B75" s="18">
        <v>1</v>
      </c>
      <c r="C75" s="18">
        <v>623</v>
      </c>
      <c r="D75" s="21">
        <v>10</v>
      </c>
      <c r="E75" s="18">
        <v>750</v>
      </c>
      <c r="F75" s="18">
        <v>980</v>
      </c>
      <c r="G75" s="18">
        <f t="shared" si="8"/>
        <v>865</v>
      </c>
      <c r="H75" s="18">
        <f t="shared" si="7"/>
        <v>170</v>
      </c>
      <c r="I75" s="22">
        <f t="shared" si="9"/>
        <v>72</v>
      </c>
      <c r="J75" s="18">
        <v>100</v>
      </c>
      <c r="K75" s="18"/>
      <c r="L75" s="18"/>
      <c r="M75" s="35">
        <f t="shared" si="10"/>
        <v>43.25</v>
      </c>
      <c r="N75" s="35">
        <f t="shared" si="13"/>
        <v>215.25</v>
      </c>
      <c r="Q75" s="34">
        <v>170</v>
      </c>
      <c r="R75" s="12">
        <v>98</v>
      </c>
      <c r="S75" s="12">
        <f t="shared" si="11"/>
        <v>980</v>
      </c>
      <c r="U75" s="12">
        <f t="shared" si="12"/>
        <v>0</v>
      </c>
    </row>
    <row r="76" spans="1:21" x14ac:dyDescent="0.3">
      <c r="A76" s="18" t="s">
        <v>63</v>
      </c>
      <c r="B76" s="18">
        <v>12</v>
      </c>
      <c r="C76" s="18">
        <v>114</v>
      </c>
      <c r="D76" s="21">
        <v>7</v>
      </c>
      <c r="E76" s="18">
        <v>120</v>
      </c>
      <c r="F76" s="18">
        <v>385</v>
      </c>
      <c r="G76" s="18">
        <f t="shared" si="8"/>
        <v>252.5</v>
      </c>
      <c r="H76" s="18">
        <f t="shared" si="7"/>
        <v>0</v>
      </c>
      <c r="I76" s="22">
        <f t="shared" si="9"/>
        <v>11.541666666666666</v>
      </c>
      <c r="J76" s="18">
        <v>0</v>
      </c>
      <c r="K76" s="18"/>
      <c r="L76" s="18"/>
      <c r="M76" s="35">
        <f t="shared" si="10"/>
        <v>1.0520833333333333</v>
      </c>
      <c r="N76" s="35">
        <f t="shared" si="13"/>
        <v>12.59375</v>
      </c>
      <c r="R76" s="12">
        <v>55</v>
      </c>
      <c r="S76" s="12">
        <f t="shared" si="11"/>
        <v>385</v>
      </c>
      <c r="U76" s="12">
        <f t="shared" si="12"/>
        <v>0</v>
      </c>
    </row>
    <row r="77" spans="1:21" x14ac:dyDescent="0.3">
      <c r="A77" s="18" t="s">
        <v>62</v>
      </c>
      <c r="B77" s="18">
        <v>40</v>
      </c>
      <c r="C77" s="18">
        <v>2645</v>
      </c>
      <c r="D77" s="21">
        <v>7</v>
      </c>
      <c r="E77" s="18">
        <v>2100</v>
      </c>
      <c r="F77" s="18">
        <v>9800</v>
      </c>
      <c r="G77" s="18">
        <f t="shared" si="8"/>
        <v>5950</v>
      </c>
      <c r="H77" s="18">
        <f t="shared" si="7"/>
        <v>0</v>
      </c>
      <c r="I77" s="22">
        <f t="shared" si="9"/>
        <v>82.625</v>
      </c>
      <c r="J77" s="18">
        <v>25</v>
      </c>
      <c r="K77" s="18"/>
      <c r="L77" s="18"/>
      <c r="M77" s="35">
        <f t="shared" si="10"/>
        <v>7.4375</v>
      </c>
      <c r="N77" s="35">
        <f t="shared" si="13"/>
        <v>115.0625</v>
      </c>
      <c r="R77" s="12">
        <v>1400</v>
      </c>
      <c r="S77" s="12">
        <f t="shared" si="11"/>
        <v>9800</v>
      </c>
      <c r="U77" s="12">
        <f t="shared" si="12"/>
        <v>0</v>
      </c>
    </row>
    <row r="78" spans="1:21" x14ac:dyDescent="0.3">
      <c r="A78" s="18" t="s">
        <v>64</v>
      </c>
      <c r="B78" s="18">
        <v>30</v>
      </c>
      <c r="C78" s="18">
        <v>1332</v>
      </c>
      <c r="D78" s="21">
        <v>7</v>
      </c>
      <c r="E78" s="18">
        <v>1100</v>
      </c>
      <c r="F78" s="18">
        <v>2310</v>
      </c>
      <c r="G78" s="18">
        <f t="shared" si="8"/>
        <v>1705</v>
      </c>
      <c r="H78" s="18">
        <f t="shared" si="7"/>
        <v>0</v>
      </c>
      <c r="I78" s="22">
        <f t="shared" si="9"/>
        <v>12.433333333333334</v>
      </c>
      <c r="J78" s="18">
        <v>0</v>
      </c>
      <c r="K78" s="18"/>
      <c r="L78" s="18"/>
      <c r="M78" s="35">
        <f t="shared" si="10"/>
        <v>2.8416666666666668</v>
      </c>
      <c r="N78" s="35">
        <f t="shared" si="13"/>
        <v>15.275</v>
      </c>
      <c r="R78" s="12">
        <v>330</v>
      </c>
      <c r="S78" s="12">
        <f t="shared" si="11"/>
        <v>2310</v>
      </c>
      <c r="U78" s="12">
        <f t="shared" si="12"/>
        <v>0</v>
      </c>
    </row>
    <row r="79" spans="1:21" x14ac:dyDescent="0.3">
      <c r="A79" s="18" t="s">
        <v>65</v>
      </c>
      <c r="B79" s="18">
        <v>30</v>
      </c>
      <c r="C79" s="18">
        <v>1242</v>
      </c>
      <c r="D79" s="21">
        <v>7</v>
      </c>
      <c r="E79" s="18">
        <v>1000</v>
      </c>
      <c r="F79" s="18">
        <v>3430</v>
      </c>
      <c r="G79" s="18">
        <f t="shared" si="8"/>
        <v>2215</v>
      </c>
      <c r="H79" s="18">
        <f t="shared" si="7"/>
        <v>0</v>
      </c>
      <c r="I79" s="22">
        <f t="shared" si="9"/>
        <v>32.43333333333333</v>
      </c>
      <c r="J79" s="18">
        <v>0</v>
      </c>
      <c r="K79" s="18"/>
      <c r="L79" s="18"/>
      <c r="M79" s="35">
        <f t="shared" si="10"/>
        <v>3.6916666666666669</v>
      </c>
      <c r="N79" s="35">
        <f t="shared" si="13"/>
        <v>36.125</v>
      </c>
      <c r="R79" s="12">
        <v>490</v>
      </c>
      <c r="S79" s="12">
        <f t="shared" si="11"/>
        <v>3430</v>
      </c>
      <c r="U79" s="12">
        <f t="shared" si="12"/>
        <v>0</v>
      </c>
    </row>
    <row r="80" spans="1:21" x14ac:dyDescent="0.3">
      <c r="A80" s="18" t="s">
        <v>145</v>
      </c>
      <c r="B80" s="18">
        <v>12</v>
      </c>
      <c r="C80" s="18">
        <v>5</v>
      </c>
      <c r="D80" s="21">
        <v>3.5</v>
      </c>
      <c r="E80" s="18">
        <v>40</v>
      </c>
      <c r="F80" s="18">
        <v>217</v>
      </c>
      <c r="G80" s="18">
        <f t="shared" si="8"/>
        <v>128.5</v>
      </c>
      <c r="H80" s="18">
        <f t="shared" si="7"/>
        <v>0</v>
      </c>
      <c r="I80" s="22">
        <f t="shared" si="9"/>
        <v>10.291666666666666</v>
      </c>
      <c r="J80" s="18">
        <v>0</v>
      </c>
      <c r="K80" s="18"/>
      <c r="L80" s="18"/>
      <c r="M80" s="35">
        <f t="shared" si="10"/>
        <v>0.53541666666666676</v>
      </c>
      <c r="N80" s="35">
        <f t="shared" si="13"/>
        <v>10.827083333333333</v>
      </c>
      <c r="R80" s="12">
        <v>62</v>
      </c>
      <c r="S80" s="12">
        <f t="shared" si="11"/>
        <v>217</v>
      </c>
      <c r="U80" s="12">
        <f t="shared" si="12"/>
        <v>0</v>
      </c>
    </row>
    <row r="81" spans="1:21" x14ac:dyDescent="0.3">
      <c r="A81" s="18" t="s">
        <v>39</v>
      </c>
      <c r="B81" s="18">
        <v>10</v>
      </c>
      <c r="C81" s="18">
        <v>4205</v>
      </c>
      <c r="D81" s="21">
        <v>9</v>
      </c>
      <c r="E81" s="18">
        <v>3500</v>
      </c>
      <c r="F81" s="18">
        <v>2754</v>
      </c>
      <c r="G81" s="18">
        <f t="shared" si="8"/>
        <v>3127</v>
      </c>
      <c r="H81" s="18">
        <f t="shared" si="7"/>
        <v>0</v>
      </c>
      <c r="I81" s="22">
        <f t="shared" si="9"/>
        <v>-107.8</v>
      </c>
      <c r="J81" s="18">
        <v>25</v>
      </c>
      <c r="K81" s="18">
        <v>50</v>
      </c>
      <c r="L81" s="18"/>
      <c r="M81" s="35">
        <f t="shared" si="10"/>
        <v>15.635000000000002</v>
      </c>
      <c r="N81" s="38">
        <f t="shared" si="13"/>
        <v>-17.164999999999996</v>
      </c>
      <c r="R81" s="12">
        <v>306</v>
      </c>
      <c r="S81" s="12">
        <f t="shared" si="11"/>
        <v>2754</v>
      </c>
      <c r="U81" s="12">
        <f t="shared" si="12"/>
        <v>0</v>
      </c>
    </row>
    <row r="82" spans="1:21" x14ac:dyDescent="0.3">
      <c r="A82" s="18" t="s">
        <v>38</v>
      </c>
      <c r="B82" s="18">
        <v>10</v>
      </c>
      <c r="C82" s="18">
        <v>687</v>
      </c>
      <c r="D82" s="21">
        <v>9</v>
      </c>
      <c r="E82" s="18">
        <v>800</v>
      </c>
      <c r="F82" s="18">
        <v>1269</v>
      </c>
      <c r="G82" s="18">
        <f t="shared" si="8"/>
        <v>1034.5</v>
      </c>
      <c r="H82" s="18">
        <f t="shared" si="7"/>
        <v>0</v>
      </c>
      <c r="I82" s="22">
        <f t="shared" si="9"/>
        <v>34.75</v>
      </c>
      <c r="J82" s="18">
        <v>0</v>
      </c>
      <c r="K82" s="18"/>
      <c r="L82" s="18"/>
      <c r="M82" s="35">
        <f t="shared" si="10"/>
        <v>5.1725000000000003</v>
      </c>
      <c r="N82" s="35">
        <f t="shared" si="13"/>
        <v>39.922499999999999</v>
      </c>
      <c r="R82" s="12">
        <v>141</v>
      </c>
      <c r="S82" s="12">
        <f t="shared" si="11"/>
        <v>1269</v>
      </c>
      <c r="U82" s="12">
        <f t="shared" si="12"/>
        <v>0</v>
      </c>
    </row>
    <row r="83" spans="1:21" x14ac:dyDescent="0.3">
      <c r="A83" s="18" t="s">
        <v>135</v>
      </c>
      <c r="B83" s="18">
        <v>10</v>
      </c>
      <c r="C83" s="18">
        <v>493</v>
      </c>
      <c r="D83" s="21">
        <v>9</v>
      </c>
      <c r="E83" s="18">
        <v>600</v>
      </c>
      <c r="F83" s="18">
        <v>765</v>
      </c>
      <c r="G83" s="18">
        <f t="shared" si="8"/>
        <v>682.5</v>
      </c>
      <c r="H83" s="18">
        <f t="shared" si="7"/>
        <v>150</v>
      </c>
      <c r="I83" s="22">
        <f t="shared" si="9"/>
        <v>3.95</v>
      </c>
      <c r="J83" s="18">
        <v>25</v>
      </c>
      <c r="K83" s="18">
        <v>30</v>
      </c>
      <c r="L83" s="18"/>
      <c r="M83" s="35">
        <f t="shared" si="10"/>
        <v>3.4125000000000001</v>
      </c>
      <c r="N83" s="35">
        <f t="shared" si="13"/>
        <v>62.362500000000004</v>
      </c>
      <c r="Q83" s="34">
        <v>15</v>
      </c>
      <c r="R83" s="12">
        <v>85</v>
      </c>
      <c r="S83" s="12">
        <f t="shared" si="11"/>
        <v>765</v>
      </c>
      <c r="U83" s="12">
        <f t="shared" si="12"/>
        <v>0</v>
      </c>
    </row>
    <row r="84" spans="1:21" x14ac:dyDescent="0.3">
      <c r="A84" s="18" t="s">
        <v>136</v>
      </c>
      <c r="B84" s="18">
        <v>10</v>
      </c>
      <c r="C84" s="18">
        <v>328</v>
      </c>
      <c r="D84" s="21">
        <v>9</v>
      </c>
      <c r="E84" s="18">
        <v>600</v>
      </c>
      <c r="F84" s="18">
        <v>1575</v>
      </c>
      <c r="G84" s="18">
        <f t="shared" si="8"/>
        <v>1087.5</v>
      </c>
      <c r="H84" s="18">
        <f t="shared" si="7"/>
        <v>200</v>
      </c>
      <c r="I84" s="22">
        <f t="shared" si="9"/>
        <v>55.95</v>
      </c>
      <c r="J84" s="18">
        <v>25</v>
      </c>
      <c r="K84" s="18">
        <v>30</v>
      </c>
      <c r="L84" s="18"/>
      <c r="M84" s="35">
        <f t="shared" si="10"/>
        <v>5.4375</v>
      </c>
      <c r="N84" s="35">
        <f t="shared" si="13"/>
        <v>116.3875</v>
      </c>
      <c r="Q84" s="34">
        <v>20</v>
      </c>
      <c r="R84" s="12">
        <v>175</v>
      </c>
      <c r="S84" s="12">
        <f t="shared" si="11"/>
        <v>1575</v>
      </c>
      <c r="U84" s="12">
        <f t="shared" si="12"/>
        <v>0</v>
      </c>
    </row>
    <row r="85" spans="1:21" x14ac:dyDescent="0.3">
      <c r="A85" s="18" t="s">
        <v>211</v>
      </c>
      <c r="B85" s="18">
        <v>20</v>
      </c>
      <c r="C85" s="18">
        <v>93</v>
      </c>
      <c r="D85" s="21">
        <v>4.5</v>
      </c>
      <c r="E85" s="18">
        <v>1400</v>
      </c>
      <c r="F85" s="18">
        <v>1633.5</v>
      </c>
      <c r="G85" s="18">
        <f t="shared" si="8"/>
        <v>1516.75</v>
      </c>
      <c r="H85" s="18">
        <f t="shared" si="7"/>
        <v>1000</v>
      </c>
      <c r="I85" s="22">
        <f t="shared" si="9"/>
        <v>21.1875</v>
      </c>
      <c r="J85" s="18">
        <v>0</v>
      </c>
      <c r="K85" s="18"/>
      <c r="L85" s="18"/>
      <c r="M85" s="35">
        <f t="shared" si="10"/>
        <v>3.7918750000000001</v>
      </c>
      <c r="N85" s="35">
        <f t="shared" si="13"/>
        <v>24.979375000000001</v>
      </c>
      <c r="Q85" s="34">
        <v>50</v>
      </c>
      <c r="R85" s="12">
        <v>363</v>
      </c>
      <c r="S85" s="12">
        <f t="shared" si="11"/>
        <v>1633.5</v>
      </c>
      <c r="U85" s="12">
        <f t="shared" si="12"/>
        <v>0</v>
      </c>
    </row>
    <row r="86" spans="1:21" x14ac:dyDescent="0.3">
      <c r="A86" s="18" t="s">
        <v>212</v>
      </c>
      <c r="B86" s="18">
        <v>20</v>
      </c>
      <c r="C86" s="18">
        <v>4528</v>
      </c>
      <c r="D86" s="21">
        <v>7</v>
      </c>
      <c r="E86" s="18">
        <v>5000</v>
      </c>
      <c r="F86" s="18">
        <v>3010</v>
      </c>
      <c r="G86" s="18">
        <f t="shared" si="8"/>
        <v>4005</v>
      </c>
      <c r="H86" s="18">
        <f t="shared" si="7"/>
        <v>0</v>
      </c>
      <c r="I86" s="22">
        <f t="shared" si="9"/>
        <v>-26.15</v>
      </c>
      <c r="J86" s="18">
        <v>20</v>
      </c>
      <c r="K86" s="18"/>
      <c r="L86" s="18">
        <v>30</v>
      </c>
      <c r="M86" s="35">
        <f t="shared" si="10"/>
        <v>10.012499999999999</v>
      </c>
      <c r="N86" s="38">
        <f t="shared" si="13"/>
        <v>33.862499999999997</v>
      </c>
      <c r="R86" s="12">
        <v>430</v>
      </c>
      <c r="S86" s="12">
        <f t="shared" si="11"/>
        <v>3010</v>
      </c>
      <c r="U86" s="12">
        <f t="shared" si="12"/>
        <v>0</v>
      </c>
    </row>
    <row r="87" spans="1:21" x14ac:dyDescent="0.3">
      <c r="A87" s="18" t="s">
        <v>213</v>
      </c>
      <c r="B87" s="18">
        <v>20</v>
      </c>
      <c r="C87" s="18">
        <v>5639</v>
      </c>
      <c r="D87" s="21">
        <v>7</v>
      </c>
      <c r="E87" s="18">
        <v>4500</v>
      </c>
      <c r="F87" s="18">
        <v>3010</v>
      </c>
      <c r="G87" s="18">
        <f t="shared" si="8"/>
        <v>3755</v>
      </c>
      <c r="H87" s="18">
        <f t="shared" si="7"/>
        <v>0</v>
      </c>
      <c r="I87" s="22">
        <f t="shared" si="9"/>
        <v>-94.2</v>
      </c>
      <c r="J87" s="18">
        <v>20</v>
      </c>
      <c r="K87" s="18"/>
      <c r="L87" s="18">
        <v>30</v>
      </c>
      <c r="M87" s="35">
        <f t="shared" si="10"/>
        <v>9.3874999999999993</v>
      </c>
      <c r="N87" s="38">
        <f t="shared" si="13"/>
        <v>-34.8125</v>
      </c>
      <c r="R87" s="12">
        <v>430</v>
      </c>
      <c r="S87" s="12">
        <f t="shared" si="11"/>
        <v>3010</v>
      </c>
      <c r="U87" s="12">
        <f t="shared" si="12"/>
        <v>0</v>
      </c>
    </row>
    <row r="88" spans="1:21" x14ac:dyDescent="0.3">
      <c r="A88" s="18" t="s">
        <v>156</v>
      </c>
      <c r="B88" s="18">
        <v>20</v>
      </c>
      <c r="C88" s="18">
        <v>489</v>
      </c>
      <c r="D88" s="21">
        <v>4</v>
      </c>
      <c r="E88" s="18">
        <v>800</v>
      </c>
      <c r="F88" s="18">
        <v>1968</v>
      </c>
      <c r="G88" s="18">
        <f t="shared" si="8"/>
        <v>1384</v>
      </c>
      <c r="H88" s="18">
        <f t="shared" si="7"/>
        <v>400</v>
      </c>
      <c r="I88" s="22">
        <f t="shared" si="9"/>
        <v>24.75</v>
      </c>
      <c r="J88" s="18">
        <v>25</v>
      </c>
      <c r="K88" s="18"/>
      <c r="L88" s="18"/>
      <c r="M88" s="35">
        <f t="shared" si="10"/>
        <v>3.46</v>
      </c>
      <c r="N88" s="35">
        <f t="shared" si="13"/>
        <v>53.21</v>
      </c>
      <c r="Q88" s="34">
        <v>20</v>
      </c>
      <c r="R88" s="12">
        <v>492</v>
      </c>
      <c r="S88" s="12">
        <f t="shared" si="11"/>
        <v>1968</v>
      </c>
      <c r="U88" s="12">
        <f t="shared" si="12"/>
        <v>0</v>
      </c>
    </row>
    <row r="89" spans="1:21" x14ac:dyDescent="0.3">
      <c r="A89" s="18" t="s">
        <v>51</v>
      </c>
      <c r="B89" s="18">
        <v>12</v>
      </c>
      <c r="C89" s="18">
        <v>1058</v>
      </c>
      <c r="D89" s="21">
        <v>3</v>
      </c>
      <c r="E89" s="18">
        <v>1000</v>
      </c>
      <c r="F89" s="18">
        <v>2208</v>
      </c>
      <c r="G89" s="18">
        <f t="shared" si="8"/>
        <v>1604</v>
      </c>
      <c r="H89" s="18">
        <f t="shared" si="7"/>
        <v>0</v>
      </c>
      <c r="I89" s="22">
        <f t="shared" si="9"/>
        <v>45.5</v>
      </c>
      <c r="J89" s="18">
        <v>0</v>
      </c>
      <c r="K89" s="18"/>
      <c r="L89" s="18"/>
      <c r="M89" s="35">
        <f t="shared" si="10"/>
        <v>6.6833333333333336</v>
      </c>
      <c r="N89" s="40">
        <f t="shared" si="13"/>
        <v>52.183333333333337</v>
      </c>
      <c r="R89" s="12">
        <v>736</v>
      </c>
      <c r="S89" s="12">
        <f t="shared" si="11"/>
        <v>2208</v>
      </c>
      <c r="U89" s="12">
        <f t="shared" si="12"/>
        <v>0</v>
      </c>
    </row>
    <row r="90" spans="1:21" x14ac:dyDescent="0.3">
      <c r="A90" s="18" t="s">
        <v>157</v>
      </c>
      <c r="B90" s="18">
        <v>20</v>
      </c>
      <c r="C90" s="18">
        <v>35</v>
      </c>
      <c r="D90" s="21">
        <v>4</v>
      </c>
      <c r="E90" s="18">
        <v>1000</v>
      </c>
      <c r="F90" s="18">
        <v>1760</v>
      </c>
      <c r="G90" s="18">
        <f t="shared" si="8"/>
        <v>1380</v>
      </c>
      <c r="H90" s="18">
        <f t="shared" si="7"/>
        <v>600</v>
      </c>
      <c r="I90" s="22">
        <f t="shared" si="9"/>
        <v>37.25</v>
      </c>
      <c r="J90" s="18">
        <v>0</v>
      </c>
      <c r="K90" s="18"/>
      <c r="L90" s="18"/>
      <c r="M90" s="35">
        <f t="shared" si="10"/>
        <v>3.45</v>
      </c>
      <c r="N90" s="35">
        <f t="shared" si="13"/>
        <v>40.700000000000003</v>
      </c>
      <c r="Q90" s="34">
        <v>30</v>
      </c>
      <c r="R90" s="12">
        <v>440</v>
      </c>
      <c r="S90" s="12">
        <f t="shared" si="11"/>
        <v>1760</v>
      </c>
      <c r="U90" s="12">
        <f t="shared" si="12"/>
        <v>0</v>
      </c>
    </row>
    <row r="91" spans="1:21" x14ac:dyDescent="0.3">
      <c r="A91" s="18" t="s">
        <v>271</v>
      </c>
      <c r="B91" s="18">
        <v>10</v>
      </c>
      <c r="C91" s="18">
        <v>0</v>
      </c>
      <c r="D91" s="21">
        <v>4</v>
      </c>
      <c r="E91" s="18">
        <v>1100</v>
      </c>
      <c r="F91" s="18">
        <v>1676</v>
      </c>
      <c r="G91" s="18">
        <f t="shared" si="8"/>
        <v>1388</v>
      </c>
      <c r="H91" s="18">
        <f t="shared" si="7"/>
        <v>0</v>
      </c>
      <c r="I91" s="22">
        <f t="shared" si="9"/>
        <v>138.80000000000001</v>
      </c>
      <c r="J91" s="18">
        <v>0</v>
      </c>
      <c r="K91" s="18"/>
      <c r="L91" s="18"/>
      <c r="M91" s="35">
        <f t="shared" si="10"/>
        <v>6.94</v>
      </c>
      <c r="N91" s="35">
        <f t="shared" si="13"/>
        <v>145.74</v>
      </c>
      <c r="R91" s="12">
        <v>419</v>
      </c>
      <c r="S91" s="12">
        <f t="shared" si="11"/>
        <v>1676</v>
      </c>
      <c r="U91" s="12">
        <f t="shared" si="12"/>
        <v>0</v>
      </c>
    </row>
    <row r="92" spans="1:21" x14ac:dyDescent="0.3">
      <c r="A92" s="18" t="s">
        <v>253</v>
      </c>
      <c r="B92" s="18">
        <v>12</v>
      </c>
      <c r="C92" s="18">
        <v>2066</v>
      </c>
      <c r="D92" s="21">
        <v>7</v>
      </c>
      <c r="E92" s="18">
        <v>1200</v>
      </c>
      <c r="F92" s="18">
        <v>2338</v>
      </c>
      <c r="G92" s="18">
        <f t="shared" si="8"/>
        <v>1769</v>
      </c>
      <c r="H92" s="18">
        <f t="shared" si="7"/>
        <v>0</v>
      </c>
      <c r="I92" s="22">
        <f t="shared" si="9"/>
        <v>-24.75</v>
      </c>
      <c r="J92" s="18">
        <v>25</v>
      </c>
      <c r="K92" s="18"/>
      <c r="L92" s="18"/>
      <c r="M92" s="35">
        <f t="shared" si="10"/>
        <v>7.3708333333333336</v>
      </c>
      <c r="N92" s="38">
        <f t="shared" si="13"/>
        <v>7.6208333333333336</v>
      </c>
      <c r="O92" s="12" t="s">
        <v>163</v>
      </c>
      <c r="R92" s="12">
        <v>334</v>
      </c>
      <c r="S92" s="12">
        <f t="shared" si="11"/>
        <v>2338</v>
      </c>
      <c r="U92" s="12">
        <f t="shared" si="12"/>
        <v>0</v>
      </c>
    </row>
    <row r="93" spans="1:21" x14ac:dyDescent="0.3">
      <c r="A93" s="18" t="s">
        <v>243</v>
      </c>
      <c r="B93" s="18">
        <v>1</v>
      </c>
      <c r="C93" s="18">
        <v>10</v>
      </c>
      <c r="D93" s="21">
        <v>7</v>
      </c>
      <c r="E93" s="18">
        <v>33</v>
      </c>
      <c r="F93" s="18">
        <v>77</v>
      </c>
      <c r="G93" s="18">
        <f t="shared" si="8"/>
        <v>55</v>
      </c>
      <c r="H93" s="18">
        <f t="shared" si="7"/>
        <v>20</v>
      </c>
      <c r="I93" s="22">
        <f t="shared" si="9"/>
        <v>25</v>
      </c>
      <c r="J93" s="18">
        <v>0</v>
      </c>
      <c r="K93" s="18"/>
      <c r="L93" s="18"/>
      <c r="M93" s="35">
        <f t="shared" si="10"/>
        <v>2.75</v>
      </c>
      <c r="N93" s="35">
        <f t="shared" si="13"/>
        <v>27.75</v>
      </c>
      <c r="Q93" s="34">
        <v>20</v>
      </c>
      <c r="R93" s="12">
        <v>11</v>
      </c>
      <c r="S93" s="12">
        <f t="shared" si="11"/>
        <v>77</v>
      </c>
      <c r="U93" s="12">
        <f t="shared" si="12"/>
        <v>0</v>
      </c>
    </row>
    <row r="94" spans="1:21" x14ac:dyDescent="0.3">
      <c r="A94" s="18" t="s">
        <v>251</v>
      </c>
      <c r="B94" s="18">
        <v>10</v>
      </c>
      <c r="C94" s="18">
        <v>1290</v>
      </c>
      <c r="D94" s="21">
        <v>9</v>
      </c>
      <c r="E94" s="18">
        <v>3500</v>
      </c>
      <c r="F94" s="18">
        <v>7380</v>
      </c>
      <c r="G94" s="18">
        <f t="shared" si="8"/>
        <v>5440</v>
      </c>
      <c r="H94" s="18">
        <f t="shared" si="7"/>
        <v>0</v>
      </c>
      <c r="I94" s="22">
        <f t="shared" si="9"/>
        <v>415</v>
      </c>
      <c r="J94" s="18">
        <v>30</v>
      </c>
      <c r="K94" s="18"/>
      <c r="L94" s="18"/>
      <c r="M94" s="35">
        <f t="shared" si="10"/>
        <v>27.2</v>
      </c>
      <c r="N94" s="35">
        <f t="shared" si="13"/>
        <v>472.2</v>
      </c>
      <c r="R94" s="12">
        <v>820</v>
      </c>
      <c r="S94" s="12">
        <f t="shared" si="11"/>
        <v>7380</v>
      </c>
      <c r="U94" s="12">
        <f t="shared" si="12"/>
        <v>0</v>
      </c>
    </row>
    <row r="95" spans="1:21" x14ac:dyDescent="0.3">
      <c r="A95" s="18" t="s">
        <v>48</v>
      </c>
      <c r="B95" s="18">
        <v>1</v>
      </c>
      <c r="C95" s="18">
        <v>62</v>
      </c>
      <c r="D95" s="21">
        <v>7</v>
      </c>
      <c r="E95" s="18">
        <v>200</v>
      </c>
      <c r="F95" s="18">
        <v>476</v>
      </c>
      <c r="G95" s="18">
        <f t="shared" si="8"/>
        <v>338</v>
      </c>
      <c r="H95" s="18">
        <f t="shared" si="7"/>
        <v>0</v>
      </c>
      <c r="I95" s="22">
        <f t="shared" si="9"/>
        <v>276</v>
      </c>
      <c r="J95" s="18">
        <v>0</v>
      </c>
      <c r="K95" s="18"/>
      <c r="L95" s="18"/>
      <c r="M95" s="35">
        <f t="shared" si="10"/>
        <v>16.900000000000002</v>
      </c>
      <c r="N95" s="39">
        <f t="shared" si="13"/>
        <v>292.89999999999998</v>
      </c>
      <c r="R95" s="12">
        <v>68</v>
      </c>
      <c r="S95" s="12">
        <f t="shared" si="11"/>
        <v>476</v>
      </c>
      <c r="U95" s="12">
        <f t="shared" si="12"/>
        <v>0</v>
      </c>
    </row>
    <row r="96" spans="1:21" x14ac:dyDescent="0.3">
      <c r="A96" s="18" t="s">
        <v>158</v>
      </c>
      <c r="B96" s="18">
        <v>20</v>
      </c>
      <c r="C96" s="18">
        <v>20511</v>
      </c>
      <c r="D96" s="21">
        <v>6</v>
      </c>
      <c r="E96" s="18">
        <v>26000</v>
      </c>
      <c r="F96" s="18">
        <v>24498</v>
      </c>
      <c r="G96" s="18">
        <f t="shared" si="8"/>
        <v>25249</v>
      </c>
      <c r="H96" s="18">
        <f t="shared" si="7"/>
        <v>4000</v>
      </c>
      <c r="I96" s="22">
        <f t="shared" si="9"/>
        <v>36.9</v>
      </c>
      <c r="J96" s="18">
        <v>30</v>
      </c>
      <c r="K96" s="18">
        <v>30</v>
      </c>
      <c r="L96" s="18">
        <v>30</v>
      </c>
      <c r="M96" s="35">
        <f t="shared" si="10"/>
        <v>63.122500000000002</v>
      </c>
      <c r="N96" s="35">
        <f t="shared" si="13"/>
        <v>190.02250000000001</v>
      </c>
      <c r="Q96" s="34">
        <v>200</v>
      </c>
      <c r="R96" s="12">
        <v>4083</v>
      </c>
      <c r="S96" s="12">
        <f t="shared" si="11"/>
        <v>24498</v>
      </c>
      <c r="U96" s="12">
        <f t="shared" si="12"/>
        <v>0</v>
      </c>
    </row>
    <row r="97" spans="1:21" x14ac:dyDescent="0.3">
      <c r="A97" s="18" t="s">
        <v>159</v>
      </c>
      <c r="B97" s="18">
        <v>20</v>
      </c>
      <c r="C97" s="18">
        <v>1306</v>
      </c>
      <c r="D97" s="21">
        <v>4.5</v>
      </c>
      <c r="E97" s="18">
        <v>1400</v>
      </c>
      <c r="F97" s="18">
        <v>2929.5</v>
      </c>
      <c r="G97" s="18">
        <f t="shared" si="8"/>
        <v>2164.75</v>
      </c>
      <c r="H97" s="18">
        <f t="shared" si="7"/>
        <v>0</v>
      </c>
      <c r="I97" s="22">
        <f t="shared" si="9"/>
        <v>42.9375</v>
      </c>
      <c r="J97" s="18">
        <v>0</v>
      </c>
      <c r="K97" s="18"/>
      <c r="L97" s="18"/>
      <c r="M97" s="35">
        <f t="shared" si="10"/>
        <v>5.4118750000000002</v>
      </c>
      <c r="N97" s="35">
        <f t="shared" si="13"/>
        <v>48.349375000000002</v>
      </c>
      <c r="R97" s="12">
        <v>651</v>
      </c>
      <c r="S97" s="12">
        <f t="shared" si="11"/>
        <v>2929.5</v>
      </c>
      <c r="U97" s="12">
        <f t="shared" si="12"/>
        <v>0</v>
      </c>
    </row>
    <row r="98" spans="1:21" x14ac:dyDescent="0.3">
      <c r="A98" s="18" t="s">
        <v>80</v>
      </c>
      <c r="B98" s="18">
        <v>6</v>
      </c>
      <c r="C98" s="18">
        <v>0</v>
      </c>
      <c r="D98" s="21">
        <v>4</v>
      </c>
      <c r="E98" s="18">
        <v>60</v>
      </c>
      <c r="F98" s="18">
        <v>148</v>
      </c>
      <c r="G98" s="18">
        <f t="shared" si="8"/>
        <v>104</v>
      </c>
      <c r="H98" s="18">
        <f t="shared" si="7"/>
        <v>30</v>
      </c>
      <c r="I98" s="22">
        <f t="shared" si="9"/>
        <v>12.333333333333334</v>
      </c>
      <c r="J98" s="18">
        <v>0</v>
      </c>
      <c r="K98" s="18"/>
      <c r="L98" s="18"/>
      <c r="M98" s="35">
        <f t="shared" si="10"/>
        <v>0.8666666666666667</v>
      </c>
      <c r="N98" s="35">
        <f t="shared" si="13"/>
        <v>13.200000000000001</v>
      </c>
      <c r="Q98" s="34">
        <v>5</v>
      </c>
      <c r="R98" s="12">
        <v>37</v>
      </c>
      <c r="S98" s="12">
        <f t="shared" si="11"/>
        <v>148</v>
      </c>
      <c r="U98" s="12">
        <f t="shared" si="12"/>
        <v>0</v>
      </c>
    </row>
    <row r="99" spans="1:21" x14ac:dyDescent="0.3">
      <c r="A99" s="18" t="s">
        <v>195</v>
      </c>
      <c r="B99" s="18">
        <v>24</v>
      </c>
      <c r="C99" s="18">
        <v>146</v>
      </c>
      <c r="D99" s="21">
        <v>8</v>
      </c>
      <c r="E99" s="18">
        <v>240</v>
      </c>
      <c r="F99" s="18">
        <v>0</v>
      </c>
      <c r="G99" s="18">
        <f t="shared" si="8"/>
        <v>120</v>
      </c>
      <c r="H99" s="18">
        <f t="shared" si="7"/>
        <v>0</v>
      </c>
      <c r="I99" s="22">
        <f t="shared" si="9"/>
        <v>-1.0833333333333333</v>
      </c>
      <c r="J99" s="18">
        <v>0</v>
      </c>
      <c r="K99" s="18"/>
      <c r="L99" s="18"/>
      <c r="M99" s="35">
        <f t="shared" si="10"/>
        <v>0.25</v>
      </c>
      <c r="N99" s="38">
        <f t="shared" si="13"/>
        <v>-0.83333333333333326</v>
      </c>
      <c r="S99" s="12">
        <f t="shared" si="11"/>
        <v>0</v>
      </c>
      <c r="U99" s="12">
        <f t="shared" si="12"/>
        <v>0</v>
      </c>
    </row>
    <row r="100" spans="1:21" x14ac:dyDescent="0.3">
      <c r="A100" s="18" t="s">
        <v>46</v>
      </c>
      <c r="B100" s="18">
        <v>24</v>
      </c>
      <c r="C100" s="18">
        <v>491</v>
      </c>
      <c r="D100" s="21">
        <v>7</v>
      </c>
      <c r="E100" s="18">
        <v>400</v>
      </c>
      <c r="F100" s="18">
        <v>1239</v>
      </c>
      <c r="G100" s="18">
        <f t="shared" si="8"/>
        <v>819.5</v>
      </c>
      <c r="H100" s="18">
        <f t="shared" si="7"/>
        <v>0</v>
      </c>
      <c r="I100" s="22">
        <f t="shared" si="9"/>
        <v>13.6875</v>
      </c>
      <c r="J100" s="18">
        <v>0</v>
      </c>
      <c r="K100" s="18"/>
      <c r="L100" s="18"/>
      <c r="M100" s="35">
        <f t="shared" si="10"/>
        <v>1.7072916666666667</v>
      </c>
      <c r="N100" s="35">
        <f t="shared" si="13"/>
        <v>15.394791666666666</v>
      </c>
      <c r="R100" s="12">
        <v>177</v>
      </c>
      <c r="S100" s="12">
        <f t="shared" si="11"/>
        <v>1239</v>
      </c>
      <c r="U100" s="12">
        <f t="shared" si="12"/>
        <v>0</v>
      </c>
    </row>
    <row r="101" spans="1:21" x14ac:dyDescent="0.3">
      <c r="A101" s="18" t="s">
        <v>45</v>
      </c>
      <c r="B101" s="18">
        <v>24</v>
      </c>
      <c r="C101" s="18">
        <v>1627</v>
      </c>
      <c r="D101" s="21">
        <v>7</v>
      </c>
      <c r="E101" s="18">
        <v>1500</v>
      </c>
      <c r="F101" s="18">
        <v>2359</v>
      </c>
      <c r="G101" s="18">
        <f t="shared" si="8"/>
        <v>1929.5</v>
      </c>
      <c r="H101" s="18">
        <f t="shared" si="7"/>
        <v>0</v>
      </c>
      <c r="I101" s="22">
        <f t="shared" si="9"/>
        <v>12.604166666666666</v>
      </c>
      <c r="J101" s="18">
        <v>20</v>
      </c>
      <c r="K101" s="18"/>
      <c r="L101" s="18"/>
      <c r="M101" s="35">
        <f t="shared" si="10"/>
        <v>4.0197916666666673</v>
      </c>
      <c r="N101" s="35">
        <f t="shared" si="13"/>
        <v>36.623958333333334</v>
      </c>
      <c r="R101" s="12">
        <v>337</v>
      </c>
      <c r="S101" s="12">
        <f t="shared" si="11"/>
        <v>2359</v>
      </c>
      <c r="U101" s="12">
        <f t="shared" si="12"/>
        <v>0</v>
      </c>
    </row>
    <row r="102" spans="1:21" x14ac:dyDescent="0.3">
      <c r="A102" s="18" t="s">
        <v>196</v>
      </c>
      <c r="B102" s="18">
        <v>24</v>
      </c>
      <c r="C102" s="18">
        <v>3213</v>
      </c>
      <c r="D102" s="21">
        <v>8</v>
      </c>
      <c r="E102" s="18">
        <v>3000</v>
      </c>
      <c r="F102" s="18">
        <v>1928</v>
      </c>
      <c r="G102" s="18">
        <f t="shared" si="8"/>
        <v>2464</v>
      </c>
      <c r="H102" s="18">
        <f t="shared" si="7"/>
        <v>0</v>
      </c>
      <c r="I102" s="22">
        <f t="shared" si="9"/>
        <v>-31.208333333333332</v>
      </c>
      <c r="J102" s="18">
        <v>0</v>
      </c>
      <c r="K102" s="18"/>
      <c r="L102" s="18"/>
      <c r="M102" s="35">
        <f t="shared" si="10"/>
        <v>5.1333333333333337</v>
      </c>
      <c r="N102" s="38">
        <f t="shared" si="13"/>
        <v>-26.074999999999999</v>
      </c>
      <c r="R102" s="12">
        <v>241</v>
      </c>
      <c r="S102" s="12">
        <f t="shared" si="11"/>
        <v>1928</v>
      </c>
      <c r="U102" s="12">
        <f t="shared" si="12"/>
        <v>0</v>
      </c>
    </row>
    <row r="103" spans="1:21" x14ac:dyDescent="0.3">
      <c r="A103" s="18" t="s">
        <v>66</v>
      </c>
      <c r="B103" s="18">
        <v>6</v>
      </c>
      <c r="C103" s="18">
        <v>168</v>
      </c>
      <c r="D103" s="21">
        <v>7</v>
      </c>
      <c r="E103" s="18">
        <v>80</v>
      </c>
      <c r="F103" s="18">
        <v>189</v>
      </c>
      <c r="G103" s="18">
        <f t="shared" si="8"/>
        <v>134.5</v>
      </c>
      <c r="H103" s="18">
        <f t="shared" si="7"/>
        <v>0</v>
      </c>
      <c r="I103" s="22">
        <f t="shared" si="9"/>
        <v>-5.583333333333333</v>
      </c>
      <c r="J103" s="18">
        <v>10</v>
      </c>
      <c r="K103" s="18"/>
      <c r="L103" s="18"/>
      <c r="M103" s="35">
        <f t="shared" si="10"/>
        <v>1.1208333333333333</v>
      </c>
      <c r="N103" s="35">
        <f t="shared" si="13"/>
        <v>5.5375000000000005</v>
      </c>
      <c r="R103" s="12">
        <v>27</v>
      </c>
      <c r="S103" s="12">
        <f t="shared" si="11"/>
        <v>189</v>
      </c>
      <c r="U103" s="12">
        <f t="shared" si="12"/>
        <v>0</v>
      </c>
    </row>
    <row r="104" spans="1:21" x14ac:dyDescent="0.3">
      <c r="A104" s="18" t="s">
        <v>61</v>
      </c>
      <c r="B104" s="18">
        <v>12</v>
      </c>
      <c r="C104" s="18">
        <v>493</v>
      </c>
      <c r="D104" s="21">
        <v>10</v>
      </c>
      <c r="E104" s="18">
        <v>450</v>
      </c>
      <c r="F104" s="18">
        <v>1190</v>
      </c>
      <c r="G104" s="18">
        <f t="shared" si="8"/>
        <v>820</v>
      </c>
      <c r="H104" s="18">
        <f t="shared" si="7"/>
        <v>0</v>
      </c>
      <c r="I104" s="22">
        <f t="shared" si="9"/>
        <v>27.25</v>
      </c>
      <c r="J104" s="18">
        <v>0</v>
      </c>
      <c r="K104" s="18"/>
      <c r="L104" s="18"/>
      <c r="M104" s="35">
        <f t="shared" si="10"/>
        <v>3.4166666666666665</v>
      </c>
      <c r="N104" s="35">
        <f t="shared" si="13"/>
        <v>30.666666666666668</v>
      </c>
      <c r="R104" s="12">
        <v>119</v>
      </c>
      <c r="S104" s="12">
        <f t="shared" si="11"/>
        <v>1190</v>
      </c>
      <c r="U104" s="12">
        <f t="shared" si="12"/>
        <v>0</v>
      </c>
    </row>
    <row r="105" spans="1:21" x14ac:dyDescent="0.3">
      <c r="A105" s="18" t="s">
        <v>263</v>
      </c>
      <c r="B105" s="18">
        <v>24</v>
      </c>
      <c r="C105" s="18">
        <v>0</v>
      </c>
      <c r="D105" s="21">
        <v>9</v>
      </c>
      <c r="E105" s="18">
        <v>450</v>
      </c>
      <c r="F105" s="18">
        <v>450</v>
      </c>
      <c r="G105" s="18">
        <f t="shared" si="8"/>
        <v>450</v>
      </c>
      <c r="H105" s="18">
        <f t="shared" si="7"/>
        <v>360</v>
      </c>
      <c r="I105" s="22">
        <f t="shared" si="9"/>
        <v>3.75</v>
      </c>
      <c r="J105" s="18"/>
      <c r="K105" s="18"/>
      <c r="L105" s="18"/>
      <c r="M105" s="35">
        <f t="shared" si="10"/>
        <v>0.9375</v>
      </c>
      <c r="N105" s="39">
        <f t="shared" si="13"/>
        <v>4.6875</v>
      </c>
      <c r="Q105" s="34">
        <v>15</v>
      </c>
      <c r="S105" s="12">
        <f t="shared" si="11"/>
        <v>0</v>
      </c>
      <c r="U105" s="12">
        <f t="shared" si="12"/>
        <v>450</v>
      </c>
    </row>
    <row r="106" spans="1:21" x14ac:dyDescent="0.3">
      <c r="A106" s="18" t="s">
        <v>160</v>
      </c>
      <c r="B106" s="18">
        <v>24</v>
      </c>
      <c r="C106" s="18">
        <v>4818</v>
      </c>
      <c r="D106" s="21">
        <v>9</v>
      </c>
      <c r="E106" s="18">
        <v>5000</v>
      </c>
      <c r="F106" s="18">
        <v>6930</v>
      </c>
      <c r="G106" s="18">
        <f t="shared" si="8"/>
        <v>5965</v>
      </c>
      <c r="H106" s="18">
        <f t="shared" si="7"/>
        <v>0</v>
      </c>
      <c r="I106" s="22">
        <f t="shared" si="9"/>
        <v>47.791666666666664</v>
      </c>
      <c r="J106" s="18">
        <v>20</v>
      </c>
      <c r="K106" s="18"/>
      <c r="L106" s="18"/>
      <c r="M106" s="35">
        <f t="shared" si="10"/>
        <v>12.427083333333334</v>
      </c>
      <c r="N106" s="35">
        <f t="shared" si="13"/>
        <v>80.218749999999986</v>
      </c>
      <c r="R106" s="12">
        <v>770</v>
      </c>
      <c r="S106" s="12">
        <f t="shared" si="11"/>
        <v>6930</v>
      </c>
      <c r="U106" s="12">
        <f t="shared" si="12"/>
        <v>0</v>
      </c>
    </row>
    <row r="107" spans="1:21" x14ac:dyDescent="0.3">
      <c r="A107" s="18" t="s">
        <v>162</v>
      </c>
      <c r="B107" s="18">
        <v>50</v>
      </c>
      <c r="C107" s="18">
        <v>693</v>
      </c>
      <c r="D107" s="21">
        <v>4</v>
      </c>
      <c r="E107" s="18">
        <v>1700</v>
      </c>
      <c r="F107" s="18">
        <v>2264</v>
      </c>
      <c r="G107" s="18">
        <f t="shared" si="8"/>
        <v>1982</v>
      </c>
      <c r="H107" s="18">
        <f t="shared" si="7"/>
        <v>750</v>
      </c>
      <c r="I107" s="22">
        <f t="shared" si="9"/>
        <v>10.78</v>
      </c>
      <c r="J107" s="18">
        <v>0</v>
      </c>
      <c r="K107" s="18"/>
      <c r="L107" s="18"/>
      <c r="M107" s="35">
        <f t="shared" si="10"/>
        <v>1.9820000000000002</v>
      </c>
      <c r="N107" s="35">
        <f t="shared" si="13"/>
        <v>12.762</v>
      </c>
      <c r="Q107" s="34">
        <v>15</v>
      </c>
      <c r="R107" s="12">
        <v>566</v>
      </c>
      <c r="S107" s="12">
        <f t="shared" si="11"/>
        <v>2264</v>
      </c>
      <c r="U107" s="12">
        <f t="shared" si="12"/>
        <v>0</v>
      </c>
    </row>
    <row r="108" spans="1:21" x14ac:dyDescent="0.3">
      <c r="A108" s="18" t="s">
        <v>161</v>
      </c>
      <c r="B108" s="18">
        <v>50</v>
      </c>
      <c r="C108" s="18">
        <v>1363</v>
      </c>
      <c r="D108" s="21">
        <v>4</v>
      </c>
      <c r="E108" s="18">
        <v>2500</v>
      </c>
      <c r="F108" s="18">
        <v>4264</v>
      </c>
      <c r="G108" s="18">
        <f t="shared" si="8"/>
        <v>3382</v>
      </c>
      <c r="H108" s="18">
        <f t="shared" si="7"/>
        <v>500</v>
      </c>
      <c r="I108" s="22">
        <f t="shared" si="9"/>
        <v>30.38</v>
      </c>
      <c r="J108" s="18">
        <v>0</v>
      </c>
      <c r="K108" s="18"/>
      <c r="L108" s="18"/>
      <c r="M108" s="35">
        <f t="shared" si="10"/>
        <v>3.3820000000000006</v>
      </c>
      <c r="N108" s="35">
        <f t="shared" si="13"/>
        <v>33.762</v>
      </c>
      <c r="Q108" s="34">
        <v>10</v>
      </c>
      <c r="R108" s="12">
        <v>1066</v>
      </c>
      <c r="S108" s="12">
        <f t="shared" si="11"/>
        <v>4264</v>
      </c>
      <c r="U108" s="12">
        <f t="shared" si="12"/>
        <v>0</v>
      </c>
    </row>
    <row r="109" spans="1:21" x14ac:dyDescent="0.3">
      <c r="A109" s="18" t="s">
        <v>86</v>
      </c>
      <c r="B109" s="18">
        <v>24</v>
      </c>
      <c r="C109" s="18">
        <v>1712</v>
      </c>
      <c r="D109" s="21">
        <v>9</v>
      </c>
      <c r="E109" s="18">
        <v>900</v>
      </c>
      <c r="F109" s="18">
        <v>2934</v>
      </c>
      <c r="G109" s="18">
        <f t="shared" si="8"/>
        <v>1917</v>
      </c>
      <c r="H109" s="18">
        <f t="shared" si="7"/>
        <v>0</v>
      </c>
      <c r="I109" s="22">
        <f t="shared" si="9"/>
        <v>8.5416666666666661</v>
      </c>
      <c r="J109" s="18">
        <v>30</v>
      </c>
      <c r="K109" s="18"/>
      <c r="L109" s="18"/>
      <c r="M109" s="35">
        <f t="shared" si="10"/>
        <v>3.9937500000000004</v>
      </c>
      <c r="N109" s="35">
        <f t="shared" si="13"/>
        <v>42.535416666666663</v>
      </c>
      <c r="R109" s="12">
        <v>326</v>
      </c>
      <c r="S109" s="12">
        <f t="shared" si="11"/>
        <v>2934</v>
      </c>
      <c r="U109" s="12">
        <f t="shared" si="12"/>
        <v>0</v>
      </c>
    </row>
    <row r="110" spans="1:21" x14ac:dyDescent="0.3">
      <c r="A110" s="18" t="s">
        <v>72</v>
      </c>
      <c r="B110" s="18">
        <v>20</v>
      </c>
      <c r="C110" s="18">
        <v>241</v>
      </c>
      <c r="D110" s="21">
        <v>4</v>
      </c>
      <c r="E110" s="18">
        <v>1400</v>
      </c>
      <c r="F110" s="18">
        <v>924</v>
      </c>
      <c r="G110" s="18">
        <f t="shared" si="8"/>
        <v>1162</v>
      </c>
      <c r="H110" s="18">
        <f t="shared" si="7"/>
        <v>1000</v>
      </c>
      <c r="I110" s="22">
        <f t="shared" si="9"/>
        <v>-3.95</v>
      </c>
      <c r="J110" s="18">
        <v>0</v>
      </c>
      <c r="K110" s="18"/>
      <c r="L110" s="18"/>
      <c r="M110" s="35">
        <f t="shared" si="10"/>
        <v>2.9050000000000002</v>
      </c>
      <c r="N110" s="38">
        <f t="shared" si="13"/>
        <v>-1.0449999999999999</v>
      </c>
      <c r="Q110" s="34">
        <v>50</v>
      </c>
      <c r="R110" s="12">
        <v>231</v>
      </c>
      <c r="S110" s="12">
        <f t="shared" si="11"/>
        <v>924</v>
      </c>
      <c r="U110" s="12">
        <f t="shared" si="12"/>
        <v>0</v>
      </c>
    </row>
    <row r="111" spans="1:21" x14ac:dyDescent="0.3">
      <c r="A111" s="14" t="s">
        <v>262</v>
      </c>
      <c r="B111" s="14">
        <v>36</v>
      </c>
      <c r="C111" s="14">
        <v>0</v>
      </c>
      <c r="D111" s="15"/>
      <c r="E111" s="14"/>
      <c r="F111" s="14">
        <v>0</v>
      </c>
      <c r="G111" s="14">
        <f t="shared" si="8"/>
        <v>0</v>
      </c>
      <c r="H111" s="14">
        <f t="shared" si="7"/>
        <v>540</v>
      </c>
      <c r="I111" s="17">
        <f t="shared" si="9"/>
        <v>-15</v>
      </c>
      <c r="J111" s="14"/>
      <c r="K111" s="14"/>
      <c r="L111" s="14"/>
      <c r="M111" s="28">
        <f t="shared" si="10"/>
        <v>0</v>
      </c>
      <c r="N111" s="39"/>
      <c r="Q111" s="34">
        <v>15</v>
      </c>
      <c r="S111" s="12">
        <f t="shared" si="11"/>
        <v>0</v>
      </c>
      <c r="U111" s="12">
        <f t="shared" si="12"/>
        <v>0</v>
      </c>
    </row>
    <row r="112" spans="1:21" x14ac:dyDescent="0.3">
      <c r="A112" s="41" t="s">
        <v>245</v>
      </c>
      <c r="B112" s="41">
        <v>12</v>
      </c>
      <c r="C112" s="41">
        <v>557</v>
      </c>
      <c r="D112" s="42">
        <v>7</v>
      </c>
      <c r="E112" s="41">
        <v>1400</v>
      </c>
      <c r="F112" s="41">
        <v>1561</v>
      </c>
      <c r="G112" s="41">
        <f t="shared" si="8"/>
        <v>1480.5</v>
      </c>
      <c r="H112" s="41">
        <f t="shared" si="7"/>
        <v>2400</v>
      </c>
      <c r="I112" s="43">
        <f t="shared" si="9"/>
        <v>-123.04166666666667</v>
      </c>
      <c r="J112" s="41">
        <v>0</v>
      </c>
      <c r="K112" s="41">
        <v>100</v>
      </c>
      <c r="L112" s="41"/>
      <c r="M112" s="39">
        <f t="shared" si="10"/>
        <v>6.1687500000000002</v>
      </c>
      <c r="N112" s="38">
        <f t="shared" si="13"/>
        <v>-16.872916666666672</v>
      </c>
      <c r="Q112" s="34">
        <v>200</v>
      </c>
      <c r="R112" s="12">
        <v>223</v>
      </c>
      <c r="S112" s="12">
        <f t="shared" si="11"/>
        <v>1561</v>
      </c>
      <c r="U112" s="12">
        <f t="shared" si="12"/>
        <v>0</v>
      </c>
    </row>
    <row r="113" spans="1:21" x14ac:dyDescent="0.3">
      <c r="A113" s="41" t="s">
        <v>194</v>
      </c>
      <c r="B113" s="41">
        <v>12</v>
      </c>
      <c r="C113" s="41">
        <v>384</v>
      </c>
      <c r="D113" s="42">
        <v>7</v>
      </c>
      <c r="E113" s="41">
        <v>1400</v>
      </c>
      <c r="F113" s="41">
        <v>1302</v>
      </c>
      <c r="G113" s="41">
        <f t="shared" si="8"/>
        <v>1351</v>
      </c>
      <c r="H113" s="41">
        <f t="shared" si="7"/>
        <v>2400</v>
      </c>
      <c r="I113" s="43">
        <f t="shared" si="9"/>
        <v>-119.41666666666667</v>
      </c>
      <c r="J113" s="41">
        <v>0</v>
      </c>
      <c r="K113" s="41">
        <v>100</v>
      </c>
      <c r="L113" s="41"/>
      <c r="M113" s="39">
        <f t="shared" si="10"/>
        <v>5.6291666666666664</v>
      </c>
      <c r="N113" s="38">
        <f t="shared" si="13"/>
        <v>-13.787500000000005</v>
      </c>
      <c r="Q113" s="34">
        <v>200</v>
      </c>
      <c r="R113" s="12">
        <v>186</v>
      </c>
      <c r="S113" s="12">
        <f t="shared" si="11"/>
        <v>1302</v>
      </c>
      <c r="U113" s="12">
        <f t="shared" si="12"/>
        <v>0</v>
      </c>
    </row>
    <row r="114" spans="1:21" x14ac:dyDescent="0.3">
      <c r="A114" s="41" t="s">
        <v>105</v>
      </c>
      <c r="B114" s="41">
        <v>12</v>
      </c>
      <c r="C114" s="41">
        <v>535</v>
      </c>
      <c r="D114" s="42">
        <v>7</v>
      </c>
      <c r="E114" s="41">
        <v>1400</v>
      </c>
      <c r="F114" s="41">
        <v>875</v>
      </c>
      <c r="G114" s="41">
        <f t="shared" si="8"/>
        <v>1137.5</v>
      </c>
      <c r="H114" s="41">
        <f t="shared" si="7"/>
        <v>960</v>
      </c>
      <c r="I114" s="43">
        <f t="shared" si="9"/>
        <v>-29.791666666666668</v>
      </c>
      <c r="J114" s="41">
        <v>0</v>
      </c>
      <c r="K114" s="41"/>
      <c r="L114" s="41"/>
      <c r="M114" s="39">
        <f t="shared" si="10"/>
        <v>4.739583333333333</v>
      </c>
      <c r="N114" s="38">
        <f t="shared" si="13"/>
        <v>-25.052083333333336</v>
      </c>
      <c r="Q114" s="34">
        <v>80</v>
      </c>
      <c r="R114" s="12">
        <v>125</v>
      </c>
      <c r="S114" s="12">
        <f t="shared" si="11"/>
        <v>875</v>
      </c>
      <c r="U114" s="12">
        <f t="shared" si="12"/>
        <v>0</v>
      </c>
    </row>
    <row r="115" spans="1:21" x14ac:dyDescent="0.3">
      <c r="A115" s="41" t="s">
        <v>103</v>
      </c>
      <c r="B115" s="41">
        <v>12</v>
      </c>
      <c r="C115" s="41">
        <v>1215</v>
      </c>
      <c r="D115" s="42">
        <v>7</v>
      </c>
      <c r="E115" s="41">
        <v>1300</v>
      </c>
      <c r="F115" s="41">
        <v>742</v>
      </c>
      <c r="G115" s="41">
        <f t="shared" si="8"/>
        <v>1021</v>
      </c>
      <c r="H115" s="41">
        <f t="shared" si="7"/>
        <v>0</v>
      </c>
      <c r="I115" s="43">
        <f t="shared" si="9"/>
        <v>-16.166666666666668</v>
      </c>
      <c r="J115" s="41">
        <v>0</v>
      </c>
      <c r="K115" s="41"/>
      <c r="L115" s="41"/>
      <c r="M115" s="39">
        <f t="shared" si="10"/>
        <v>4.2541666666666673</v>
      </c>
      <c r="N115" s="38">
        <f t="shared" si="13"/>
        <v>-11.912500000000001</v>
      </c>
      <c r="R115" s="12">
        <v>106</v>
      </c>
      <c r="S115" s="12">
        <f t="shared" si="11"/>
        <v>742</v>
      </c>
      <c r="U115" s="12">
        <f t="shared" si="12"/>
        <v>0</v>
      </c>
    </row>
    <row r="116" spans="1:21" x14ac:dyDescent="0.3">
      <c r="A116" s="41" t="s">
        <v>106</v>
      </c>
      <c r="B116" s="41">
        <v>12</v>
      </c>
      <c r="C116" s="41">
        <v>608</v>
      </c>
      <c r="D116" s="42">
        <v>7</v>
      </c>
      <c r="E116" s="41">
        <v>900</v>
      </c>
      <c r="F116" s="41">
        <v>1064</v>
      </c>
      <c r="G116" s="41">
        <f t="shared" si="8"/>
        <v>982</v>
      </c>
      <c r="H116" s="41">
        <f t="shared" si="7"/>
        <v>0</v>
      </c>
      <c r="I116" s="43">
        <f t="shared" si="9"/>
        <v>31.166666666666668</v>
      </c>
      <c r="J116" s="41">
        <v>0</v>
      </c>
      <c r="K116" s="41"/>
      <c r="L116" s="41"/>
      <c r="M116" s="39">
        <f t="shared" si="10"/>
        <v>4.0916666666666668</v>
      </c>
      <c r="N116" s="38">
        <f t="shared" si="13"/>
        <v>35.258333333333333</v>
      </c>
      <c r="R116" s="12">
        <v>152</v>
      </c>
      <c r="S116" s="12">
        <f t="shared" si="11"/>
        <v>1064</v>
      </c>
      <c r="U116" s="12">
        <f t="shared" si="12"/>
        <v>0</v>
      </c>
    </row>
    <row r="117" spans="1:21" x14ac:dyDescent="0.3">
      <c r="A117" s="41" t="s">
        <v>215</v>
      </c>
      <c r="B117" s="41">
        <v>12</v>
      </c>
      <c r="C117" s="41">
        <v>885</v>
      </c>
      <c r="D117" s="42">
        <v>7</v>
      </c>
      <c r="E117" s="41">
        <v>1000</v>
      </c>
      <c r="F117" s="41">
        <v>1540</v>
      </c>
      <c r="G117" s="41">
        <f t="shared" si="8"/>
        <v>1270</v>
      </c>
      <c r="H117" s="41">
        <f t="shared" si="7"/>
        <v>1320</v>
      </c>
      <c r="I117" s="43">
        <f t="shared" si="9"/>
        <v>-77.916666666666671</v>
      </c>
      <c r="J117" s="41">
        <v>0</v>
      </c>
      <c r="K117" s="41"/>
      <c r="L117" s="41"/>
      <c r="M117" s="39">
        <f t="shared" si="10"/>
        <v>5.291666666666667</v>
      </c>
      <c r="N117" s="38">
        <f t="shared" si="13"/>
        <v>-72.625</v>
      </c>
      <c r="Q117" s="34">
        <v>110</v>
      </c>
      <c r="R117" s="12">
        <v>220</v>
      </c>
      <c r="S117" s="12">
        <f t="shared" si="11"/>
        <v>1540</v>
      </c>
      <c r="U117" s="12">
        <f t="shared" si="12"/>
        <v>0</v>
      </c>
    </row>
    <row r="118" spans="1:21" x14ac:dyDescent="0.3">
      <c r="A118" s="14" t="s">
        <v>8</v>
      </c>
      <c r="B118" s="14">
        <v>12</v>
      </c>
      <c r="C118" s="14">
        <v>0</v>
      </c>
      <c r="D118" s="15">
        <v>8</v>
      </c>
      <c r="E118" s="14">
        <v>3100</v>
      </c>
      <c r="F118" s="14">
        <v>0</v>
      </c>
      <c r="G118" s="14">
        <f t="shared" si="8"/>
        <v>1550</v>
      </c>
      <c r="H118" s="14">
        <f t="shared" si="7"/>
        <v>0</v>
      </c>
      <c r="I118" s="17">
        <f t="shared" si="9"/>
        <v>129.16666666666666</v>
      </c>
      <c r="J118" s="14">
        <v>30</v>
      </c>
      <c r="K118" s="14"/>
      <c r="L118" s="14"/>
      <c r="M118" s="28">
        <f t="shared" si="10"/>
        <v>6.458333333333333</v>
      </c>
      <c r="N118" s="28">
        <f t="shared" si="13"/>
        <v>165.625</v>
      </c>
      <c r="S118" s="12">
        <f t="shared" si="11"/>
        <v>0</v>
      </c>
      <c r="U118" s="12">
        <f t="shared" si="12"/>
        <v>0</v>
      </c>
    </row>
    <row r="119" spans="1:21" x14ac:dyDescent="0.3">
      <c r="A119" s="18" t="s">
        <v>234</v>
      </c>
      <c r="B119" s="18">
        <v>24</v>
      </c>
      <c r="C119" s="18">
        <v>511</v>
      </c>
      <c r="D119" s="21">
        <v>9</v>
      </c>
      <c r="E119" s="18">
        <v>900</v>
      </c>
      <c r="F119" s="18">
        <v>603</v>
      </c>
      <c r="G119" s="18">
        <f t="shared" si="8"/>
        <v>751.5</v>
      </c>
      <c r="H119" s="18">
        <f t="shared" si="7"/>
        <v>600</v>
      </c>
      <c r="I119" s="22">
        <f t="shared" si="9"/>
        <v>-14.979166666666666</v>
      </c>
      <c r="J119" s="18">
        <v>0</v>
      </c>
      <c r="K119" s="18"/>
      <c r="L119" s="18"/>
      <c r="M119" s="35">
        <f t="shared" si="10"/>
        <v>1.565625</v>
      </c>
      <c r="N119" s="38">
        <f t="shared" si="13"/>
        <v>-13.413541666666665</v>
      </c>
      <c r="Q119" s="34">
        <v>25</v>
      </c>
      <c r="R119" s="12">
        <v>67</v>
      </c>
      <c r="S119" s="12">
        <f t="shared" si="11"/>
        <v>603</v>
      </c>
      <c r="U119" s="12">
        <f t="shared" si="12"/>
        <v>0</v>
      </c>
    </row>
    <row r="120" spans="1:21" x14ac:dyDescent="0.3">
      <c r="A120" s="18" t="s">
        <v>113</v>
      </c>
      <c r="B120" s="18">
        <v>24</v>
      </c>
      <c r="C120" s="18">
        <v>709</v>
      </c>
      <c r="D120" s="21">
        <v>9</v>
      </c>
      <c r="E120" s="18">
        <v>1700</v>
      </c>
      <c r="F120" s="18">
        <v>1170</v>
      </c>
      <c r="G120" s="18">
        <f t="shared" si="8"/>
        <v>1435</v>
      </c>
      <c r="H120" s="18">
        <f t="shared" si="7"/>
        <v>840</v>
      </c>
      <c r="I120" s="22">
        <f t="shared" si="9"/>
        <v>-4.75</v>
      </c>
      <c r="J120" s="18">
        <v>0</v>
      </c>
      <c r="K120" s="18"/>
      <c r="L120" s="18"/>
      <c r="M120" s="35">
        <f t="shared" si="10"/>
        <v>2.9895833333333335</v>
      </c>
      <c r="N120" s="38">
        <f t="shared" si="13"/>
        <v>-1.7604166666666665</v>
      </c>
      <c r="Q120" s="34">
        <v>35</v>
      </c>
      <c r="R120" s="12">
        <v>130</v>
      </c>
      <c r="S120" s="12">
        <f t="shared" si="11"/>
        <v>1170</v>
      </c>
      <c r="U120" s="12">
        <f t="shared" si="12"/>
        <v>0</v>
      </c>
    </row>
    <row r="121" spans="1:21" x14ac:dyDescent="0.3">
      <c r="A121" s="18" t="s">
        <v>54</v>
      </c>
      <c r="B121" s="18">
        <v>24</v>
      </c>
      <c r="C121" s="18">
        <v>948</v>
      </c>
      <c r="D121" s="21">
        <v>9</v>
      </c>
      <c r="E121" s="18">
        <v>1000</v>
      </c>
      <c r="F121" s="18">
        <v>2160</v>
      </c>
      <c r="G121" s="18">
        <f t="shared" si="8"/>
        <v>1580</v>
      </c>
      <c r="H121" s="18">
        <f t="shared" si="7"/>
        <v>0</v>
      </c>
      <c r="I121" s="22">
        <f t="shared" si="9"/>
        <v>26.333333333333332</v>
      </c>
      <c r="J121" s="18">
        <v>0</v>
      </c>
      <c r="K121" s="18"/>
      <c r="L121" s="18"/>
      <c r="M121" s="35">
        <f t="shared" si="10"/>
        <v>3.2916666666666665</v>
      </c>
      <c r="N121" s="35">
        <f t="shared" si="13"/>
        <v>29.625</v>
      </c>
      <c r="R121" s="12">
        <v>240</v>
      </c>
      <c r="S121" s="12">
        <f t="shared" si="11"/>
        <v>2160</v>
      </c>
      <c r="U121" s="12">
        <f t="shared" si="12"/>
        <v>0</v>
      </c>
    </row>
    <row r="122" spans="1:21" x14ac:dyDescent="0.3">
      <c r="A122" s="18" t="s">
        <v>197</v>
      </c>
      <c r="B122" s="18">
        <v>24</v>
      </c>
      <c r="C122" s="18">
        <v>1601</v>
      </c>
      <c r="D122" s="21">
        <v>9</v>
      </c>
      <c r="E122" s="18">
        <v>1100</v>
      </c>
      <c r="F122" s="18">
        <v>2025</v>
      </c>
      <c r="G122" s="18">
        <f t="shared" si="8"/>
        <v>1562.5</v>
      </c>
      <c r="H122" s="18">
        <f t="shared" si="7"/>
        <v>0</v>
      </c>
      <c r="I122" s="22">
        <f t="shared" si="9"/>
        <v>-1.6041666666666667</v>
      </c>
      <c r="J122" s="18">
        <v>25</v>
      </c>
      <c r="K122" s="18"/>
      <c r="L122" s="18"/>
      <c r="M122" s="35">
        <f t="shared" si="10"/>
        <v>3.2552083333333335</v>
      </c>
      <c r="N122" s="35">
        <f t="shared" si="13"/>
        <v>26.651041666666664</v>
      </c>
      <c r="R122" s="12">
        <v>225</v>
      </c>
      <c r="S122" s="12">
        <f t="shared" si="11"/>
        <v>2025</v>
      </c>
      <c r="U122" s="12">
        <f t="shared" si="12"/>
        <v>0</v>
      </c>
    </row>
    <row r="123" spans="1:21" x14ac:dyDescent="0.3">
      <c r="A123" s="18" t="s">
        <v>40</v>
      </c>
      <c r="B123" s="18">
        <v>24</v>
      </c>
      <c r="C123" s="18">
        <v>0</v>
      </c>
      <c r="D123" s="21">
        <v>9</v>
      </c>
      <c r="E123" s="18">
        <v>250</v>
      </c>
      <c r="F123" s="18">
        <v>0</v>
      </c>
      <c r="G123" s="18">
        <f t="shared" si="8"/>
        <v>125</v>
      </c>
      <c r="H123" s="18">
        <f t="shared" si="7"/>
        <v>240</v>
      </c>
      <c r="I123" s="22">
        <f t="shared" si="9"/>
        <v>-4.791666666666667</v>
      </c>
      <c r="J123" s="18">
        <v>0</v>
      </c>
      <c r="K123" s="18"/>
      <c r="L123" s="18"/>
      <c r="M123" s="35">
        <f t="shared" si="10"/>
        <v>0.26041666666666669</v>
      </c>
      <c r="N123" s="38">
        <f t="shared" si="13"/>
        <v>-4.53125</v>
      </c>
      <c r="Q123" s="34">
        <v>10</v>
      </c>
      <c r="S123" s="12">
        <f t="shared" si="11"/>
        <v>0</v>
      </c>
      <c r="U123" s="12">
        <f t="shared" si="12"/>
        <v>0</v>
      </c>
    </row>
    <row r="124" spans="1:21" x14ac:dyDescent="0.3">
      <c r="A124" s="18" t="s">
        <v>111</v>
      </c>
      <c r="B124" s="18">
        <v>24</v>
      </c>
      <c r="C124" s="18">
        <v>265</v>
      </c>
      <c r="D124" s="21">
        <v>9</v>
      </c>
      <c r="E124" s="18">
        <v>600</v>
      </c>
      <c r="F124" s="18">
        <v>657</v>
      </c>
      <c r="G124" s="18">
        <f t="shared" si="8"/>
        <v>628.5</v>
      </c>
      <c r="H124" s="18">
        <f t="shared" si="7"/>
        <v>360</v>
      </c>
      <c r="I124" s="22">
        <f t="shared" si="9"/>
        <v>0.14583333333333334</v>
      </c>
      <c r="J124" s="18">
        <v>0</v>
      </c>
      <c r="K124" s="18"/>
      <c r="L124" s="18"/>
      <c r="M124" s="35">
        <f t="shared" si="10"/>
        <v>1.309375</v>
      </c>
      <c r="N124" s="32">
        <f t="shared" si="13"/>
        <v>1.4552083333333332</v>
      </c>
      <c r="Q124" s="34">
        <v>15</v>
      </c>
      <c r="R124" s="12">
        <v>73</v>
      </c>
      <c r="S124" s="12">
        <f t="shared" si="11"/>
        <v>657</v>
      </c>
      <c r="U124" s="12">
        <f t="shared" si="12"/>
        <v>0</v>
      </c>
    </row>
    <row r="125" spans="1:21" x14ac:dyDescent="0.3">
      <c r="A125" s="18" t="s">
        <v>188</v>
      </c>
      <c r="B125" s="18">
        <v>30</v>
      </c>
      <c r="C125" s="18">
        <v>1379</v>
      </c>
      <c r="D125" s="21">
        <v>4.5</v>
      </c>
      <c r="E125" s="18">
        <v>900</v>
      </c>
      <c r="F125" s="18">
        <v>1237.5</v>
      </c>
      <c r="G125" s="18">
        <f t="shared" si="8"/>
        <v>1068.75</v>
      </c>
      <c r="H125" s="18">
        <f t="shared" si="7"/>
        <v>0</v>
      </c>
      <c r="I125" s="22">
        <f t="shared" si="9"/>
        <v>-10.341666666666667</v>
      </c>
      <c r="J125" s="18">
        <v>20</v>
      </c>
      <c r="K125" s="18"/>
      <c r="L125" s="18"/>
      <c r="M125" s="35">
        <f t="shared" si="10"/>
        <v>1.78125</v>
      </c>
      <c r="N125" s="35">
        <f t="shared" si="13"/>
        <v>11.439583333333333</v>
      </c>
      <c r="R125" s="12">
        <v>275</v>
      </c>
      <c r="S125" s="12">
        <f t="shared" si="11"/>
        <v>1237.5</v>
      </c>
      <c r="U125" s="12">
        <f t="shared" si="12"/>
        <v>0</v>
      </c>
    </row>
    <row r="126" spans="1:21" x14ac:dyDescent="0.3">
      <c r="A126" s="18" t="s">
        <v>99</v>
      </c>
      <c r="B126" s="18">
        <v>30</v>
      </c>
      <c r="C126" s="18">
        <v>1038</v>
      </c>
      <c r="D126" s="21">
        <v>7</v>
      </c>
      <c r="E126" s="18">
        <v>2000</v>
      </c>
      <c r="F126" s="18">
        <v>2282</v>
      </c>
      <c r="G126" s="18">
        <f t="shared" si="8"/>
        <v>2141</v>
      </c>
      <c r="H126" s="18">
        <f t="shared" si="7"/>
        <v>750</v>
      </c>
      <c r="I126" s="22">
        <f t="shared" si="9"/>
        <v>11.766666666666667</v>
      </c>
      <c r="J126" s="18">
        <v>0</v>
      </c>
      <c r="K126" s="18"/>
      <c r="L126" s="18"/>
      <c r="M126" s="35">
        <f t="shared" si="10"/>
        <v>3.5683333333333338</v>
      </c>
      <c r="N126" s="35">
        <f t="shared" si="13"/>
        <v>15.335000000000001</v>
      </c>
      <c r="Q126" s="34">
        <v>25</v>
      </c>
      <c r="R126" s="12">
        <v>326</v>
      </c>
      <c r="S126" s="12">
        <f t="shared" si="11"/>
        <v>2282</v>
      </c>
      <c r="U126" s="12">
        <f t="shared" si="12"/>
        <v>0</v>
      </c>
    </row>
    <row r="127" spans="1:21" x14ac:dyDescent="0.3">
      <c r="A127" s="18" t="s">
        <v>179</v>
      </c>
      <c r="B127" s="18">
        <v>24</v>
      </c>
      <c r="C127" s="18">
        <v>346</v>
      </c>
      <c r="D127" s="21">
        <v>9</v>
      </c>
      <c r="E127" s="18">
        <v>200</v>
      </c>
      <c r="F127" s="18">
        <v>756</v>
      </c>
      <c r="G127" s="18">
        <f t="shared" si="8"/>
        <v>478</v>
      </c>
      <c r="H127" s="18">
        <f t="shared" si="7"/>
        <v>0</v>
      </c>
      <c r="I127" s="22">
        <f t="shared" si="9"/>
        <v>5.5</v>
      </c>
      <c r="J127" s="18">
        <v>0</v>
      </c>
      <c r="K127" s="18">
        <v>20</v>
      </c>
      <c r="L127" s="18"/>
      <c r="M127" s="35">
        <f t="shared" si="10"/>
        <v>0.99583333333333346</v>
      </c>
      <c r="N127" s="35">
        <f t="shared" si="13"/>
        <v>26.495833333333334</v>
      </c>
      <c r="R127" s="12">
        <v>84</v>
      </c>
      <c r="S127" s="12">
        <f t="shared" si="11"/>
        <v>756</v>
      </c>
      <c r="U127" s="12">
        <f t="shared" si="12"/>
        <v>0</v>
      </c>
    </row>
    <row r="128" spans="1:21" x14ac:dyDescent="0.3">
      <c r="A128" s="18" t="s">
        <v>146</v>
      </c>
      <c r="B128" s="18">
        <v>10</v>
      </c>
      <c r="C128" s="18">
        <v>0</v>
      </c>
      <c r="D128" s="21">
        <v>3.5</v>
      </c>
      <c r="E128" s="18">
        <v>180</v>
      </c>
      <c r="F128" s="18">
        <v>259</v>
      </c>
      <c r="G128" s="18">
        <f t="shared" si="8"/>
        <v>219.5</v>
      </c>
      <c r="H128" s="18">
        <f t="shared" si="7"/>
        <v>60</v>
      </c>
      <c r="I128" s="22">
        <f t="shared" si="9"/>
        <v>15.95</v>
      </c>
      <c r="J128" s="18">
        <v>0</v>
      </c>
      <c r="K128" s="18"/>
      <c r="L128" s="18"/>
      <c r="M128" s="35">
        <f t="shared" si="10"/>
        <v>1.0975000000000001</v>
      </c>
      <c r="N128" s="35">
        <f t="shared" si="13"/>
        <v>17.047499999999999</v>
      </c>
      <c r="Q128" s="34">
        <v>6</v>
      </c>
      <c r="R128" s="12">
        <v>74</v>
      </c>
      <c r="S128" s="12">
        <f t="shared" si="11"/>
        <v>259</v>
      </c>
      <c r="U128" s="12">
        <f t="shared" si="12"/>
        <v>0</v>
      </c>
    </row>
    <row r="129" spans="1:21" x14ac:dyDescent="0.3">
      <c r="A129" s="18" t="s">
        <v>235</v>
      </c>
      <c r="B129" s="18">
        <v>8</v>
      </c>
      <c r="C129" s="18">
        <v>0</v>
      </c>
      <c r="D129" s="21">
        <v>5</v>
      </c>
      <c r="E129" s="18">
        <v>70</v>
      </c>
      <c r="F129" s="18">
        <v>70</v>
      </c>
      <c r="G129" s="18">
        <f t="shared" si="8"/>
        <v>70</v>
      </c>
      <c r="H129" s="18">
        <f t="shared" si="7"/>
        <v>80</v>
      </c>
      <c r="I129" s="22">
        <f t="shared" si="9"/>
        <v>-1.25</v>
      </c>
      <c r="J129" s="18">
        <v>0</v>
      </c>
      <c r="K129" s="18"/>
      <c r="L129" s="18"/>
      <c r="M129" s="35">
        <f t="shared" si="10"/>
        <v>0.4375</v>
      </c>
      <c r="N129" s="38">
        <f t="shared" si="13"/>
        <v>-0.8125</v>
      </c>
      <c r="Q129" s="34">
        <v>10</v>
      </c>
      <c r="S129" s="12">
        <f t="shared" si="11"/>
        <v>0</v>
      </c>
      <c r="U129" s="12">
        <f t="shared" si="12"/>
        <v>70</v>
      </c>
    </row>
    <row r="130" spans="1:21" x14ac:dyDescent="0.3">
      <c r="A130" s="18" t="s">
        <v>83</v>
      </c>
      <c r="B130" s="18">
        <v>12</v>
      </c>
      <c r="C130" s="18">
        <v>164</v>
      </c>
      <c r="D130" s="21">
        <v>5</v>
      </c>
      <c r="E130" s="18">
        <v>1600</v>
      </c>
      <c r="F130" s="18">
        <v>2390</v>
      </c>
      <c r="G130" s="18">
        <f t="shared" si="8"/>
        <v>1995</v>
      </c>
      <c r="H130" s="18">
        <f t="shared" si="7"/>
        <v>1080</v>
      </c>
      <c r="I130" s="22">
        <f t="shared" si="9"/>
        <v>62.583333333333336</v>
      </c>
      <c r="J130" s="18">
        <v>5</v>
      </c>
      <c r="K130" s="18"/>
      <c r="L130" s="18"/>
      <c r="M130" s="35">
        <f t="shared" si="10"/>
        <v>8.3125</v>
      </c>
      <c r="N130" s="35">
        <f t="shared" si="13"/>
        <v>75.895833333333343</v>
      </c>
      <c r="Q130" s="34">
        <v>90</v>
      </c>
      <c r="R130" s="12">
        <v>478</v>
      </c>
      <c r="S130" s="12">
        <f t="shared" si="11"/>
        <v>2390</v>
      </c>
      <c r="U130" s="12">
        <f t="shared" si="12"/>
        <v>0</v>
      </c>
    </row>
    <row r="131" spans="1:21" x14ac:dyDescent="0.3">
      <c r="A131" s="18" t="s">
        <v>82</v>
      </c>
      <c r="B131" s="18">
        <v>24</v>
      </c>
      <c r="C131" s="18">
        <v>3071</v>
      </c>
      <c r="D131" s="21">
        <v>5</v>
      </c>
      <c r="E131" s="18">
        <v>8500</v>
      </c>
      <c r="F131" s="18">
        <v>9500</v>
      </c>
      <c r="G131" s="18">
        <f t="shared" si="8"/>
        <v>9000</v>
      </c>
      <c r="H131" s="18">
        <f t="shared" ref="H131:H194" si="14">Q131*B131</f>
        <v>6000</v>
      </c>
      <c r="I131" s="22">
        <f t="shared" si="9"/>
        <v>-2.9583333333333335</v>
      </c>
      <c r="J131" s="18">
        <v>25</v>
      </c>
      <c r="K131" s="18">
        <v>30</v>
      </c>
      <c r="L131" s="18"/>
      <c r="M131" s="35">
        <f t="shared" si="10"/>
        <v>18.75</v>
      </c>
      <c r="N131" s="35">
        <f t="shared" si="13"/>
        <v>70.791666666666671</v>
      </c>
      <c r="Q131" s="34">
        <v>250</v>
      </c>
      <c r="R131" s="12">
        <v>1900</v>
      </c>
      <c r="S131" s="12">
        <f t="shared" si="11"/>
        <v>9500</v>
      </c>
      <c r="U131" s="12">
        <f t="shared" si="12"/>
        <v>0</v>
      </c>
    </row>
    <row r="132" spans="1:21" x14ac:dyDescent="0.3">
      <c r="A132" s="18" t="s">
        <v>240</v>
      </c>
      <c r="B132" s="18">
        <v>10</v>
      </c>
      <c r="C132" s="18">
        <v>497</v>
      </c>
      <c r="D132" s="21">
        <v>8</v>
      </c>
      <c r="E132" s="18">
        <v>90</v>
      </c>
      <c r="F132" s="18">
        <v>240</v>
      </c>
      <c r="G132" s="18">
        <f t="shared" ref="G132:G195" si="15">SUM(E132+F132)/2</f>
        <v>165</v>
      </c>
      <c r="H132" s="18">
        <f t="shared" si="14"/>
        <v>0</v>
      </c>
      <c r="I132" s="22">
        <f t="shared" ref="I132:I195" si="16">(G132-C132-H132)/B132</f>
        <v>-33.200000000000003</v>
      </c>
      <c r="J132" s="18">
        <v>0</v>
      </c>
      <c r="K132" s="18"/>
      <c r="L132" s="18"/>
      <c r="M132" s="35">
        <f t="shared" ref="M132:M195" si="17">G132*0.05/B132</f>
        <v>0.82499999999999996</v>
      </c>
      <c r="N132" s="38">
        <f t="shared" si="13"/>
        <v>-32.375</v>
      </c>
      <c r="R132" s="12">
        <v>30</v>
      </c>
      <c r="S132" s="12">
        <f t="shared" ref="S132:S195" si="18">R132*D132</f>
        <v>240</v>
      </c>
      <c r="U132" s="12">
        <f t="shared" ref="U132:U195" si="19">F132-S132</f>
        <v>0</v>
      </c>
    </row>
    <row r="133" spans="1:21" x14ac:dyDescent="0.3">
      <c r="A133" s="14" t="s">
        <v>191</v>
      </c>
      <c r="B133" s="14">
        <v>12</v>
      </c>
      <c r="C133" s="14">
        <v>0</v>
      </c>
      <c r="D133" s="15">
        <v>10</v>
      </c>
      <c r="E133" s="14">
        <v>2000</v>
      </c>
      <c r="F133" s="14">
        <v>0</v>
      </c>
      <c r="G133" s="14">
        <f t="shared" si="15"/>
        <v>1000</v>
      </c>
      <c r="H133" s="14">
        <f t="shared" si="14"/>
        <v>0</v>
      </c>
      <c r="I133" s="17">
        <f t="shared" si="16"/>
        <v>83.333333333333329</v>
      </c>
      <c r="J133" s="14">
        <v>0</v>
      </c>
      <c r="K133" s="14"/>
      <c r="L133" s="14"/>
      <c r="M133" s="28">
        <f t="shared" si="17"/>
        <v>4.166666666666667</v>
      </c>
      <c r="N133" s="28">
        <f t="shared" si="13"/>
        <v>87.5</v>
      </c>
      <c r="S133" s="12">
        <f t="shared" si="18"/>
        <v>0</v>
      </c>
      <c r="U133" s="12">
        <f t="shared" si="19"/>
        <v>0</v>
      </c>
    </row>
    <row r="134" spans="1:21" x14ac:dyDescent="0.3">
      <c r="A134" s="18" t="s">
        <v>175</v>
      </c>
      <c r="B134" s="18">
        <v>1</v>
      </c>
      <c r="C134" s="18">
        <v>0</v>
      </c>
      <c r="D134" s="21">
        <v>10</v>
      </c>
      <c r="E134" s="18">
        <v>52</v>
      </c>
      <c r="F134" s="18">
        <v>200</v>
      </c>
      <c r="G134" s="18">
        <f t="shared" si="15"/>
        <v>126</v>
      </c>
      <c r="H134" s="18">
        <f t="shared" si="14"/>
        <v>45</v>
      </c>
      <c r="I134" s="22">
        <f t="shared" si="16"/>
        <v>81</v>
      </c>
      <c r="J134" s="18">
        <v>0</v>
      </c>
      <c r="K134" s="18"/>
      <c r="L134" s="18"/>
      <c r="M134" s="35">
        <f t="shared" si="17"/>
        <v>6.3000000000000007</v>
      </c>
      <c r="N134" s="35">
        <f t="shared" si="13"/>
        <v>87.3</v>
      </c>
      <c r="Q134" s="34">
        <v>45</v>
      </c>
      <c r="R134" s="12">
        <v>20</v>
      </c>
      <c r="S134" s="12">
        <f t="shared" si="18"/>
        <v>200</v>
      </c>
      <c r="U134" s="12">
        <f t="shared" si="19"/>
        <v>0</v>
      </c>
    </row>
    <row r="135" spans="1:21" x14ac:dyDescent="0.3">
      <c r="A135" s="18" t="s">
        <v>176</v>
      </c>
      <c r="B135" s="18">
        <v>1</v>
      </c>
      <c r="C135" s="18">
        <v>0</v>
      </c>
      <c r="D135" s="21">
        <v>10</v>
      </c>
      <c r="E135" s="18">
        <v>34</v>
      </c>
      <c r="F135" s="18">
        <v>150</v>
      </c>
      <c r="G135" s="18">
        <f t="shared" si="15"/>
        <v>92</v>
      </c>
      <c r="H135" s="18">
        <f t="shared" si="14"/>
        <v>0</v>
      </c>
      <c r="I135" s="22">
        <f t="shared" si="16"/>
        <v>92</v>
      </c>
      <c r="J135" s="18">
        <v>0</v>
      </c>
      <c r="K135" s="18"/>
      <c r="L135" s="18"/>
      <c r="M135" s="35">
        <f t="shared" si="17"/>
        <v>4.6000000000000005</v>
      </c>
      <c r="N135" s="35">
        <f t="shared" ref="N135:N198" si="20">I135+J135+K135+L135+M135</f>
        <v>96.6</v>
      </c>
      <c r="R135" s="12">
        <v>15</v>
      </c>
      <c r="S135" s="12">
        <f t="shared" si="18"/>
        <v>150</v>
      </c>
      <c r="U135" s="12">
        <f t="shared" si="19"/>
        <v>0</v>
      </c>
    </row>
    <row r="136" spans="1:21" x14ac:dyDescent="0.3">
      <c r="A136" s="18" t="s">
        <v>85</v>
      </c>
      <c r="B136" s="18">
        <v>6</v>
      </c>
      <c r="C136" s="18">
        <v>3</v>
      </c>
      <c r="D136" s="21">
        <v>3.5</v>
      </c>
      <c r="E136" s="18">
        <v>80</v>
      </c>
      <c r="F136" s="18">
        <v>94.5</v>
      </c>
      <c r="G136" s="18">
        <f t="shared" si="15"/>
        <v>87.25</v>
      </c>
      <c r="H136" s="18">
        <f t="shared" si="14"/>
        <v>0</v>
      </c>
      <c r="I136" s="22">
        <f t="shared" si="16"/>
        <v>14.041666666666666</v>
      </c>
      <c r="J136" s="18">
        <v>0</v>
      </c>
      <c r="K136" s="18"/>
      <c r="L136" s="18"/>
      <c r="M136" s="35">
        <f t="shared" si="17"/>
        <v>0.7270833333333333</v>
      </c>
      <c r="N136" s="35">
        <f t="shared" si="20"/>
        <v>14.768749999999999</v>
      </c>
      <c r="R136" s="12">
        <v>27</v>
      </c>
      <c r="S136" s="12">
        <f t="shared" si="18"/>
        <v>94.5</v>
      </c>
      <c r="U136" s="12">
        <f t="shared" si="19"/>
        <v>0</v>
      </c>
    </row>
    <row r="137" spans="1:21" x14ac:dyDescent="0.3">
      <c r="A137" s="18" t="s">
        <v>84</v>
      </c>
      <c r="B137" s="18">
        <v>6</v>
      </c>
      <c r="C137" s="18">
        <v>29</v>
      </c>
      <c r="D137" s="21">
        <v>3.5</v>
      </c>
      <c r="E137" s="18">
        <v>37</v>
      </c>
      <c r="F137" s="18">
        <v>108.5</v>
      </c>
      <c r="G137" s="18">
        <f t="shared" si="15"/>
        <v>72.75</v>
      </c>
      <c r="H137" s="18">
        <f t="shared" si="14"/>
        <v>0</v>
      </c>
      <c r="I137" s="22">
        <f t="shared" si="16"/>
        <v>7.291666666666667</v>
      </c>
      <c r="J137" s="18">
        <v>0</v>
      </c>
      <c r="K137" s="18"/>
      <c r="L137" s="18"/>
      <c r="M137" s="35">
        <f t="shared" si="17"/>
        <v>0.60625000000000007</v>
      </c>
      <c r="N137" s="35">
        <f t="shared" si="20"/>
        <v>7.8979166666666671</v>
      </c>
      <c r="R137" s="12">
        <v>31</v>
      </c>
      <c r="S137" s="12">
        <f t="shared" si="18"/>
        <v>108.5</v>
      </c>
      <c r="U137" s="12">
        <f t="shared" si="19"/>
        <v>0</v>
      </c>
    </row>
    <row r="138" spans="1:21" x14ac:dyDescent="0.3">
      <c r="A138" s="18" t="s">
        <v>20</v>
      </c>
      <c r="B138" s="18">
        <v>24</v>
      </c>
      <c r="C138" s="18">
        <v>150</v>
      </c>
      <c r="D138" s="21">
        <v>9</v>
      </c>
      <c r="E138" s="18">
        <v>550</v>
      </c>
      <c r="F138" s="18">
        <v>1521</v>
      </c>
      <c r="G138" s="18">
        <f t="shared" si="15"/>
        <v>1035.5</v>
      </c>
      <c r="H138" s="18">
        <f t="shared" si="14"/>
        <v>0</v>
      </c>
      <c r="I138" s="22">
        <f t="shared" si="16"/>
        <v>36.895833333333336</v>
      </c>
      <c r="J138" s="18">
        <v>0</v>
      </c>
      <c r="K138" s="18">
        <v>20</v>
      </c>
      <c r="L138" s="18"/>
      <c r="M138" s="35">
        <f t="shared" si="17"/>
        <v>2.1572916666666671</v>
      </c>
      <c r="N138" s="35">
        <f t="shared" si="20"/>
        <v>59.053125000000001</v>
      </c>
      <c r="R138" s="12">
        <v>169</v>
      </c>
      <c r="S138" s="12">
        <f t="shared" si="18"/>
        <v>1521</v>
      </c>
      <c r="U138" s="12">
        <f t="shared" si="19"/>
        <v>0</v>
      </c>
    </row>
    <row r="139" spans="1:21" x14ac:dyDescent="0.3">
      <c r="A139" s="18" t="s">
        <v>19</v>
      </c>
      <c r="B139" s="18">
        <v>24</v>
      </c>
      <c r="C139" s="18">
        <v>1465</v>
      </c>
      <c r="D139" s="21">
        <v>9</v>
      </c>
      <c r="E139" s="18">
        <v>1400</v>
      </c>
      <c r="F139" s="18">
        <v>2349</v>
      </c>
      <c r="G139" s="18">
        <f t="shared" si="15"/>
        <v>1874.5</v>
      </c>
      <c r="H139" s="18">
        <f t="shared" si="14"/>
        <v>0</v>
      </c>
      <c r="I139" s="22">
        <f t="shared" si="16"/>
        <v>17.0625</v>
      </c>
      <c r="J139" s="18">
        <v>20</v>
      </c>
      <c r="K139" s="18">
        <v>30</v>
      </c>
      <c r="L139" s="18"/>
      <c r="M139" s="35">
        <f t="shared" si="17"/>
        <v>3.9052083333333338</v>
      </c>
      <c r="N139" s="35">
        <f t="shared" si="20"/>
        <v>70.967708333333334</v>
      </c>
      <c r="R139" s="12">
        <v>261</v>
      </c>
      <c r="S139" s="12">
        <f t="shared" si="18"/>
        <v>2349</v>
      </c>
      <c r="U139" s="12">
        <f t="shared" si="19"/>
        <v>0</v>
      </c>
    </row>
    <row r="140" spans="1:21" x14ac:dyDescent="0.3">
      <c r="A140" s="14" t="s">
        <v>246</v>
      </c>
      <c r="B140" s="14">
        <v>12</v>
      </c>
      <c r="C140" s="14">
        <v>253</v>
      </c>
      <c r="D140" s="15">
        <v>9</v>
      </c>
      <c r="E140" s="14">
        <v>400</v>
      </c>
      <c r="F140" s="14">
        <v>1323</v>
      </c>
      <c r="G140" s="14">
        <f t="shared" si="15"/>
        <v>861.5</v>
      </c>
      <c r="H140" s="14">
        <f t="shared" si="14"/>
        <v>0</v>
      </c>
      <c r="I140" s="17">
        <f t="shared" si="16"/>
        <v>50.708333333333336</v>
      </c>
      <c r="J140" s="14">
        <v>0</v>
      </c>
      <c r="K140" s="14"/>
      <c r="L140" s="14"/>
      <c r="M140" s="28">
        <f t="shared" si="17"/>
        <v>3.5895833333333336</v>
      </c>
      <c r="N140" s="28">
        <f t="shared" si="20"/>
        <v>54.297916666666666</v>
      </c>
      <c r="R140" s="12">
        <v>147</v>
      </c>
      <c r="S140" s="12">
        <f t="shared" si="18"/>
        <v>1323</v>
      </c>
      <c r="U140" s="12">
        <f t="shared" si="19"/>
        <v>0</v>
      </c>
    </row>
    <row r="141" spans="1:21" x14ac:dyDescent="0.3">
      <c r="A141" s="18" t="s">
        <v>112</v>
      </c>
      <c r="B141" s="18">
        <v>12</v>
      </c>
      <c r="C141" s="18">
        <v>1815</v>
      </c>
      <c r="D141" s="21">
        <v>9</v>
      </c>
      <c r="E141" s="18">
        <v>2000</v>
      </c>
      <c r="F141" s="18">
        <v>3627</v>
      </c>
      <c r="G141" s="18">
        <f t="shared" si="15"/>
        <v>2813.5</v>
      </c>
      <c r="H141" s="18">
        <f t="shared" si="14"/>
        <v>0</v>
      </c>
      <c r="I141" s="22">
        <f t="shared" si="16"/>
        <v>83.208333333333329</v>
      </c>
      <c r="J141" s="18">
        <v>20</v>
      </c>
      <c r="K141" s="18"/>
      <c r="L141" s="18"/>
      <c r="M141" s="35">
        <f t="shared" si="17"/>
        <v>11.722916666666668</v>
      </c>
      <c r="N141" s="35">
        <f t="shared" si="20"/>
        <v>114.93124999999999</v>
      </c>
      <c r="R141" s="12">
        <v>403</v>
      </c>
      <c r="S141" s="12">
        <f t="shared" si="18"/>
        <v>3627</v>
      </c>
      <c r="U141" s="12">
        <f t="shared" si="19"/>
        <v>0</v>
      </c>
    </row>
    <row r="142" spans="1:21" x14ac:dyDescent="0.3">
      <c r="A142" s="18" t="s">
        <v>21</v>
      </c>
      <c r="B142" s="18">
        <v>24</v>
      </c>
      <c r="C142" s="18">
        <v>2188</v>
      </c>
      <c r="D142" s="21">
        <v>9</v>
      </c>
      <c r="E142" s="18">
        <v>1250</v>
      </c>
      <c r="F142" s="18">
        <v>2700</v>
      </c>
      <c r="G142" s="18">
        <f t="shared" si="15"/>
        <v>1975</v>
      </c>
      <c r="H142" s="18">
        <f t="shared" si="14"/>
        <v>0</v>
      </c>
      <c r="I142" s="22">
        <f t="shared" si="16"/>
        <v>-8.875</v>
      </c>
      <c r="J142" s="18">
        <v>20</v>
      </c>
      <c r="K142" s="18"/>
      <c r="L142" s="18"/>
      <c r="M142" s="35">
        <f t="shared" si="17"/>
        <v>4.114583333333333</v>
      </c>
      <c r="N142" s="35">
        <f t="shared" si="20"/>
        <v>15.239583333333332</v>
      </c>
      <c r="R142" s="12">
        <v>300</v>
      </c>
      <c r="S142" s="12">
        <f t="shared" si="18"/>
        <v>2700</v>
      </c>
      <c r="U142" s="12">
        <f t="shared" si="19"/>
        <v>0</v>
      </c>
    </row>
    <row r="143" spans="1:21" x14ac:dyDescent="0.3">
      <c r="A143" s="18" t="s">
        <v>22</v>
      </c>
      <c r="B143" s="18">
        <v>24</v>
      </c>
      <c r="C143" s="18">
        <v>2441</v>
      </c>
      <c r="D143" s="21">
        <v>9</v>
      </c>
      <c r="E143" s="18">
        <v>1600</v>
      </c>
      <c r="F143" s="18">
        <v>2286</v>
      </c>
      <c r="G143" s="18">
        <f t="shared" si="15"/>
        <v>1943</v>
      </c>
      <c r="H143" s="18">
        <f t="shared" si="14"/>
        <v>0</v>
      </c>
      <c r="I143" s="22">
        <f t="shared" si="16"/>
        <v>-20.75</v>
      </c>
      <c r="J143" s="18">
        <v>20</v>
      </c>
      <c r="K143" s="18"/>
      <c r="L143" s="18"/>
      <c r="M143" s="35">
        <f t="shared" si="17"/>
        <v>4.0479166666666666</v>
      </c>
      <c r="N143" s="38">
        <f t="shared" si="20"/>
        <v>3.2979166666666666</v>
      </c>
      <c r="R143" s="12">
        <v>254</v>
      </c>
      <c r="S143" s="12">
        <f t="shared" si="18"/>
        <v>2286</v>
      </c>
      <c r="U143" s="12">
        <f t="shared" si="19"/>
        <v>0</v>
      </c>
    </row>
    <row r="144" spans="1:21" x14ac:dyDescent="0.3">
      <c r="A144" s="18" t="s">
        <v>23</v>
      </c>
      <c r="B144" s="18">
        <v>24</v>
      </c>
      <c r="C144" s="18">
        <v>2314</v>
      </c>
      <c r="D144" s="21">
        <v>9</v>
      </c>
      <c r="E144" s="18">
        <v>1400</v>
      </c>
      <c r="F144" s="18">
        <v>1890</v>
      </c>
      <c r="G144" s="18">
        <f t="shared" si="15"/>
        <v>1645</v>
      </c>
      <c r="H144" s="18">
        <f t="shared" si="14"/>
        <v>0</v>
      </c>
      <c r="I144" s="22">
        <f t="shared" si="16"/>
        <v>-27.875</v>
      </c>
      <c r="J144" s="18">
        <v>20</v>
      </c>
      <c r="K144" s="18"/>
      <c r="L144" s="18"/>
      <c r="M144" s="35">
        <f t="shared" si="17"/>
        <v>3.4270833333333335</v>
      </c>
      <c r="N144" s="38">
        <f t="shared" si="20"/>
        <v>-4.4479166666666661</v>
      </c>
      <c r="R144" s="12">
        <v>210</v>
      </c>
      <c r="S144" s="12">
        <f t="shared" si="18"/>
        <v>1890</v>
      </c>
      <c r="U144" s="12">
        <f t="shared" si="19"/>
        <v>0</v>
      </c>
    </row>
    <row r="145" spans="1:21" x14ac:dyDescent="0.3">
      <c r="A145" s="18" t="s">
        <v>24</v>
      </c>
      <c r="B145" s="18">
        <v>24</v>
      </c>
      <c r="C145" s="18">
        <v>399</v>
      </c>
      <c r="D145" s="21">
        <v>9</v>
      </c>
      <c r="E145" s="18">
        <v>900</v>
      </c>
      <c r="F145" s="18">
        <v>2466</v>
      </c>
      <c r="G145" s="18">
        <f t="shared" si="15"/>
        <v>1683</v>
      </c>
      <c r="H145" s="18">
        <f t="shared" si="14"/>
        <v>360</v>
      </c>
      <c r="I145" s="22">
        <f t="shared" si="16"/>
        <v>38.5</v>
      </c>
      <c r="J145" s="18">
        <v>0</v>
      </c>
      <c r="K145" s="18"/>
      <c r="L145" s="18"/>
      <c r="M145" s="35">
        <f t="shared" si="17"/>
        <v>3.5062500000000001</v>
      </c>
      <c r="N145" s="35">
        <f t="shared" si="20"/>
        <v>42.006250000000001</v>
      </c>
      <c r="Q145" s="34">
        <v>15</v>
      </c>
      <c r="R145" s="12">
        <v>274</v>
      </c>
      <c r="S145" s="12">
        <f t="shared" si="18"/>
        <v>2466</v>
      </c>
      <c r="U145" s="12">
        <f t="shared" si="19"/>
        <v>0</v>
      </c>
    </row>
    <row r="146" spans="1:21" x14ac:dyDescent="0.3">
      <c r="A146" s="18" t="s">
        <v>138</v>
      </c>
      <c r="B146" s="18">
        <v>200</v>
      </c>
      <c r="C146" s="18">
        <v>15506</v>
      </c>
      <c r="D146" s="21">
        <v>3.5</v>
      </c>
      <c r="E146" s="18">
        <v>25500</v>
      </c>
      <c r="F146" s="18">
        <v>27944</v>
      </c>
      <c r="G146" s="18">
        <f t="shared" si="15"/>
        <v>26722</v>
      </c>
      <c r="H146" s="18">
        <f t="shared" si="14"/>
        <v>7000</v>
      </c>
      <c r="I146" s="22">
        <f t="shared" si="16"/>
        <v>21.08</v>
      </c>
      <c r="J146" s="18">
        <v>10</v>
      </c>
      <c r="K146" s="18"/>
      <c r="L146" s="18"/>
      <c r="M146" s="35">
        <f t="shared" si="17"/>
        <v>6.6805000000000003</v>
      </c>
      <c r="N146" s="35">
        <f t="shared" si="20"/>
        <v>37.7605</v>
      </c>
      <c r="Q146" s="34">
        <v>35</v>
      </c>
      <c r="R146" s="12">
        <v>7984</v>
      </c>
      <c r="S146" s="12">
        <f t="shared" si="18"/>
        <v>27944</v>
      </c>
      <c r="U146" s="12">
        <f t="shared" si="19"/>
        <v>0</v>
      </c>
    </row>
    <row r="147" spans="1:21" x14ac:dyDescent="0.3">
      <c r="A147" s="18" t="s">
        <v>180</v>
      </c>
      <c r="B147" s="18">
        <v>36</v>
      </c>
      <c r="C147" s="18">
        <v>679</v>
      </c>
      <c r="D147" s="21">
        <v>4.5</v>
      </c>
      <c r="E147" s="18">
        <v>850</v>
      </c>
      <c r="F147" s="18">
        <v>3001.5</v>
      </c>
      <c r="G147" s="18">
        <f t="shared" si="15"/>
        <v>1925.75</v>
      </c>
      <c r="H147" s="18">
        <f t="shared" si="14"/>
        <v>0</v>
      </c>
      <c r="I147" s="22">
        <f t="shared" si="16"/>
        <v>34.631944444444443</v>
      </c>
      <c r="J147" s="18">
        <v>0</v>
      </c>
      <c r="K147" s="18"/>
      <c r="L147" s="18"/>
      <c r="M147" s="35">
        <f t="shared" si="17"/>
        <v>2.6746527777777782</v>
      </c>
      <c r="N147" s="35">
        <f t="shared" si="20"/>
        <v>37.306597222222223</v>
      </c>
      <c r="R147" s="12">
        <v>667</v>
      </c>
      <c r="S147" s="12">
        <f t="shared" si="18"/>
        <v>3001.5</v>
      </c>
      <c r="U147" s="12">
        <f t="shared" si="19"/>
        <v>0</v>
      </c>
    </row>
    <row r="148" spans="1:21" x14ac:dyDescent="0.3">
      <c r="A148" s="18" t="s">
        <v>181</v>
      </c>
      <c r="B148" s="18">
        <v>36</v>
      </c>
      <c r="C148" s="18">
        <v>1079</v>
      </c>
      <c r="D148" s="21">
        <v>4.5</v>
      </c>
      <c r="E148" s="18">
        <v>605</v>
      </c>
      <c r="F148" s="18">
        <v>1980</v>
      </c>
      <c r="G148" s="18">
        <f t="shared" si="15"/>
        <v>1292.5</v>
      </c>
      <c r="H148" s="18">
        <f t="shared" si="14"/>
        <v>0</v>
      </c>
      <c r="I148" s="22">
        <f t="shared" si="16"/>
        <v>5.9305555555555554</v>
      </c>
      <c r="J148" s="18">
        <v>0</v>
      </c>
      <c r="K148" s="18"/>
      <c r="L148" s="18"/>
      <c r="M148" s="35">
        <f t="shared" si="17"/>
        <v>1.7951388888888888</v>
      </c>
      <c r="N148" s="35">
        <f t="shared" si="20"/>
        <v>7.7256944444444446</v>
      </c>
      <c r="R148" s="12">
        <v>440</v>
      </c>
      <c r="S148" s="12">
        <f t="shared" si="18"/>
        <v>1980</v>
      </c>
      <c r="U148" s="12">
        <f t="shared" si="19"/>
        <v>0</v>
      </c>
    </row>
    <row r="149" spans="1:21" x14ac:dyDescent="0.3">
      <c r="A149" s="18" t="s">
        <v>174</v>
      </c>
      <c r="B149" s="18">
        <v>1</v>
      </c>
      <c r="C149" s="18">
        <v>52</v>
      </c>
      <c r="D149" s="21">
        <v>10</v>
      </c>
      <c r="E149" s="18">
        <v>200</v>
      </c>
      <c r="F149" s="18">
        <v>310</v>
      </c>
      <c r="G149" s="18">
        <f t="shared" si="15"/>
        <v>255</v>
      </c>
      <c r="H149" s="18">
        <f t="shared" si="14"/>
        <v>40</v>
      </c>
      <c r="I149" s="22">
        <f t="shared" si="16"/>
        <v>163</v>
      </c>
      <c r="J149" s="18">
        <v>0</v>
      </c>
      <c r="K149" s="18"/>
      <c r="L149" s="18"/>
      <c r="M149" s="35">
        <f t="shared" si="17"/>
        <v>12.75</v>
      </c>
      <c r="N149" s="39">
        <f t="shared" si="20"/>
        <v>175.75</v>
      </c>
      <c r="Q149" s="34">
        <v>40</v>
      </c>
      <c r="R149" s="12">
        <v>31</v>
      </c>
      <c r="S149" s="12">
        <f t="shared" si="18"/>
        <v>310</v>
      </c>
      <c r="U149" s="12">
        <f t="shared" si="19"/>
        <v>0</v>
      </c>
    </row>
    <row r="150" spans="1:21" x14ac:dyDescent="0.3">
      <c r="A150" s="18" t="s">
        <v>73</v>
      </c>
      <c r="B150" s="18">
        <v>12</v>
      </c>
      <c r="C150" s="18">
        <v>243</v>
      </c>
      <c r="D150" s="21">
        <v>4.5</v>
      </c>
      <c r="E150" s="18">
        <v>1000</v>
      </c>
      <c r="F150" s="18">
        <v>751.5</v>
      </c>
      <c r="G150" s="18">
        <f t="shared" si="15"/>
        <v>875.75</v>
      </c>
      <c r="H150" s="18">
        <f t="shared" si="14"/>
        <v>540</v>
      </c>
      <c r="I150" s="22">
        <f t="shared" si="16"/>
        <v>7.729166666666667</v>
      </c>
      <c r="J150" s="18">
        <v>0</v>
      </c>
      <c r="K150" s="18">
        <v>30</v>
      </c>
      <c r="L150" s="18"/>
      <c r="M150" s="35">
        <f t="shared" si="17"/>
        <v>3.6489583333333333</v>
      </c>
      <c r="N150" s="35">
        <f t="shared" si="20"/>
        <v>41.378124999999997</v>
      </c>
      <c r="Q150" s="34">
        <v>45</v>
      </c>
      <c r="R150" s="12">
        <v>167</v>
      </c>
      <c r="S150" s="12">
        <f t="shared" si="18"/>
        <v>751.5</v>
      </c>
      <c r="U150" s="12">
        <f t="shared" si="19"/>
        <v>0</v>
      </c>
    </row>
    <row r="151" spans="1:21" x14ac:dyDescent="0.3">
      <c r="A151" s="18" t="s">
        <v>16</v>
      </c>
      <c r="B151" s="18">
        <v>20</v>
      </c>
      <c r="C151" s="18">
        <v>8076</v>
      </c>
      <c r="D151" s="21">
        <v>9</v>
      </c>
      <c r="E151" s="18">
        <v>8000</v>
      </c>
      <c r="F151" s="18">
        <v>5616</v>
      </c>
      <c r="G151" s="18">
        <f t="shared" si="15"/>
        <v>6808</v>
      </c>
      <c r="H151" s="18">
        <f t="shared" si="14"/>
        <v>0</v>
      </c>
      <c r="I151" s="22">
        <f t="shared" si="16"/>
        <v>-63.4</v>
      </c>
      <c r="J151" s="18">
        <v>20</v>
      </c>
      <c r="K151" s="18"/>
      <c r="L151" s="18">
        <v>30</v>
      </c>
      <c r="M151" s="35">
        <f t="shared" si="17"/>
        <v>17.020000000000003</v>
      </c>
      <c r="N151" s="38">
        <f t="shared" si="20"/>
        <v>3.6200000000000045</v>
      </c>
      <c r="R151" s="12">
        <v>624</v>
      </c>
      <c r="S151" s="12">
        <f t="shared" si="18"/>
        <v>5616</v>
      </c>
      <c r="U151" s="12">
        <f t="shared" si="19"/>
        <v>0</v>
      </c>
    </row>
    <row r="152" spans="1:21" x14ac:dyDescent="0.3">
      <c r="A152" s="18" t="s">
        <v>14</v>
      </c>
      <c r="B152" s="18">
        <v>20</v>
      </c>
      <c r="C152" s="18">
        <v>5270</v>
      </c>
      <c r="D152" s="21">
        <v>9</v>
      </c>
      <c r="E152" s="18">
        <v>7000</v>
      </c>
      <c r="F152" s="18">
        <v>5022</v>
      </c>
      <c r="G152" s="18">
        <f t="shared" si="15"/>
        <v>6011</v>
      </c>
      <c r="H152" s="18">
        <f t="shared" si="14"/>
        <v>0</v>
      </c>
      <c r="I152" s="22">
        <f t="shared" si="16"/>
        <v>37.049999999999997</v>
      </c>
      <c r="J152" s="18">
        <v>20</v>
      </c>
      <c r="K152" s="18"/>
      <c r="L152" s="18">
        <v>30</v>
      </c>
      <c r="M152" s="35">
        <f t="shared" si="17"/>
        <v>15.0275</v>
      </c>
      <c r="N152" s="35">
        <f t="shared" si="20"/>
        <v>102.0775</v>
      </c>
      <c r="R152" s="12">
        <v>558</v>
      </c>
      <c r="S152" s="12">
        <f t="shared" si="18"/>
        <v>5022</v>
      </c>
      <c r="U152" s="12">
        <f t="shared" si="19"/>
        <v>0</v>
      </c>
    </row>
    <row r="153" spans="1:21" x14ac:dyDescent="0.3">
      <c r="A153" s="18" t="s">
        <v>183</v>
      </c>
      <c r="B153" s="18">
        <v>12</v>
      </c>
      <c r="C153" s="18">
        <v>66</v>
      </c>
      <c r="D153" s="21">
        <v>10</v>
      </c>
      <c r="E153" s="18">
        <v>130</v>
      </c>
      <c r="F153" s="18">
        <v>280</v>
      </c>
      <c r="G153" s="18">
        <f t="shared" si="15"/>
        <v>205</v>
      </c>
      <c r="H153" s="18">
        <f t="shared" si="14"/>
        <v>48</v>
      </c>
      <c r="I153" s="22">
        <f t="shared" si="16"/>
        <v>7.583333333333333</v>
      </c>
      <c r="J153" s="18">
        <v>0</v>
      </c>
      <c r="K153" s="18"/>
      <c r="L153" s="18"/>
      <c r="M153" s="35">
        <f t="shared" si="17"/>
        <v>0.85416666666666663</v>
      </c>
      <c r="N153" s="35">
        <f t="shared" si="20"/>
        <v>8.4375</v>
      </c>
      <c r="Q153" s="34">
        <v>4</v>
      </c>
      <c r="R153" s="12">
        <v>28</v>
      </c>
      <c r="S153" s="12">
        <f t="shared" si="18"/>
        <v>280</v>
      </c>
      <c r="U153" s="12">
        <f t="shared" si="19"/>
        <v>0</v>
      </c>
    </row>
    <row r="154" spans="1:21" x14ac:dyDescent="0.3">
      <c r="A154" s="18" t="s">
        <v>182</v>
      </c>
      <c r="B154" s="18">
        <v>12</v>
      </c>
      <c r="C154" s="18">
        <v>61</v>
      </c>
      <c r="D154" s="21">
        <v>10</v>
      </c>
      <c r="E154" s="18">
        <v>160</v>
      </c>
      <c r="F154" s="18">
        <v>350</v>
      </c>
      <c r="G154" s="18">
        <f t="shared" si="15"/>
        <v>255</v>
      </c>
      <c r="H154" s="18">
        <f t="shared" si="14"/>
        <v>72</v>
      </c>
      <c r="I154" s="22">
        <f t="shared" si="16"/>
        <v>10.166666666666666</v>
      </c>
      <c r="J154" s="18">
        <v>0</v>
      </c>
      <c r="K154" s="18"/>
      <c r="L154" s="18"/>
      <c r="M154" s="35">
        <f t="shared" si="17"/>
        <v>1.0625</v>
      </c>
      <c r="N154" s="35">
        <f t="shared" si="20"/>
        <v>11.229166666666666</v>
      </c>
      <c r="Q154" s="34">
        <v>6</v>
      </c>
      <c r="R154" s="12">
        <v>35</v>
      </c>
      <c r="S154" s="12">
        <f t="shared" si="18"/>
        <v>350</v>
      </c>
      <c r="U154" s="12">
        <f t="shared" si="19"/>
        <v>0</v>
      </c>
    </row>
    <row r="155" spans="1:21" x14ac:dyDescent="0.3">
      <c r="A155" s="18" t="s">
        <v>147</v>
      </c>
      <c r="B155" s="18">
        <v>18</v>
      </c>
      <c r="C155" s="18">
        <v>0</v>
      </c>
      <c r="D155" s="21">
        <v>3.5</v>
      </c>
      <c r="E155" s="18">
        <v>90</v>
      </c>
      <c r="F155" s="18">
        <v>0</v>
      </c>
      <c r="G155" s="18">
        <f t="shared" si="15"/>
        <v>45</v>
      </c>
      <c r="H155" s="18">
        <f t="shared" si="14"/>
        <v>90</v>
      </c>
      <c r="I155" s="22">
        <f t="shared" si="16"/>
        <v>-2.5</v>
      </c>
      <c r="J155" s="18">
        <v>0</v>
      </c>
      <c r="K155" s="18"/>
      <c r="L155" s="18"/>
      <c r="M155" s="35">
        <f t="shared" si="17"/>
        <v>0.125</v>
      </c>
      <c r="N155" s="38">
        <f t="shared" si="20"/>
        <v>-2.375</v>
      </c>
      <c r="Q155" s="34">
        <v>5</v>
      </c>
      <c r="S155" s="12">
        <f t="shared" si="18"/>
        <v>0</v>
      </c>
      <c r="U155" s="12">
        <f t="shared" si="19"/>
        <v>0</v>
      </c>
    </row>
    <row r="156" spans="1:21" x14ac:dyDescent="0.3">
      <c r="A156" s="18" t="s">
        <v>255</v>
      </c>
      <c r="B156" s="18">
        <v>20</v>
      </c>
      <c r="C156" s="18">
        <v>0</v>
      </c>
      <c r="D156" s="21">
        <v>4.5</v>
      </c>
      <c r="E156" s="18">
        <v>1300</v>
      </c>
      <c r="F156" s="18">
        <v>0</v>
      </c>
      <c r="G156" s="18">
        <f t="shared" si="15"/>
        <v>650</v>
      </c>
      <c r="H156" s="18">
        <f t="shared" si="14"/>
        <v>1200</v>
      </c>
      <c r="I156" s="22">
        <f t="shared" si="16"/>
        <v>-27.5</v>
      </c>
      <c r="J156" s="18">
        <v>0</v>
      </c>
      <c r="K156" s="18"/>
      <c r="L156" s="18"/>
      <c r="M156" s="35">
        <f t="shared" si="17"/>
        <v>1.625</v>
      </c>
      <c r="N156" s="38">
        <f t="shared" si="20"/>
        <v>-25.875</v>
      </c>
      <c r="Q156" s="34">
        <v>60</v>
      </c>
      <c r="S156" s="12">
        <f t="shared" si="18"/>
        <v>0</v>
      </c>
      <c r="U156" s="12">
        <f t="shared" si="19"/>
        <v>0</v>
      </c>
    </row>
    <row r="157" spans="1:21" x14ac:dyDescent="0.3">
      <c r="A157" s="18" t="s">
        <v>44</v>
      </c>
      <c r="B157" s="18">
        <v>22</v>
      </c>
      <c r="C157" s="18">
        <v>1056</v>
      </c>
      <c r="D157" s="21">
        <v>9</v>
      </c>
      <c r="E157" s="18">
        <v>1500</v>
      </c>
      <c r="F157" s="18">
        <v>1971</v>
      </c>
      <c r="G157" s="18">
        <f t="shared" si="15"/>
        <v>1735.5</v>
      </c>
      <c r="H157" s="18">
        <f t="shared" si="14"/>
        <v>440</v>
      </c>
      <c r="I157" s="22">
        <f t="shared" si="16"/>
        <v>10.886363636363637</v>
      </c>
      <c r="J157" s="18">
        <v>0</v>
      </c>
      <c r="K157" s="18"/>
      <c r="L157" s="18"/>
      <c r="M157" s="35">
        <f t="shared" si="17"/>
        <v>3.9443181818181823</v>
      </c>
      <c r="N157" s="35">
        <f t="shared" si="20"/>
        <v>14.830681818181819</v>
      </c>
      <c r="Q157" s="34">
        <v>20</v>
      </c>
      <c r="R157" s="12">
        <v>219</v>
      </c>
      <c r="S157" s="12">
        <f t="shared" si="18"/>
        <v>1971</v>
      </c>
      <c r="U157" s="12">
        <f t="shared" si="19"/>
        <v>0</v>
      </c>
    </row>
    <row r="158" spans="1:21" x14ac:dyDescent="0.3">
      <c r="A158" s="18" t="s">
        <v>115</v>
      </c>
      <c r="B158" s="18">
        <v>6</v>
      </c>
      <c r="C158" s="18">
        <v>1585</v>
      </c>
      <c r="D158" s="21">
        <v>7</v>
      </c>
      <c r="E158" s="18">
        <v>6000</v>
      </c>
      <c r="F158" s="18">
        <v>5530</v>
      </c>
      <c r="G158" s="18">
        <f t="shared" si="15"/>
        <v>5765</v>
      </c>
      <c r="H158" s="18">
        <f t="shared" si="14"/>
        <v>3240</v>
      </c>
      <c r="I158" s="22">
        <f t="shared" si="16"/>
        <v>156.66666666666666</v>
      </c>
      <c r="J158" s="18">
        <v>0</v>
      </c>
      <c r="K158" s="18"/>
      <c r="L158" s="18"/>
      <c r="M158" s="35">
        <f t="shared" si="17"/>
        <v>48.041666666666664</v>
      </c>
      <c r="N158" s="35">
        <f t="shared" si="20"/>
        <v>204.70833333333331</v>
      </c>
      <c r="Q158" s="34">
        <v>540</v>
      </c>
      <c r="R158" s="12">
        <v>790</v>
      </c>
      <c r="S158" s="12">
        <f t="shared" si="18"/>
        <v>5530</v>
      </c>
      <c r="U158" s="12">
        <f t="shared" si="19"/>
        <v>0</v>
      </c>
    </row>
    <row r="159" spans="1:21" x14ac:dyDescent="0.3">
      <c r="A159" s="18" t="s">
        <v>116</v>
      </c>
      <c r="B159" s="18">
        <v>6</v>
      </c>
      <c r="C159" s="18">
        <v>162</v>
      </c>
      <c r="D159" s="21">
        <v>3</v>
      </c>
      <c r="E159" s="18">
        <v>700</v>
      </c>
      <c r="F159" s="18">
        <v>3285</v>
      </c>
      <c r="G159" s="18">
        <f t="shared" si="15"/>
        <v>1992.5</v>
      </c>
      <c r="H159" s="18">
        <f t="shared" si="14"/>
        <v>600</v>
      </c>
      <c r="I159" s="22">
        <f t="shared" si="16"/>
        <v>205.08333333333334</v>
      </c>
      <c r="J159" s="18">
        <v>0</v>
      </c>
      <c r="K159" s="18"/>
      <c r="L159" s="18"/>
      <c r="M159" s="35">
        <f t="shared" si="17"/>
        <v>16.604166666666668</v>
      </c>
      <c r="N159" s="35">
        <f t="shared" si="20"/>
        <v>221.6875</v>
      </c>
      <c r="Q159" s="34">
        <v>100</v>
      </c>
      <c r="R159" s="12">
        <v>1095</v>
      </c>
      <c r="S159" s="12">
        <f t="shared" si="18"/>
        <v>3285</v>
      </c>
      <c r="U159" s="12">
        <f t="shared" si="19"/>
        <v>0</v>
      </c>
    </row>
    <row r="160" spans="1:21" x14ac:dyDescent="0.3">
      <c r="A160" s="18" t="s">
        <v>247</v>
      </c>
      <c r="B160" s="18">
        <v>50</v>
      </c>
      <c r="C160" s="18">
        <v>1662</v>
      </c>
      <c r="D160" s="21">
        <v>10</v>
      </c>
      <c r="E160" s="18">
        <v>1000</v>
      </c>
      <c r="F160" s="18">
        <v>1240</v>
      </c>
      <c r="G160" s="18">
        <f t="shared" si="15"/>
        <v>1120</v>
      </c>
      <c r="H160" s="18">
        <f t="shared" si="14"/>
        <v>0</v>
      </c>
      <c r="I160" s="22">
        <f t="shared" si="16"/>
        <v>-10.84</v>
      </c>
      <c r="J160" s="18">
        <v>0</v>
      </c>
      <c r="K160" s="18"/>
      <c r="L160" s="18"/>
      <c r="M160" s="35">
        <f t="shared" si="17"/>
        <v>1.1200000000000001</v>
      </c>
      <c r="N160" s="38">
        <f t="shared" si="20"/>
        <v>-9.7199999999999989</v>
      </c>
      <c r="R160" s="12">
        <v>124</v>
      </c>
      <c r="S160" s="12">
        <f t="shared" si="18"/>
        <v>1240</v>
      </c>
      <c r="U160" s="12">
        <f t="shared" si="19"/>
        <v>0</v>
      </c>
    </row>
    <row r="161" spans="1:21" x14ac:dyDescent="0.3">
      <c r="A161" s="18" t="s">
        <v>95</v>
      </c>
      <c r="B161" s="18">
        <v>30</v>
      </c>
      <c r="C161" s="18">
        <v>1127</v>
      </c>
      <c r="D161" s="21">
        <v>9</v>
      </c>
      <c r="E161" s="18">
        <v>1000</v>
      </c>
      <c r="F161" s="18">
        <v>2403</v>
      </c>
      <c r="G161" s="18">
        <f t="shared" si="15"/>
        <v>1701.5</v>
      </c>
      <c r="H161" s="18">
        <f t="shared" si="14"/>
        <v>0</v>
      </c>
      <c r="I161" s="22">
        <f t="shared" si="16"/>
        <v>19.149999999999999</v>
      </c>
      <c r="J161" s="18">
        <v>0</v>
      </c>
      <c r="K161" s="18"/>
      <c r="L161" s="18"/>
      <c r="M161" s="35">
        <f t="shared" si="17"/>
        <v>2.8358333333333334</v>
      </c>
      <c r="N161" s="35">
        <f t="shared" si="20"/>
        <v>21.985833333333332</v>
      </c>
      <c r="R161" s="12">
        <v>267</v>
      </c>
      <c r="S161" s="12">
        <f t="shared" si="18"/>
        <v>2403</v>
      </c>
      <c r="U161" s="12">
        <f t="shared" si="19"/>
        <v>0</v>
      </c>
    </row>
    <row r="162" spans="1:21" x14ac:dyDescent="0.3">
      <c r="A162" s="18" t="s">
        <v>96</v>
      </c>
      <c r="B162" s="18">
        <v>20</v>
      </c>
      <c r="C162" s="18">
        <v>414</v>
      </c>
      <c r="D162" s="21">
        <v>9</v>
      </c>
      <c r="E162" s="18">
        <v>1000</v>
      </c>
      <c r="F162" s="18">
        <v>1539</v>
      </c>
      <c r="G162" s="18">
        <f t="shared" si="15"/>
        <v>1269.5</v>
      </c>
      <c r="H162" s="18">
        <f t="shared" si="14"/>
        <v>500</v>
      </c>
      <c r="I162" s="22">
        <f t="shared" si="16"/>
        <v>17.774999999999999</v>
      </c>
      <c r="J162" s="18">
        <v>0</v>
      </c>
      <c r="K162" s="18"/>
      <c r="L162" s="18"/>
      <c r="M162" s="35">
        <f t="shared" si="17"/>
        <v>3.1737500000000001</v>
      </c>
      <c r="N162" s="35">
        <f t="shared" si="20"/>
        <v>20.948749999999997</v>
      </c>
      <c r="Q162" s="34">
        <v>25</v>
      </c>
      <c r="R162" s="12">
        <v>171</v>
      </c>
      <c r="S162" s="12">
        <f t="shared" si="18"/>
        <v>1539</v>
      </c>
      <c r="U162" s="12">
        <f t="shared" si="19"/>
        <v>0</v>
      </c>
    </row>
    <row r="163" spans="1:21" x14ac:dyDescent="0.3">
      <c r="A163" s="18" t="s">
        <v>118</v>
      </c>
      <c r="B163" s="18">
        <v>40</v>
      </c>
      <c r="C163" s="18">
        <v>2182</v>
      </c>
      <c r="D163" s="21">
        <v>4</v>
      </c>
      <c r="E163" s="18">
        <v>2400</v>
      </c>
      <c r="F163" s="18">
        <v>3376</v>
      </c>
      <c r="G163" s="18">
        <f t="shared" si="15"/>
        <v>2888</v>
      </c>
      <c r="H163" s="18">
        <f t="shared" si="14"/>
        <v>600</v>
      </c>
      <c r="I163" s="22">
        <f t="shared" si="16"/>
        <v>2.65</v>
      </c>
      <c r="J163" s="18">
        <v>25</v>
      </c>
      <c r="K163" s="18"/>
      <c r="L163" s="18"/>
      <c r="M163" s="35">
        <f t="shared" si="17"/>
        <v>3.6100000000000003</v>
      </c>
      <c r="N163" s="35">
        <f t="shared" si="20"/>
        <v>31.259999999999998</v>
      </c>
      <c r="Q163" s="34">
        <v>15</v>
      </c>
      <c r="R163" s="12">
        <v>844</v>
      </c>
      <c r="S163" s="12">
        <f t="shared" si="18"/>
        <v>3376</v>
      </c>
      <c r="U163" s="12">
        <f t="shared" si="19"/>
        <v>0</v>
      </c>
    </row>
    <row r="164" spans="1:21" x14ac:dyDescent="0.3">
      <c r="A164" s="18" t="s">
        <v>120</v>
      </c>
      <c r="B164" s="18">
        <v>40</v>
      </c>
      <c r="C164" s="18">
        <v>2535</v>
      </c>
      <c r="D164" s="21">
        <v>4</v>
      </c>
      <c r="E164" s="18">
        <v>2100</v>
      </c>
      <c r="F164" s="18">
        <v>4400</v>
      </c>
      <c r="G164" s="18">
        <f t="shared" si="15"/>
        <v>3250</v>
      </c>
      <c r="H164" s="18">
        <f t="shared" si="14"/>
        <v>200</v>
      </c>
      <c r="I164" s="22">
        <f t="shared" si="16"/>
        <v>12.875</v>
      </c>
      <c r="J164" s="18">
        <v>25</v>
      </c>
      <c r="K164" s="18"/>
      <c r="L164" s="18"/>
      <c r="M164" s="35">
        <f t="shared" si="17"/>
        <v>4.0625</v>
      </c>
      <c r="N164" s="35">
        <f t="shared" si="20"/>
        <v>41.9375</v>
      </c>
      <c r="Q164" s="34">
        <v>5</v>
      </c>
      <c r="R164" s="12">
        <v>1100</v>
      </c>
      <c r="S164" s="12">
        <f t="shared" si="18"/>
        <v>4400</v>
      </c>
      <c r="U164" s="12">
        <f t="shared" si="19"/>
        <v>0</v>
      </c>
    </row>
    <row r="165" spans="1:21" x14ac:dyDescent="0.3">
      <c r="A165" s="18" t="s">
        <v>248</v>
      </c>
      <c r="B165" s="18">
        <v>40</v>
      </c>
      <c r="C165" s="18">
        <v>77</v>
      </c>
      <c r="D165" s="21">
        <v>4</v>
      </c>
      <c r="E165" s="18">
        <v>1800</v>
      </c>
      <c r="F165" s="18">
        <v>2400</v>
      </c>
      <c r="G165" s="18">
        <f t="shared" si="15"/>
        <v>2100</v>
      </c>
      <c r="H165" s="18">
        <f t="shared" si="14"/>
        <v>1600</v>
      </c>
      <c r="I165" s="22">
        <f t="shared" si="16"/>
        <v>10.574999999999999</v>
      </c>
      <c r="J165" s="18">
        <v>0</v>
      </c>
      <c r="K165" s="18"/>
      <c r="L165" s="18"/>
      <c r="M165" s="35">
        <f t="shared" si="17"/>
        <v>2.625</v>
      </c>
      <c r="N165" s="35">
        <f t="shared" si="20"/>
        <v>13.2</v>
      </c>
      <c r="Q165" s="34">
        <v>40</v>
      </c>
      <c r="R165" s="12">
        <v>600</v>
      </c>
      <c r="S165" s="12">
        <f t="shared" si="18"/>
        <v>2400</v>
      </c>
      <c r="U165" s="12">
        <f t="shared" si="19"/>
        <v>0</v>
      </c>
    </row>
    <row r="166" spans="1:21" x14ac:dyDescent="0.3">
      <c r="A166" s="18" t="s">
        <v>117</v>
      </c>
      <c r="B166" s="18">
        <v>40</v>
      </c>
      <c r="C166" s="18">
        <v>3284</v>
      </c>
      <c r="D166" s="21">
        <v>4</v>
      </c>
      <c r="E166" s="18">
        <v>3500</v>
      </c>
      <c r="F166" s="18">
        <v>7160</v>
      </c>
      <c r="G166" s="18">
        <f t="shared" si="15"/>
        <v>5330</v>
      </c>
      <c r="H166" s="18">
        <f t="shared" si="14"/>
        <v>1000</v>
      </c>
      <c r="I166" s="22">
        <f t="shared" si="16"/>
        <v>26.15</v>
      </c>
      <c r="J166" s="18">
        <v>30</v>
      </c>
      <c r="K166" s="18"/>
      <c r="L166" s="18"/>
      <c r="M166" s="35">
        <f t="shared" si="17"/>
        <v>6.6624999999999996</v>
      </c>
      <c r="N166" s="35">
        <f t="shared" si="20"/>
        <v>62.8125</v>
      </c>
      <c r="Q166" s="34">
        <v>25</v>
      </c>
      <c r="R166" s="12">
        <v>1790</v>
      </c>
      <c r="S166" s="12">
        <f t="shared" si="18"/>
        <v>7160</v>
      </c>
      <c r="U166" s="12">
        <f t="shared" si="19"/>
        <v>0</v>
      </c>
    </row>
    <row r="167" spans="1:21" x14ac:dyDescent="0.3">
      <c r="A167" s="18" t="s">
        <v>119</v>
      </c>
      <c r="B167" s="18">
        <v>40</v>
      </c>
      <c r="C167" s="18">
        <v>45</v>
      </c>
      <c r="D167" s="21">
        <v>4</v>
      </c>
      <c r="E167" s="18">
        <v>1500</v>
      </c>
      <c r="F167" s="18">
        <v>2232</v>
      </c>
      <c r="G167" s="18">
        <f t="shared" si="15"/>
        <v>1866</v>
      </c>
      <c r="H167" s="18">
        <f t="shared" si="14"/>
        <v>1200</v>
      </c>
      <c r="I167" s="22">
        <f t="shared" si="16"/>
        <v>15.525</v>
      </c>
      <c r="J167" s="18">
        <v>0</v>
      </c>
      <c r="K167" s="18"/>
      <c r="L167" s="18"/>
      <c r="M167" s="35">
        <f t="shared" si="17"/>
        <v>2.3325000000000005</v>
      </c>
      <c r="N167" s="35">
        <f t="shared" si="20"/>
        <v>17.857500000000002</v>
      </c>
      <c r="Q167" s="34">
        <v>30</v>
      </c>
      <c r="R167" s="12">
        <v>558</v>
      </c>
      <c r="S167" s="12">
        <f t="shared" si="18"/>
        <v>2232</v>
      </c>
      <c r="U167" s="12">
        <f t="shared" si="19"/>
        <v>0</v>
      </c>
    </row>
    <row r="168" spans="1:21" x14ac:dyDescent="0.3">
      <c r="A168" s="18" t="s">
        <v>172</v>
      </c>
      <c r="B168" s="18">
        <v>48</v>
      </c>
      <c r="C168" s="18">
        <v>20</v>
      </c>
      <c r="D168" s="21">
        <v>5</v>
      </c>
      <c r="E168" s="18">
        <v>305</v>
      </c>
      <c r="F168" s="18">
        <v>1700</v>
      </c>
      <c r="G168" s="18">
        <f t="shared" si="15"/>
        <v>1002.5</v>
      </c>
      <c r="H168" s="18">
        <f t="shared" si="14"/>
        <v>0</v>
      </c>
      <c r="I168" s="22">
        <f t="shared" si="16"/>
        <v>20.46875</v>
      </c>
      <c r="J168" s="18">
        <v>0</v>
      </c>
      <c r="K168" s="18"/>
      <c r="L168" s="18"/>
      <c r="M168" s="35">
        <f t="shared" si="17"/>
        <v>1.0442708333333333</v>
      </c>
      <c r="N168" s="35">
        <f t="shared" si="20"/>
        <v>21.513020833333332</v>
      </c>
      <c r="R168" s="12">
        <v>340</v>
      </c>
      <c r="S168" s="12">
        <f t="shared" si="18"/>
        <v>1700</v>
      </c>
      <c r="U168" s="12">
        <f t="shared" si="19"/>
        <v>0</v>
      </c>
    </row>
    <row r="169" spans="1:21" x14ac:dyDescent="0.3">
      <c r="A169" s="18" t="s">
        <v>167</v>
      </c>
      <c r="B169" s="18">
        <v>48</v>
      </c>
      <c r="C169" s="18">
        <v>20</v>
      </c>
      <c r="D169" s="21">
        <v>5</v>
      </c>
      <c r="E169" s="18">
        <v>733</v>
      </c>
      <c r="F169" s="18">
        <v>2880</v>
      </c>
      <c r="G169" s="18">
        <f t="shared" si="15"/>
        <v>1806.5</v>
      </c>
      <c r="H169" s="18">
        <f t="shared" si="14"/>
        <v>1200</v>
      </c>
      <c r="I169" s="22">
        <f t="shared" si="16"/>
        <v>12.21875</v>
      </c>
      <c r="J169" s="18">
        <v>20</v>
      </c>
      <c r="K169" s="18"/>
      <c r="L169" s="18"/>
      <c r="M169" s="35">
        <f t="shared" si="17"/>
        <v>1.8817708333333334</v>
      </c>
      <c r="N169" s="35">
        <f t="shared" si="20"/>
        <v>34.100520833333334</v>
      </c>
      <c r="Q169" s="34">
        <v>25</v>
      </c>
      <c r="R169" s="12">
        <v>576</v>
      </c>
      <c r="S169" s="12">
        <f t="shared" si="18"/>
        <v>2880</v>
      </c>
      <c r="U169" s="12">
        <f t="shared" si="19"/>
        <v>0</v>
      </c>
    </row>
    <row r="170" spans="1:21" x14ac:dyDescent="0.3">
      <c r="A170" s="18" t="s">
        <v>166</v>
      </c>
      <c r="B170" s="18">
        <v>48</v>
      </c>
      <c r="C170" s="18">
        <v>1427</v>
      </c>
      <c r="D170" s="21">
        <v>5</v>
      </c>
      <c r="E170" s="18">
        <v>2790</v>
      </c>
      <c r="F170" s="18">
        <v>7295</v>
      </c>
      <c r="G170" s="18">
        <f t="shared" si="15"/>
        <v>5042.5</v>
      </c>
      <c r="H170" s="18">
        <f t="shared" si="14"/>
        <v>2160</v>
      </c>
      <c r="I170" s="22">
        <f t="shared" si="16"/>
        <v>30.322916666666668</v>
      </c>
      <c r="J170" s="18">
        <v>30</v>
      </c>
      <c r="K170" s="18">
        <v>50</v>
      </c>
      <c r="L170" s="18"/>
      <c r="M170" s="35">
        <f t="shared" si="17"/>
        <v>5.252604166666667</v>
      </c>
      <c r="N170" s="35">
        <f t="shared" si="20"/>
        <v>115.57552083333334</v>
      </c>
      <c r="Q170" s="34">
        <v>45</v>
      </c>
      <c r="R170" s="12">
        <v>1459</v>
      </c>
      <c r="S170" s="12">
        <f t="shared" si="18"/>
        <v>7295</v>
      </c>
      <c r="U170" s="12">
        <f t="shared" si="19"/>
        <v>0</v>
      </c>
    </row>
    <row r="171" spans="1:21" x14ac:dyDescent="0.3">
      <c r="A171" s="18" t="s">
        <v>168</v>
      </c>
      <c r="B171" s="18">
        <v>48</v>
      </c>
      <c r="C171" s="18">
        <v>171</v>
      </c>
      <c r="D171" s="21">
        <v>5</v>
      </c>
      <c r="E171" s="18">
        <v>2007</v>
      </c>
      <c r="F171" s="18">
        <v>3010</v>
      </c>
      <c r="G171" s="18">
        <f t="shared" si="15"/>
        <v>2508.5</v>
      </c>
      <c r="H171" s="18">
        <f t="shared" si="14"/>
        <v>1920</v>
      </c>
      <c r="I171" s="22">
        <f t="shared" si="16"/>
        <v>8.6979166666666661</v>
      </c>
      <c r="J171" s="18">
        <v>25</v>
      </c>
      <c r="K171" s="18"/>
      <c r="L171" s="18"/>
      <c r="M171" s="35">
        <f t="shared" si="17"/>
        <v>2.6130208333333336</v>
      </c>
      <c r="N171" s="35">
        <f t="shared" si="20"/>
        <v>36.310937499999994</v>
      </c>
      <c r="Q171" s="34">
        <v>40</v>
      </c>
      <c r="R171" s="12">
        <v>602</v>
      </c>
      <c r="S171" s="12">
        <f t="shared" si="18"/>
        <v>3010</v>
      </c>
      <c r="U171" s="12">
        <f t="shared" si="19"/>
        <v>0</v>
      </c>
    </row>
    <row r="172" spans="1:21" x14ac:dyDescent="0.3">
      <c r="A172" s="18" t="s">
        <v>169</v>
      </c>
      <c r="B172" s="18">
        <v>48</v>
      </c>
      <c r="C172" s="18">
        <v>162</v>
      </c>
      <c r="D172" s="21">
        <v>5</v>
      </c>
      <c r="E172" s="18">
        <v>1220</v>
      </c>
      <c r="F172" s="18">
        <v>2405</v>
      </c>
      <c r="G172" s="18">
        <f t="shared" si="15"/>
        <v>1812.5</v>
      </c>
      <c r="H172" s="18">
        <f t="shared" si="14"/>
        <v>2880</v>
      </c>
      <c r="I172" s="22">
        <f t="shared" si="16"/>
        <v>-25.614583333333332</v>
      </c>
      <c r="J172" s="18">
        <v>25</v>
      </c>
      <c r="K172" s="18">
        <v>45</v>
      </c>
      <c r="L172" s="18"/>
      <c r="M172" s="35">
        <f t="shared" si="17"/>
        <v>1.8880208333333333</v>
      </c>
      <c r="N172" s="35">
        <f t="shared" si="20"/>
        <v>46.273437500000007</v>
      </c>
      <c r="Q172" s="34">
        <v>60</v>
      </c>
      <c r="R172" s="12">
        <v>481</v>
      </c>
      <c r="S172" s="12">
        <f t="shared" si="18"/>
        <v>2405</v>
      </c>
      <c r="U172" s="12">
        <f t="shared" si="19"/>
        <v>0</v>
      </c>
    </row>
    <row r="173" spans="1:21" x14ac:dyDescent="0.3">
      <c r="A173" s="18" t="s">
        <v>173</v>
      </c>
      <c r="B173" s="18">
        <v>48</v>
      </c>
      <c r="C173" s="18">
        <v>0</v>
      </c>
      <c r="D173" s="21">
        <v>5</v>
      </c>
      <c r="E173" s="18">
        <v>1165</v>
      </c>
      <c r="F173" s="18">
        <v>1295</v>
      </c>
      <c r="G173" s="18">
        <f t="shared" si="15"/>
        <v>1230</v>
      </c>
      <c r="H173" s="18">
        <f t="shared" si="14"/>
        <v>1296</v>
      </c>
      <c r="I173" s="22">
        <f t="shared" si="16"/>
        <v>-1.375</v>
      </c>
      <c r="J173" s="18">
        <v>0</v>
      </c>
      <c r="K173" s="18">
        <v>40</v>
      </c>
      <c r="L173" s="18"/>
      <c r="M173" s="35">
        <f t="shared" si="17"/>
        <v>1.28125</v>
      </c>
      <c r="N173" s="35">
        <f t="shared" si="20"/>
        <v>39.90625</v>
      </c>
      <c r="Q173" s="34">
        <v>27</v>
      </c>
      <c r="R173" s="12">
        <v>259</v>
      </c>
      <c r="S173" s="12">
        <f t="shared" si="18"/>
        <v>1295</v>
      </c>
      <c r="U173" s="12">
        <f t="shared" si="19"/>
        <v>0</v>
      </c>
    </row>
    <row r="174" spans="1:21" x14ac:dyDescent="0.3">
      <c r="A174" s="18" t="s">
        <v>249</v>
      </c>
      <c r="B174" s="18">
        <v>48</v>
      </c>
      <c r="C174" s="18">
        <v>1661</v>
      </c>
      <c r="D174" s="21">
        <v>5</v>
      </c>
      <c r="E174" s="18">
        <v>589</v>
      </c>
      <c r="F174" s="18">
        <v>2115</v>
      </c>
      <c r="G174" s="18">
        <f t="shared" si="15"/>
        <v>1352</v>
      </c>
      <c r="H174" s="18">
        <f t="shared" si="14"/>
        <v>0</v>
      </c>
      <c r="I174" s="22">
        <f t="shared" si="16"/>
        <v>-6.4375</v>
      </c>
      <c r="J174" s="18">
        <v>0</v>
      </c>
      <c r="K174" s="18"/>
      <c r="L174" s="18"/>
      <c r="M174" s="35">
        <f t="shared" si="17"/>
        <v>1.4083333333333334</v>
      </c>
      <c r="N174" s="38">
        <f t="shared" si="20"/>
        <v>-5.0291666666666668</v>
      </c>
      <c r="R174" s="12">
        <v>423</v>
      </c>
      <c r="S174" s="12">
        <f t="shared" si="18"/>
        <v>2115</v>
      </c>
      <c r="U174" s="12">
        <f t="shared" si="19"/>
        <v>0</v>
      </c>
    </row>
    <row r="175" spans="1:21" x14ac:dyDescent="0.3">
      <c r="A175" s="18" t="s">
        <v>171</v>
      </c>
      <c r="B175" s="18">
        <v>48</v>
      </c>
      <c r="C175" s="18">
        <v>0</v>
      </c>
      <c r="D175" s="21">
        <v>5</v>
      </c>
      <c r="E175" s="18">
        <v>240</v>
      </c>
      <c r="F175" s="18">
        <v>240</v>
      </c>
      <c r="G175" s="18">
        <f t="shared" si="15"/>
        <v>240</v>
      </c>
      <c r="H175" s="18">
        <f t="shared" si="14"/>
        <v>240</v>
      </c>
      <c r="I175" s="22">
        <f t="shared" si="16"/>
        <v>0</v>
      </c>
      <c r="J175" s="18">
        <v>0</v>
      </c>
      <c r="K175" s="18"/>
      <c r="L175" s="18"/>
      <c r="M175" s="35">
        <f t="shared" si="17"/>
        <v>0.25</v>
      </c>
      <c r="N175" s="38">
        <f t="shared" si="20"/>
        <v>0.25</v>
      </c>
      <c r="Q175" s="34">
        <v>5</v>
      </c>
      <c r="S175" s="12">
        <f t="shared" si="18"/>
        <v>0</v>
      </c>
      <c r="U175" s="12">
        <f t="shared" si="19"/>
        <v>240</v>
      </c>
    </row>
    <row r="176" spans="1:21" x14ac:dyDescent="0.3">
      <c r="A176" s="18" t="s">
        <v>124</v>
      </c>
      <c r="B176" s="18">
        <v>10</v>
      </c>
      <c r="C176" s="18">
        <v>52</v>
      </c>
      <c r="D176" s="21">
        <v>4</v>
      </c>
      <c r="E176" s="18">
        <v>150</v>
      </c>
      <c r="F176" s="18">
        <v>312</v>
      </c>
      <c r="G176" s="18">
        <f t="shared" si="15"/>
        <v>231</v>
      </c>
      <c r="H176" s="18">
        <f t="shared" si="14"/>
        <v>30</v>
      </c>
      <c r="I176" s="22">
        <f t="shared" si="16"/>
        <v>14.9</v>
      </c>
      <c r="J176" s="18">
        <v>0</v>
      </c>
      <c r="K176" s="18"/>
      <c r="L176" s="18"/>
      <c r="M176" s="35">
        <f t="shared" si="17"/>
        <v>1.155</v>
      </c>
      <c r="N176" s="35">
        <f t="shared" si="20"/>
        <v>16.055</v>
      </c>
      <c r="Q176" s="34">
        <v>3</v>
      </c>
      <c r="R176" s="12">
        <v>78</v>
      </c>
      <c r="S176" s="12">
        <f t="shared" si="18"/>
        <v>312</v>
      </c>
      <c r="U176" s="12">
        <f t="shared" si="19"/>
        <v>0</v>
      </c>
    </row>
    <row r="177" spans="1:21" x14ac:dyDescent="0.3">
      <c r="A177" s="18" t="s">
        <v>125</v>
      </c>
      <c r="B177" s="18">
        <v>12</v>
      </c>
      <c r="C177" s="18">
        <v>61</v>
      </c>
      <c r="D177" s="21">
        <v>6</v>
      </c>
      <c r="E177" s="18">
        <v>1500</v>
      </c>
      <c r="F177" s="18">
        <v>3000</v>
      </c>
      <c r="G177" s="18">
        <f t="shared" si="15"/>
        <v>2250</v>
      </c>
      <c r="H177" s="18">
        <f t="shared" si="14"/>
        <v>1320</v>
      </c>
      <c r="I177" s="22">
        <f t="shared" si="16"/>
        <v>72.416666666666671</v>
      </c>
      <c r="J177" s="18">
        <v>25</v>
      </c>
      <c r="K177" s="18"/>
      <c r="L177" s="18"/>
      <c r="M177" s="35">
        <f t="shared" si="17"/>
        <v>9.375</v>
      </c>
      <c r="N177" s="35">
        <f t="shared" si="20"/>
        <v>106.79166666666667</v>
      </c>
      <c r="Q177" s="34">
        <v>110</v>
      </c>
      <c r="R177" s="12">
        <v>500</v>
      </c>
      <c r="S177" s="12">
        <f t="shared" si="18"/>
        <v>3000</v>
      </c>
      <c r="U177" s="12">
        <f t="shared" si="19"/>
        <v>0</v>
      </c>
    </row>
    <row r="178" spans="1:21" x14ac:dyDescent="0.3">
      <c r="A178" s="18" t="s">
        <v>266</v>
      </c>
      <c r="B178" s="18">
        <v>12</v>
      </c>
      <c r="C178" s="18">
        <v>0</v>
      </c>
      <c r="D178" s="21">
        <v>6</v>
      </c>
      <c r="E178" s="18">
        <v>450</v>
      </c>
      <c r="F178" s="18">
        <v>450</v>
      </c>
      <c r="G178" s="18">
        <f t="shared" si="15"/>
        <v>450</v>
      </c>
      <c r="H178" s="18">
        <f t="shared" si="14"/>
        <v>480</v>
      </c>
      <c r="I178" s="22">
        <f t="shared" si="16"/>
        <v>-2.5</v>
      </c>
      <c r="J178" s="18">
        <v>0</v>
      </c>
      <c r="K178" s="18"/>
      <c r="L178" s="18"/>
      <c r="M178" s="35">
        <f t="shared" si="17"/>
        <v>1.875</v>
      </c>
      <c r="N178" s="38">
        <f t="shared" si="20"/>
        <v>-0.625</v>
      </c>
      <c r="Q178" s="34">
        <v>40</v>
      </c>
      <c r="R178" s="12">
        <v>0</v>
      </c>
      <c r="S178" s="12">
        <f t="shared" si="18"/>
        <v>0</v>
      </c>
      <c r="U178" s="12">
        <f t="shared" si="19"/>
        <v>450</v>
      </c>
    </row>
    <row r="179" spans="1:21" x14ac:dyDescent="0.3">
      <c r="A179" s="18" t="s">
        <v>126</v>
      </c>
      <c r="B179" s="18">
        <v>12</v>
      </c>
      <c r="C179" s="18">
        <v>210</v>
      </c>
      <c r="D179" s="21">
        <v>6</v>
      </c>
      <c r="E179" s="18">
        <v>1800</v>
      </c>
      <c r="F179" s="18">
        <v>3000</v>
      </c>
      <c r="G179" s="18">
        <f t="shared" si="15"/>
        <v>2400</v>
      </c>
      <c r="H179" s="18">
        <f t="shared" si="14"/>
        <v>1560</v>
      </c>
      <c r="I179" s="22">
        <f t="shared" si="16"/>
        <v>52.5</v>
      </c>
      <c r="J179" s="18">
        <v>30</v>
      </c>
      <c r="K179" s="18"/>
      <c r="L179" s="18"/>
      <c r="M179" s="35">
        <f t="shared" si="17"/>
        <v>10</v>
      </c>
      <c r="N179" s="35">
        <f t="shared" si="20"/>
        <v>92.5</v>
      </c>
      <c r="Q179" s="34">
        <v>130</v>
      </c>
      <c r="R179" s="12">
        <v>500</v>
      </c>
      <c r="S179" s="12">
        <f t="shared" si="18"/>
        <v>3000</v>
      </c>
      <c r="U179" s="12">
        <f t="shared" si="19"/>
        <v>0</v>
      </c>
    </row>
    <row r="180" spans="1:21" x14ac:dyDescent="0.3">
      <c r="A180" s="18" t="s">
        <v>50</v>
      </c>
      <c r="B180" s="18">
        <v>6</v>
      </c>
      <c r="C180" s="18">
        <v>37</v>
      </c>
      <c r="D180" s="21">
        <v>9</v>
      </c>
      <c r="E180" s="18">
        <v>450</v>
      </c>
      <c r="F180" s="18">
        <v>990</v>
      </c>
      <c r="G180" s="18">
        <f t="shared" si="15"/>
        <v>720</v>
      </c>
      <c r="H180" s="18">
        <f t="shared" si="14"/>
        <v>60</v>
      </c>
      <c r="I180" s="22">
        <f t="shared" si="16"/>
        <v>103.83333333333333</v>
      </c>
      <c r="J180" s="18">
        <v>0</v>
      </c>
      <c r="K180" s="18"/>
      <c r="L180" s="18"/>
      <c r="M180" s="35">
        <f t="shared" si="17"/>
        <v>6</v>
      </c>
      <c r="N180" s="35">
        <f t="shared" si="20"/>
        <v>109.83333333333333</v>
      </c>
      <c r="Q180" s="34">
        <v>10</v>
      </c>
      <c r="R180" s="12">
        <v>110</v>
      </c>
      <c r="S180" s="12">
        <f t="shared" si="18"/>
        <v>990</v>
      </c>
      <c r="U180" s="12">
        <f t="shared" si="19"/>
        <v>0</v>
      </c>
    </row>
    <row r="181" spans="1:21" x14ac:dyDescent="0.3">
      <c r="A181" s="18" t="s">
        <v>31</v>
      </c>
      <c r="B181" s="18">
        <v>10</v>
      </c>
      <c r="C181" s="18">
        <v>18</v>
      </c>
      <c r="D181" s="21">
        <v>4</v>
      </c>
      <c r="E181" s="18">
        <v>67</v>
      </c>
      <c r="F181" s="18">
        <v>104</v>
      </c>
      <c r="G181" s="18">
        <f t="shared" si="15"/>
        <v>85.5</v>
      </c>
      <c r="H181" s="18">
        <f t="shared" si="14"/>
        <v>30</v>
      </c>
      <c r="I181" s="22">
        <f t="shared" si="16"/>
        <v>3.75</v>
      </c>
      <c r="J181" s="18">
        <v>0</v>
      </c>
      <c r="K181" s="18"/>
      <c r="L181" s="18"/>
      <c r="M181" s="35">
        <f t="shared" si="17"/>
        <v>0.42750000000000005</v>
      </c>
      <c r="N181" s="35">
        <f t="shared" si="20"/>
        <v>4.1775000000000002</v>
      </c>
      <c r="Q181" s="34">
        <v>3</v>
      </c>
      <c r="R181" s="12">
        <v>26</v>
      </c>
      <c r="S181" s="12">
        <f t="shared" si="18"/>
        <v>104</v>
      </c>
      <c r="U181" s="12">
        <f t="shared" si="19"/>
        <v>0</v>
      </c>
    </row>
    <row r="182" spans="1:21" x14ac:dyDescent="0.3">
      <c r="A182" s="18" t="s">
        <v>32</v>
      </c>
      <c r="B182" s="18">
        <v>10</v>
      </c>
      <c r="C182" s="18">
        <v>27</v>
      </c>
      <c r="D182" s="21">
        <v>4</v>
      </c>
      <c r="E182" s="18">
        <v>112</v>
      </c>
      <c r="F182" s="18">
        <v>132</v>
      </c>
      <c r="G182" s="18">
        <f t="shared" si="15"/>
        <v>122</v>
      </c>
      <c r="H182" s="18">
        <f t="shared" si="14"/>
        <v>0</v>
      </c>
      <c r="I182" s="22">
        <f t="shared" si="16"/>
        <v>9.5</v>
      </c>
      <c r="J182" s="18">
        <v>0</v>
      </c>
      <c r="K182" s="18"/>
      <c r="L182" s="18"/>
      <c r="M182" s="35">
        <f t="shared" si="17"/>
        <v>0.6100000000000001</v>
      </c>
      <c r="N182" s="35">
        <f t="shared" si="20"/>
        <v>10.11</v>
      </c>
      <c r="R182" s="12">
        <v>33</v>
      </c>
      <c r="S182" s="12">
        <f t="shared" si="18"/>
        <v>132</v>
      </c>
      <c r="U182" s="12">
        <f t="shared" si="19"/>
        <v>0</v>
      </c>
    </row>
    <row r="183" spans="1:21" x14ac:dyDescent="0.3">
      <c r="A183" s="18" t="s">
        <v>33</v>
      </c>
      <c r="B183" s="18">
        <v>10</v>
      </c>
      <c r="C183" s="18">
        <v>1</v>
      </c>
      <c r="D183" s="21">
        <v>4</v>
      </c>
      <c r="E183" s="18">
        <v>72</v>
      </c>
      <c r="F183" s="18">
        <v>128</v>
      </c>
      <c r="G183" s="18">
        <f t="shared" si="15"/>
        <v>100</v>
      </c>
      <c r="H183" s="18">
        <f t="shared" si="14"/>
        <v>40</v>
      </c>
      <c r="I183" s="22">
        <f t="shared" si="16"/>
        <v>5.9</v>
      </c>
      <c r="J183" s="18">
        <v>0</v>
      </c>
      <c r="K183" s="18"/>
      <c r="L183" s="18"/>
      <c r="M183" s="35">
        <f t="shared" si="17"/>
        <v>0.5</v>
      </c>
      <c r="N183" s="35">
        <f t="shared" si="20"/>
        <v>6.4</v>
      </c>
      <c r="Q183" s="34">
        <v>4</v>
      </c>
      <c r="R183" s="12">
        <v>32</v>
      </c>
      <c r="S183" s="12">
        <f t="shared" si="18"/>
        <v>128</v>
      </c>
      <c r="U183" s="12">
        <f t="shared" si="19"/>
        <v>0</v>
      </c>
    </row>
    <row r="184" spans="1:21" x14ac:dyDescent="0.3">
      <c r="A184" s="18" t="s">
        <v>37</v>
      </c>
      <c r="B184" s="18">
        <v>10</v>
      </c>
      <c r="C184" s="18">
        <v>38</v>
      </c>
      <c r="D184" s="21">
        <v>4</v>
      </c>
      <c r="E184" s="18">
        <v>53</v>
      </c>
      <c r="F184" s="18">
        <v>100</v>
      </c>
      <c r="G184" s="18">
        <f t="shared" si="15"/>
        <v>76.5</v>
      </c>
      <c r="H184" s="18">
        <f t="shared" si="14"/>
        <v>0</v>
      </c>
      <c r="I184" s="22">
        <f t="shared" si="16"/>
        <v>3.85</v>
      </c>
      <c r="J184" s="18">
        <v>0</v>
      </c>
      <c r="K184" s="18"/>
      <c r="L184" s="18"/>
      <c r="M184" s="35">
        <f t="shared" si="17"/>
        <v>0.38250000000000001</v>
      </c>
      <c r="N184" s="35">
        <f t="shared" si="20"/>
        <v>4.2324999999999999</v>
      </c>
      <c r="R184" s="12">
        <v>25</v>
      </c>
      <c r="S184" s="12">
        <f t="shared" si="18"/>
        <v>100</v>
      </c>
      <c r="U184" s="12">
        <f t="shared" si="19"/>
        <v>0</v>
      </c>
    </row>
    <row r="185" spans="1:21" x14ac:dyDescent="0.3">
      <c r="A185" s="18" t="s">
        <v>34</v>
      </c>
      <c r="B185" s="18">
        <v>10</v>
      </c>
      <c r="C185" s="18">
        <v>6</v>
      </c>
      <c r="D185" s="21">
        <v>4</v>
      </c>
      <c r="E185" s="18">
        <v>169</v>
      </c>
      <c r="F185" s="18">
        <v>224</v>
      </c>
      <c r="G185" s="18">
        <f t="shared" si="15"/>
        <v>196.5</v>
      </c>
      <c r="H185" s="18">
        <f t="shared" si="14"/>
        <v>80</v>
      </c>
      <c r="I185" s="22">
        <f t="shared" si="16"/>
        <v>11.05</v>
      </c>
      <c r="J185" s="18">
        <v>0</v>
      </c>
      <c r="K185" s="18"/>
      <c r="L185" s="18"/>
      <c r="M185" s="35">
        <f t="shared" si="17"/>
        <v>0.98250000000000015</v>
      </c>
      <c r="N185" s="35">
        <f t="shared" si="20"/>
        <v>12.032500000000001</v>
      </c>
      <c r="Q185" s="34">
        <v>8</v>
      </c>
      <c r="R185" s="12">
        <v>56</v>
      </c>
      <c r="S185" s="12">
        <f t="shared" si="18"/>
        <v>224</v>
      </c>
      <c r="U185" s="12">
        <f t="shared" si="19"/>
        <v>0</v>
      </c>
    </row>
    <row r="186" spans="1:21" x14ac:dyDescent="0.3">
      <c r="A186" s="18" t="s">
        <v>36</v>
      </c>
      <c r="B186" s="18">
        <v>10</v>
      </c>
      <c r="C186" s="18">
        <v>42</v>
      </c>
      <c r="D186" s="21">
        <v>4</v>
      </c>
      <c r="E186" s="18">
        <v>70</v>
      </c>
      <c r="F186" s="18">
        <v>72</v>
      </c>
      <c r="G186" s="18">
        <f t="shared" si="15"/>
        <v>71</v>
      </c>
      <c r="H186" s="18">
        <f t="shared" si="14"/>
        <v>20</v>
      </c>
      <c r="I186" s="22">
        <f t="shared" si="16"/>
        <v>0.9</v>
      </c>
      <c r="J186" s="18">
        <v>0</v>
      </c>
      <c r="K186" s="18"/>
      <c r="L186" s="18"/>
      <c r="M186" s="35">
        <f t="shared" si="17"/>
        <v>0.35500000000000004</v>
      </c>
      <c r="N186" s="38">
        <f t="shared" si="20"/>
        <v>1.2550000000000001</v>
      </c>
      <c r="Q186" s="34">
        <v>2</v>
      </c>
      <c r="R186" s="12">
        <v>18</v>
      </c>
      <c r="S186" s="12">
        <f t="shared" si="18"/>
        <v>72</v>
      </c>
      <c r="U186" s="12">
        <f t="shared" si="19"/>
        <v>0</v>
      </c>
    </row>
    <row r="187" spans="1:21" x14ac:dyDescent="0.3">
      <c r="A187" s="18" t="s">
        <v>41</v>
      </c>
      <c r="B187" s="18">
        <v>10</v>
      </c>
      <c r="C187" s="18">
        <v>0</v>
      </c>
      <c r="D187" s="21">
        <v>4</v>
      </c>
      <c r="E187" s="18">
        <v>39</v>
      </c>
      <c r="F187" s="18">
        <v>0</v>
      </c>
      <c r="G187" s="18">
        <f t="shared" si="15"/>
        <v>19.5</v>
      </c>
      <c r="H187" s="18">
        <f t="shared" si="14"/>
        <v>30</v>
      </c>
      <c r="I187" s="22">
        <f t="shared" si="16"/>
        <v>-1.05</v>
      </c>
      <c r="J187" s="18">
        <v>0</v>
      </c>
      <c r="K187" s="18"/>
      <c r="L187" s="18"/>
      <c r="M187" s="35">
        <f t="shared" si="17"/>
        <v>9.7500000000000003E-2</v>
      </c>
      <c r="N187" s="38">
        <f t="shared" si="20"/>
        <v>-0.95250000000000001</v>
      </c>
      <c r="Q187" s="34">
        <v>3</v>
      </c>
      <c r="S187" s="12">
        <f t="shared" si="18"/>
        <v>0</v>
      </c>
      <c r="U187" s="12">
        <f t="shared" si="19"/>
        <v>0</v>
      </c>
    </row>
    <row r="188" spans="1:21" x14ac:dyDescent="0.3">
      <c r="A188" s="18" t="s">
        <v>35</v>
      </c>
      <c r="B188" s="18">
        <v>10</v>
      </c>
      <c r="C188" s="18">
        <v>14</v>
      </c>
      <c r="D188" s="21">
        <v>4</v>
      </c>
      <c r="E188" s="18">
        <v>110</v>
      </c>
      <c r="F188" s="18">
        <v>224</v>
      </c>
      <c r="G188" s="18">
        <f t="shared" si="15"/>
        <v>167</v>
      </c>
      <c r="H188" s="18">
        <f t="shared" si="14"/>
        <v>30</v>
      </c>
      <c r="I188" s="22">
        <f t="shared" si="16"/>
        <v>12.3</v>
      </c>
      <c r="J188" s="18">
        <v>0</v>
      </c>
      <c r="K188" s="18"/>
      <c r="L188" s="18"/>
      <c r="M188" s="35">
        <f t="shared" si="17"/>
        <v>0.83499999999999996</v>
      </c>
      <c r="N188" s="35">
        <f t="shared" si="20"/>
        <v>13.135000000000002</v>
      </c>
      <c r="Q188" s="34">
        <v>3</v>
      </c>
      <c r="R188" s="12">
        <v>56</v>
      </c>
      <c r="S188" s="12">
        <f t="shared" si="18"/>
        <v>224</v>
      </c>
      <c r="U188" s="12">
        <f t="shared" si="19"/>
        <v>0</v>
      </c>
    </row>
    <row r="189" spans="1:21" x14ac:dyDescent="0.3">
      <c r="A189" s="18" t="s">
        <v>9</v>
      </c>
      <c r="B189" s="18">
        <v>10</v>
      </c>
      <c r="C189" s="18">
        <v>2749</v>
      </c>
      <c r="D189" s="21">
        <v>3.5</v>
      </c>
      <c r="E189" s="18">
        <v>7500</v>
      </c>
      <c r="F189" s="18">
        <v>8379</v>
      </c>
      <c r="G189" s="18">
        <f t="shared" si="15"/>
        <v>7939.5</v>
      </c>
      <c r="H189" s="18">
        <f t="shared" si="14"/>
        <v>2500</v>
      </c>
      <c r="I189" s="22">
        <f t="shared" si="16"/>
        <v>269.05</v>
      </c>
      <c r="J189" s="18">
        <v>0</v>
      </c>
      <c r="K189" s="18"/>
      <c r="L189" s="18"/>
      <c r="M189" s="35">
        <f t="shared" si="17"/>
        <v>39.697500000000005</v>
      </c>
      <c r="N189" s="35">
        <f t="shared" si="20"/>
        <v>308.7475</v>
      </c>
      <c r="Q189" s="34">
        <v>250</v>
      </c>
      <c r="R189" s="12">
        <v>2394</v>
      </c>
      <c r="S189" s="12">
        <f t="shared" si="18"/>
        <v>8379</v>
      </c>
      <c r="U189" s="12">
        <f t="shared" si="19"/>
        <v>0</v>
      </c>
    </row>
    <row r="190" spans="1:21" x14ac:dyDescent="0.3">
      <c r="A190" s="18" t="s">
        <v>15</v>
      </c>
      <c r="B190" s="18">
        <v>20</v>
      </c>
      <c r="C190" s="18">
        <v>6896</v>
      </c>
      <c r="D190" s="21">
        <v>4.5</v>
      </c>
      <c r="E190" s="18">
        <v>6500</v>
      </c>
      <c r="F190" s="18">
        <v>9270</v>
      </c>
      <c r="G190" s="18">
        <f t="shared" si="15"/>
        <v>7885</v>
      </c>
      <c r="H190" s="18">
        <f t="shared" si="14"/>
        <v>0</v>
      </c>
      <c r="I190" s="22">
        <f t="shared" si="16"/>
        <v>49.45</v>
      </c>
      <c r="J190" s="18">
        <v>40</v>
      </c>
      <c r="K190" s="18"/>
      <c r="L190" s="18"/>
      <c r="M190" s="35">
        <f t="shared" si="17"/>
        <v>19.712499999999999</v>
      </c>
      <c r="N190" s="35">
        <f t="shared" si="20"/>
        <v>109.16249999999999</v>
      </c>
      <c r="R190" s="12">
        <v>2060</v>
      </c>
      <c r="S190" s="12">
        <f t="shared" si="18"/>
        <v>9270</v>
      </c>
      <c r="U190" s="12">
        <f t="shared" si="19"/>
        <v>0</v>
      </c>
    </row>
    <row r="191" spans="1:21" x14ac:dyDescent="0.3">
      <c r="A191" s="18" t="s">
        <v>272</v>
      </c>
      <c r="B191" s="18">
        <v>24</v>
      </c>
      <c r="C191" s="18">
        <v>1756</v>
      </c>
      <c r="D191" s="21">
        <v>9</v>
      </c>
      <c r="E191" s="18">
        <v>950</v>
      </c>
      <c r="F191" s="18">
        <v>1467</v>
      </c>
      <c r="G191" s="18">
        <f t="shared" si="15"/>
        <v>1208.5</v>
      </c>
      <c r="H191" s="18">
        <f t="shared" si="14"/>
        <v>0</v>
      </c>
      <c r="I191" s="22">
        <f t="shared" si="16"/>
        <v>-22.8125</v>
      </c>
      <c r="J191" s="18">
        <v>25</v>
      </c>
      <c r="K191" s="18"/>
      <c r="L191" s="18"/>
      <c r="M191" s="35">
        <f t="shared" si="17"/>
        <v>2.5177083333333337</v>
      </c>
      <c r="N191" s="35">
        <f t="shared" si="20"/>
        <v>4.7052083333333332</v>
      </c>
      <c r="R191" s="12">
        <v>163</v>
      </c>
      <c r="S191" s="12">
        <f t="shared" si="18"/>
        <v>1467</v>
      </c>
      <c r="U191" s="12">
        <f t="shared" si="19"/>
        <v>0</v>
      </c>
    </row>
    <row r="192" spans="1:21" x14ac:dyDescent="0.3">
      <c r="A192" s="18" t="s">
        <v>273</v>
      </c>
      <c r="B192" s="18">
        <v>24</v>
      </c>
      <c r="C192" s="18">
        <v>1819</v>
      </c>
      <c r="D192" s="21">
        <v>9</v>
      </c>
      <c r="E192" s="18">
        <v>1100</v>
      </c>
      <c r="F192" s="18">
        <v>1773</v>
      </c>
      <c r="G192" s="18">
        <f t="shared" si="15"/>
        <v>1436.5</v>
      </c>
      <c r="H192" s="18">
        <f t="shared" si="14"/>
        <v>0</v>
      </c>
      <c r="I192" s="22">
        <f t="shared" si="16"/>
        <v>-15.9375</v>
      </c>
      <c r="J192" s="18">
        <v>25</v>
      </c>
      <c r="K192" s="18"/>
      <c r="L192" s="18"/>
      <c r="M192" s="35">
        <f t="shared" si="17"/>
        <v>2.9927083333333333</v>
      </c>
      <c r="N192" s="35">
        <f t="shared" si="20"/>
        <v>12.055208333333333</v>
      </c>
      <c r="R192" s="12">
        <v>197</v>
      </c>
      <c r="S192" s="12">
        <f t="shared" si="18"/>
        <v>1773</v>
      </c>
      <c r="U192" s="12">
        <f t="shared" si="19"/>
        <v>0</v>
      </c>
    </row>
    <row r="193" spans="1:21" x14ac:dyDescent="0.3">
      <c r="A193" s="18" t="s">
        <v>78</v>
      </c>
      <c r="B193" s="18">
        <v>20</v>
      </c>
      <c r="C193" s="18">
        <v>168</v>
      </c>
      <c r="D193" s="21">
        <v>5</v>
      </c>
      <c r="E193" s="18">
        <v>550</v>
      </c>
      <c r="F193" s="18">
        <v>1075</v>
      </c>
      <c r="G193" s="18">
        <f t="shared" si="15"/>
        <v>812.5</v>
      </c>
      <c r="H193" s="18">
        <f t="shared" si="14"/>
        <v>200</v>
      </c>
      <c r="I193" s="22">
        <f t="shared" si="16"/>
        <v>22.225000000000001</v>
      </c>
      <c r="J193" s="18">
        <v>0</v>
      </c>
      <c r="K193" s="18"/>
      <c r="L193" s="18"/>
      <c r="M193" s="35">
        <f t="shared" si="17"/>
        <v>2.03125</v>
      </c>
      <c r="N193" s="35">
        <f t="shared" si="20"/>
        <v>24.256250000000001</v>
      </c>
      <c r="Q193" s="34">
        <v>10</v>
      </c>
      <c r="R193" s="12">
        <v>215</v>
      </c>
      <c r="S193" s="12">
        <f t="shared" si="18"/>
        <v>1075</v>
      </c>
      <c r="U193" s="12">
        <f t="shared" si="19"/>
        <v>0</v>
      </c>
    </row>
    <row r="194" spans="1:21" x14ac:dyDescent="0.3">
      <c r="A194" s="18" t="s">
        <v>74</v>
      </c>
      <c r="B194" s="18">
        <v>20</v>
      </c>
      <c r="C194" s="18">
        <v>261</v>
      </c>
      <c r="D194" s="21">
        <v>5</v>
      </c>
      <c r="E194" s="18">
        <v>450</v>
      </c>
      <c r="F194" s="18">
        <v>420</v>
      </c>
      <c r="G194" s="18">
        <f t="shared" si="15"/>
        <v>435</v>
      </c>
      <c r="H194" s="18">
        <f t="shared" si="14"/>
        <v>200</v>
      </c>
      <c r="I194" s="22">
        <f t="shared" si="16"/>
        <v>-1.3</v>
      </c>
      <c r="J194" s="18">
        <v>0</v>
      </c>
      <c r="K194" s="18"/>
      <c r="L194" s="18"/>
      <c r="M194" s="35">
        <f t="shared" si="17"/>
        <v>1.0874999999999999</v>
      </c>
      <c r="N194" s="38">
        <f t="shared" si="20"/>
        <v>-0.21250000000000013</v>
      </c>
      <c r="Q194" s="34">
        <v>10</v>
      </c>
      <c r="R194" s="12">
        <v>84</v>
      </c>
      <c r="S194" s="12">
        <f t="shared" si="18"/>
        <v>420</v>
      </c>
      <c r="U194" s="12">
        <f t="shared" si="19"/>
        <v>0</v>
      </c>
    </row>
    <row r="195" spans="1:21" x14ac:dyDescent="0.3">
      <c r="A195" s="18" t="s">
        <v>75</v>
      </c>
      <c r="B195" s="18">
        <v>20</v>
      </c>
      <c r="C195" s="18">
        <v>812</v>
      </c>
      <c r="D195" s="21">
        <v>5</v>
      </c>
      <c r="E195" s="18">
        <v>900</v>
      </c>
      <c r="F195" s="18">
        <v>600</v>
      </c>
      <c r="G195" s="18">
        <f t="shared" si="15"/>
        <v>750</v>
      </c>
      <c r="H195" s="18">
        <f t="shared" ref="H195:H207" si="21">Q195*B195</f>
        <v>0</v>
      </c>
      <c r="I195" s="22">
        <f t="shared" si="16"/>
        <v>-3.1</v>
      </c>
      <c r="J195" s="18">
        <v>0</v>
      </c>
      <c r="K195" s="18"/>
      <c r="L195" s="18"/>
      <c r="M195" s="35">
        <f t="shared" si="17"/>
        <v>1.875</v>
      </c>
      <c r="N195" s="38">
        <f t="shared" si="20"/>
        <v>-1.2250000000000001</v>
      </c>
      <c r="R195" s="12">
        <v>120</v>
      </c>
      <c r="S195" s="12">
        <f t="shared" si="18"/>
        <v>600</v>
      </c>
      <c r="U195" s="12">
        <f t="shared" si="19"/>
        <v>0</v>
      </c>
    </row>
    <row r="196" spans="1:21" x14ac:dyDescent="0.3">
      <c r="A196" s="18" t="s">
        <v>76</v>
      </c>
      <c r="B196" s="18">
        <v>20</v>
      </c>
      <c r="C196" s="18">
        <v>533</v>
      </c>
      <c r="D196" s="21">
        <v>5</v>
      </c>
      <c r="E196" s="18">
        <v>550</v>
      </c>
      <c r="F196" s="18">
        <v>350</v>
      </c>
      <c r="G196" s="18">
        <f t="shared" ref="G196:G207" si="22">SUM(E196+F196)/2</f>
        <v>450</v>
      </c>
      <c r="H196" s="18">
        <f t="shared" si="21"/>
        <v>0</v>
      </c>
      <c r="I196" s="22">
        <f t="shared" ref="I196:I207" si="23">(G196-C196-H196)/B196</f>
        <v>-4.1500000000000004</v>
      </c>
      <c r="J196" s="18">
        <v>0</v>
      </c>
      <c r="K196" s="18"/>
      <c r="L196" s="18"/>
      <c r="M196" s="35">
        <f t="shared" ref="M196:M207" si="24">G196*0.05/B196</f>
        <v>1.125</v>
      </c>
      <c r="N196" s="38">
        <f t="shared" si="20"/>
        <v>-3.0250000000000004</v>
      </c>
      <c r="R196" s="12">
        <v>70</v>
      </c>
      <c r="S196" s="12">
        <f t="shared" ref="S196:S207" si="25">R196*D196</f>
        <v>350</v>
      </c>
      <c r="U196" s="12">
        <f t="shared" ref="U196:U207" si="26">F196-S196</f>
        <v>0</v>
      </c>
    </row>
    <row r="197" spans="1:21" x14ac:dyDescent="0.3">
      <c r="A197" s="18" t="s">
        <v>79</v>
      </c>
      <c r="B197" s="18">
        <v>20</v>
      </c>
      <c r="C197" s="18">
        <v>557</v>
      </c>
      <c r="D197" s="21">
        <v>5</v>
      </c>
      <c r="E197" s="18">
        <v>250</v>
      </c>
      <c r="F197" s="18">
        <v>100</v>
      </c>
      <c r="G197" s="18">
        <f t="shared" si="22"/>
        <v>175</v>
      </c>
      <c r="H197" s="18">
        <f t="shared" si="21"/>
        <v>0</v>
      </c>
      <c r="I197" s="22">
        <f t="shared" si="23"/>
        <v>-19.100000000000001</v>
      </c>
      <c r="J197" s="18">
        <v>0</v>
      </c>
      <c r="K197" s="18"/>
      <c r="L197" s="18"/>
      <c r="M197" s="35">
        <f t="shared" si="24"/>
        <v>0.4375</v>
      </c>
      <c r="N197" s="38">
        <f t="shared" si="20"/>
        <v>-18.662500000000001</v>
      </c>
      <c r="R197" s="12">
        <v>20</v>
      </c>
      <c r="S197" s="12">
        <f t="shared" si="25"/>
        <v>100</v>
      </c>
      <c r="U197" s="12">
        <f t="shared" si="26"/>
        <v>0</v>
      </c>
    </row>
    <row r="198" spans="1:21" x14ac:dyDescent="0.3">
      <c r="A198" s="18" t="s">
        <v>77</v>
      </c>
      <c r="B198" s="18">
        <v>20</v>
      </c>
      <c r="C198" s="18">
        <v>100</v>
      </c>
      <c r="D198" s="21">
        <v>5</v>
      </c>
      <c r="E198" s="18">
        <v>300</v>
      </c>
      <c r="F198" s="18">
        <v>190</v>
      </c>
      <c r="G198" s="18">
        <f t="shared" si="22"/>
        <v>245</v>
      </c>
      <c r="H198" s="18">
        <f t="shared" si="21"/>
        <v>100</v>
      </c>
      <c r="I198" s="22">
        <f t="shared" si="23"/>
        <v>2.25</v>
      </c>
      <c r="J198" s="18">
        <v>0</v>
      </c>
      <c r="K198" s="18"/>
      <c r="L198" s="18"/>
      <c r="M198" s="35">
        <f t="shared" si="24"/>
        <v>0.61250000000000004</v>
      </c>
      <c r="N198" s="38">
        <f t="shared" si="20"/>
        <v>2.8624999999999998</v>
      </c>
      <c r="Q198" s="34">
        <v>5</v>
      </c>
      <c r="R198" s="12">
        <v>38</v>
      </c>
      <c r="S198" s="12">
        <f t="shared" si="25"/>
        <v>190</v>
      </c>
      <c r="U198" s="12">
        <f t="shared" si="26"/>
        <v>0</v>
      </c>
    </row>
    <row r="199" spans="1:21" x14ac:dyDescent="0.3">
      <c r="A199" s="18" t="s">
        <v>256</v>
      </c>
      <c r="B199" s="18">
        <v>12</v>
      </c>
      <c r="C199" s="18">
        <v>126</v>
      </c>
      <c r="D199" s="21">
        <v>10</v>
      </c>
      <c r="E199" s="18">
        <v>200</v>
      </c>
      <c r="F199" s="18">
        <v>390</v>
      </c>
      <c r="G199" s="18">
        <f t="shared" si="22"/>
        <v>295</v>
      </c>
      <c r="H199" s="18">
        <f t="shared" si="21"/>
        <v>0</v>
      </c>
      <c r="I199" s="22">
        <f t="shared" si="23"/>
        <v>14.083333333333334</v>
      </c>
      <c r="J199" s="18">
        <v>0</v>
      </c>
      <c r="K199" s="18"/>
      <c r="L199" s="18"/>
      <c r="M199" s="35">
        <f t="shared" si="24"/>
        <v>1.2291666666666667</v>
      </c>
      <c r="N199" s="35">
        <f t="shared" ref="N199:N207" si="27">I199+J199+K199+L199+M199</f>
        <v>15.3125</v>
      </c>
      <c r="R199" s="12">
        <v>39</v>
      </c>
      <c r="S199" s="12">
        <f t="shared" si="25"/>
        <v>390</v>
      </c>
      <c r="U199" s="12">
        <f t="shared" si="26"/>
        <v>0</v>
      </c>
    </row>
    <row r="200" spans="1:21" x14ac:dyDescent="0.3">
      <c r="A200" s="18" t="s">
        <v>98</v>
      </c>
      <c r="B200" s="18">
        <v>12</v>
      </c>
      <c r="C200" s="18">
        <v>204</v>
      </c>
      <c r="D200" s="21">
        <v>10</v>
      </c>
      <c r="E200" s="18">
        <v>350</v>
      </c>
      <c r="F200" s="18">
        <v>990</v>
      </c>
      <c r="G200" s="18">
        <f t="shared" si="22"/>
        <v>670</v>
      </c>
      <c r="H200" s="18">
        <f t="shared" si="21"/>
        <v>72</v>
      </c>
      <c r="I200" s="22">
        <f t="shared" si="23"/>
        <v>32.833333333333336</v>
      </c>
      <c r="J200" s="18">
        <v>0</v>
      </c>
      <c r="K200" s="18"/>
      <c r="L200" s="18"/>
      <c r="M200" s="35">
        <f t="shared" si="24"/>
        <v>2.7916666666666665</v>
      </c>
      <c r="N200" s="35">
        <f t="shared" si="27"/>
        <v>35.625</v>
      </c>
      <c r="Q200" s="34">
        <v>6</v>
      </c>
      <c r="R200" s="12">
        <v>99</v>
      </c>
      <c r="S200" s="12">
        <f t="shared" si="25"/>
        <v>990</v>
      </c>
      <c r="U200" s="12">
        <f t="shared" si="26"/>
        <v>0</v>
      </c>
    </row>
    <row r="201" spans="1:21" x14ac:dyDescent="0.3">
      <c r="A201" s="18" t="s">
        <v>148</v>
      </c>
      <c r="B201" s="18">
        <v>24</v>
      </c>
      <c r="C201" s="18">
        <v>1018</v>
      </c>
      <c r="D201" s="21">
        <v>4.5</v>
      </c>
      <c r="E201" s="18">
        <v>1000</v>
      </c>
      <c r="F201" s="18">
        <v>1782</v>
      </c>
      <c r="G201" s="18">
        <f t="shared" si="22"/>
        <v>1391</v>
      </c>
      <c r="H201" s="18">
        <f t="shared" si="21"/>
        <v>144</v>
      </c>
      <c r="I201" s="22">
        <f t="shared" si="23"/>
        <v>9.5416666666666661</v>
      </c>
      <c r="J201" s="18">
        <v>20</v>
      </c>
      <c r="K201" s="18"/>
      <c r="L201" s="18"/>
      <c r="M201" s="35">
        <f t="shared" si="24"/>
        <v>2.8979166666666667</v>
      </c>
      <c r="N201" s="35">
        <f t="shared" si="27"/>
        <v>32.439583333333331</v>
      </c>
      <c r="Q201" s="34">
        <v>6</v>
      </c>
      <c r="R201" s="12">
        <v>396</v>
      </c>
      <c r="S201" s="12">
        <f t="shared" si="25"/>
        <v>1782</v>
      </c>
      <c r="U201" s="12">
        <f t="shared" si="26"/>
        <v>0</v>
      </c>
    </row>
    <row r="202" spans="1:21" x14ac:dyDescent="0.3">
      <c r="A202" s="18" t="s">
        <v>81</v>
      </c>
      <c r="B202" s="18">
        <v>12</v>
      </c>
      <c r="C202" s="18">
        <v>1880</v>
      </c>
      <c r="D202" s="21">
        <v>5</v>
      </c>
      <c r="E202" s="18">
        <v>2200</v>
      </c>
      <c r="F202" s="18">
        <v>2940</v>
      </c>
      <c r="G202" s="18">
        <f t="shared" si="22"/>
        <v>2570</v>
      </c>
      <c r="H202" s="18">
        <f t="shared" si="21"/>
        <v>120</v>
      </c>
      <c r="I202" s="22">
        <f t="shared" si="23"/>
        <v>47.5</v>
      </c>
      <c r="J202" s="18">
        <v>30</v>
      </c>
      <c r="K202" s="18">
        <v>20</v>
      </c>
      <c r="L202" s="18"/>
      <c r="M202" s="35">
        <f t="shared" si="24"/>
        <v>10.708333333333334</v>
      </c>
      <c r="N202" s="35">
        <f t="shared" si="27"/>
        <v>108.20833333333333</v>
      </c>
      <c r="Q202" s="34">
        <v>10</v>
      </c>
      <c r="R202" s="12">
        <v>588</v>
      </c>
      <c r="S202" s="12">
        <f t="shared" si="25"/>
        <v>2940</v>
      </c>
      <c r="U202" s="12">
        <f t="shared" si="26"/>
        <v>0</v>
      </c>
    </row>
    <row r="203" spans="1:21" x14ac:dyDescent="0.3">
      <c r="A203" s="18" t="s">
        <v>198</v>
      </c>
      <c r="B203" s="18">
        <v>36</v>
      </c>
      <c r="C203" s="18">
        <v>55</v>
      </c>
      <c r="D203" s="21">
        <v>10</v>
      </c>
      <c r="E203" s="18">
        <v>108</v>
      </c>
      <c r="F203" s="18">
        <v>1590</v>
      </c>
      <c r="G203" s="18">
        <f t="shared" si="22"/>
        <v>849</v>
      </c>
      <c r="H203" s="18">
        <f t="shared" si="21"/>
        <v>0</v>
      </c>
      <c r="I203" s="22">
        <f t="shared" si="23"/>
        <v>22.055555555555557</v>
      </c>
      <c r="J203" s="18">
        <v>0</v>
      </c>
      <c r="K203" s="18"/>
      <c r="L203" s="18"/>
      <c r="M203" s="35">
        <f t="shared" si="24"/>
        <v>1.1791666666666667</v>
      </c>
      <c r="N203" s="44">
        <f t="shared" si="27"/>
        <v>23.234722222222224</v>
      </c>
      <c r="R203" s="12">
        <v>159</v>
      </c>
      <c r="S203" s="12">
        <f t="shared" si="25"/>
        <v>1590</v>
      </c>
      <c r="U203" s="12">
        <f t="shared" si="26"/>
        <v>0</v>
      </c>
    </row>
    <row r="204" spans="1:21" x14ac:dyDescent="0.3">
      <c r="A204" s="18" t="s">
        <v>121</v>
      </c>
      <c r="B204" s="18">
        <v>50</v>
      </c>
      <c r="C204" s="18">
        <v>168</v>
      </c>
      <c r="D204" s="21">
        <v>3</v>
      </c>
      <c r="E204" s="18">
        <v>1000</v>
      </c>
      <c r="F204" s="18">
        <v>996</v>
      </c>
      <c r="G204" s="18">
        <f t="shared" si="22"/>
        <v>998</v>
      </c>
      <c r="H204" s="18">
        <f t="shared" si="21"/>
        <v>500</v>
      </c>
      <c r="I204" s="22">
        <f t="shared" si="23"/>
        <v>6.6</v>
      </c>
      <c r="J204" s="18">
        <v>0</v>
      </c>
      <c r="K204" s="18"/>
      <c r="L204" s="18"/>
      <c r="M204" s="35">
        <f t="shared" si="24"/>
        <v>0.99800000000000011</v>
      </c>
      <c r="N204" s="35">
        <f t="shared" si="27"/>
        <v>7.5979999999999999</v>
      </c>
      <c r="Q204" s="34">
        <v>10</v>
      </c>
      <c r="R204" s="12">
        <v>332</v>
      </c>
      <c r="S204" s="12">
        <f t="shared" si="25"/>
        <v>996</v>
      </c>
      <c r="U204" s="12">
        <f t="shared" si="26"/>
        <v>0</v>
      </c>
    </row>
    <row r="205" spans="1:21" x14ac:dyDescent="0.3">
      <c r="A205" s="18" t="s">
        <v>236</v>
      </c>
      <c r="B205" s="18">
        <v>50</v>
      </c>
      <c r="C205" s="18">
        <v>11</v>
      </c>
      <c r="D205" s="21">
        <v>3</v>
      </c>
      <c r="E205" s="18">
        <v>300</v>
      </c>
      <c r="F205" s="18">
        <v>579</v>
      </c>
      <c r="G205" s="18">
        <f t="shared" si="22"/>
        <v>439.5</v>
      </c>
      <c r="H205" s="18">
        <f t="shared" si="21"/>
        <v>0</v>
      </c>
      <c r="I205" s="22">
        <f t="shared" si="23"/>
        <v>8.57</v>
      </c>
      <c r="J205" s="18">
        <v>0</v>
      </c>
      <c r="K205" s="18"/>
      <c r="L205" s="18"/>
      <c r="M205" s="35">
        <f t="shared" si="24"/>
        <v>0.4395</v>
      </c>
      <c r="N205" s="35">
        <f t="shared" si="27"/>
        <v>9.009500000000001</v>
      </c>
      <c r="R205" s="12">
        <v>193</v>
      </c>
      <c r="S205" s="12">
        <f t="shared" si="25"/>
        <v>579</v>
      </c>
      <c r="U205" s="12">
        <f t="shared" si="26"/>
        <v>0</v>
      </c>
    </row>
    <row r="206" spans="1:21" x14ac:dyDescent="0.3">
      <c r="A206" s="18" t="s">
        <v>122</v>
      </c>
      <c r="B206" s="18">
        <v>50</v>
      </c>
      <c r="C206" s="18">
        <v>216</v>
      </c>
      <c r="D206" s="21">
        <v>3</v>
      </c>
      <c r="E206" s="18">
        <v>1000</v>
      </c>
      <c r="F206" s="18">
        <v>1122</v>
      </c>
      <c r="G206" s="18">
        <f t="shared" si="22"/>
        <v>1061</v>
      </c>
      <c r="H206" s="18">
        <f t="shared" si="21"/>
        <v>750</v>
      </c>
      <c r="I206" s="22">
        <f t="shared" si="23"/>
        <v>1.9</v>
      </c>
      <c r="J206" s="18">
        <v>0</v>
      </c>
      <c r="K206" s="18"/>
      <c r="L206" s="18"/>
      <c r="M206" s="35">
        <f t="shared" si="24"/>
        <v>1.0610000000000002</v>
      </c>
      <c r="N206" s="35">
        <f t="shared" si="27"/>
        <v>2.9610000000000003</v>
      </c>
      <c r="Q206" s="34">
        <v>15</v>
      </c>
      <c r="R206" s="12">
        <v>374</v>
      </c>
      <c r="S206" s="12">
        <f t="shared" si="25"/>
        <v>1122</v>
      </c>
      <c r="U206" s="12">
        <f t="shared" si="26"/>
        <v>0</v>
      </c>
    </row>
    <row r="207" spans="1:21" x14ac:dyDescent="0.3">
      <c r="A207" s="18" t="s">
        <v>123</v>
      </c>
      <c r="B207" s="18">
        <v>50</v>
      </c>
      <c r="C207" s="18">
        <v>0</v>
      </c>
      <c r="D207" s="21">
        <v>3</v>
      </c>
      <c r="E207" s="18">
        <v>1000</v>
      </c>
      <c r="F207" s="18">
        <v>942</v>
      </c>
      <c r="G207" s="18">
        <f t="shared" si="22"/>
        <v>971</v>
      </c>
      <c r="H207" s="18">
        <f t="shared" si="21"/>
        <v>750</v>
      </c>
      <c r="I207" s="22">
        <f t="shared" si="23"/>
        <v>4.42</v>
      </c>
      <c r="J207" s="18">
        <v>0</v>
      </c>
      <c r="K207" s="18"/>
      <c r="L207" s="18"/>
      <c r="M207" s="35">
        <f t="shared" si="24"/>
        <v>0.97100000000000009</v>
      </c>
      <c r="N207" s="35">
        <f t="shared" si="27"/>
        <v>5.391</v>
      </c>
      <c r="Q207" s="34">
        <v>15</v>
      </c>
      <c r="R207" s="12">
        <v>314</v>
      </c>
      <c r="S207" s="12">
        <f t="shared" si="25"/>
        <v>942</v>
      </c>
      <c r="U207" s="12">
        <f t="shared" si="26"/>
        <v>0</v>
      </c>
    </row>
    <row r="208" spans="1:21" x14ac:dyDescent="0.3">
      <c r="U208" s="12">
        <f>SUM(U3:U207)</f>
        <v>3430</v>
      </c>
    </row>
    <row r="209" spans="1:1" x14ac:dyDescent="0.3">
      <c r="A209" s="12" t="s">
        <v>274</v>
      </c>
    </row>
  </sheetData>
  <mergeCells count="1">
    <mergeCell ref="A1:N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7744C-46CA-4F8F-BBEF-29F2A58F2989}">
  <dimension ref="A1:R231"/>
  <sheetViews>
    <sheetView showGridLines="0" workbookViewId="0">
      <selection sqref="A1:XFD1048576"/>
    </sheetView>
  </sheetViews>
  <sheetFormatPr defaultColWidth="8.88671875" defaultRowHeight="13.8" x14ac:dyDescent="0.3"/>
  <cols>
    <col min="1" max="1" width="39.6640625" style="12" customWidth="1"/>
    <col min="2" max="3" width="10.6640625" style="12" customWidth="1"/>
    <col min="4" max="4" width="10.6640625" style="26" customWidth="1"/>
    <col min="5" max="12" width="10.6640625" style="12" customWidth="1"/>
    <col min="13" max="14" width="10.6640625" style="31" customWidth="1"/>
    <col min="15" max="16" width="8.88671875" style="12" customWidth="1"/>
    <col min="17" max="17" width="8.88671875" style="34"/>
    <col min="18" max="16384" width="8.88671875" style="12"/>
  </cols>
  <sheetData>
    <row r="1" spans="1:18" x14ac:dyDescent="0.3">
      <c r="A1" s="138" t="s">
        <v>275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</row>
    <row r="2" spans="1:18" ht="83.4" customHeight="1" x14ac:dyDescent="0.3">
      <c r="A2" s="6" t="s">
        <v>0</v>
      </c>
      <c r="B2" s="6" t="s">
        <v>3</v>
      </c>
      <c r="C2" s="6" t="s">
        <v>70</v>
      </c>
      <c r="D2" s="6" t="s">
        <v>2</v>
      </c>
      <c r="E2" s="6" t="s">
        <v>1</v>
      </c>
      <c r="F2" s="6" t="s">
        <v>284</v>
      </c>
      <c r="G2" s="6" t="s">
        <v>268</v>
      </c>
      <c r="H2" s="6" t="s">
        <v>276</v>
      </c>
      <c r="I2" s="29" t="s">
        <v>287</v>
      </c>
      <c r="J2" s="6" t="s">
        <v>217</v>
      </c>
      <c r="K2" s="6" t="s">
        <v>269</v>
      </c>
      <c r="L2" s="6" t="s">
        <v>270</v>
      </c>
      <c r="M2" s="30" t="s">
        <v>13</v>
      </c>
      <c r="N2" s="30" t="s">
        <v>12</v>
      </c>
    </row>
    <row r="3" spans="1:18" x14ac:dyDescent="0.3">
      <c r="A3" s="14" t="s">
        <v>137</v>
      </c>
      <c r="B3" s="14">
        <v>12</v>
      </c>
      <c r="C3" s="14">
        <v>1623</v>
      </c>
      <c r="D3" s="15">
        <v>9</v>
      </c>
      <c r="E3" s="14">
        <v>2000</v>
      </c>
      <c r="F3" s="14">
        <f t="shared" ref="F3:F67" si="0">Q3*D3</f>
        <v>3384</v>
      </c>
      <c r="G3" s="14">
        <f>SUM(E3+F3)/2</f>
        <v>2692</v>
      </c>
      <c r="H3" s="14">
        <v>360</v>
      </c>
      <c r="I3" s="17">
        <f>(G3-C3-H3)/B3</f>
        <v>59.083333333333336</v>
      </c>
      <c r="J3" s="14">
        <v>0</v>
      </c>
      <c r="K3" s="14">
        <v>10</v>
      </c>
      <c r="L3" s="14"/>
      <c r="M3" s="28">
        <f>G3*0.05/B3</f>
        <v>11.216666666666667</v>
      </c>
      <c r="N3" s="46">
        <f>I3+J3+K3+L3+M3</f>
        <v>80.300000000000011</v>
      </c>
      <c r="Q3" s="34">
        <v>376</v>
      </c>
    </row>
    <row r="4" spans="1:18" x14ac:dyDescent="0.3">
      <c r="A4" s="14" t="s">
        <v>52</v>
      </c>
      <c r="B4" s="14">
        <v>6</v>
      </c>
      <c r="C4" s="14">
        <v>1005</v>
      </c>
      <c r="D4" s="15">
        <v>6</v>
      </c>
      <c r="E4" s="14">
        <v>1700</v>
      </c>
      <c r="F4" s="14">
        <f t="shared" si="0"/>
        <v>1638</v>
      </c>
      <c r="G4" s="14">
        <f t="shared" ref="G4:G72" si="1">SUM(E4+F4)/2</f>
        <v>1669</v>
      </c>
      <c r="H4" s="14">
        <v>330</v>
      </c>
      <c r="I4" s="17">
        <f t="shared" ref="I4:I72" si="2">(G4-C4-H4)/B4</f>
        <v>55.666666666666664</v>
      </c>
      <c r="J4" s="14">
        <v>0</v>
      </c>
      <c r="K4" s="14"/>
      <c r="L4" s="14"/>
      <c r="M4" s="28">
        <f t="shared" ref="M4:M72" si="3">G4*0.05/B4</f>
        <v>13.908333333333333</v>
      </c>
      <c r="N4" s="46">
        <f t="shared" ref="N4:N72" si="4">I4+J4+K4+L4+M4</f>
        <v>69.575000000000003</v>
      </c>
      <c r="Q4" s="34">
        <v>273</v>
      </c>
    </row>
    <row r="5" spans="1:18" x14ac:dyDescent="0.3">
      <c r="A5" s="14" t="s">
        <v>132</v>
      </c>
      <c r="B5" s="14">
        <v>12</v>
      </c>
      <c r="C5" s="14">
        <v>238</v>
      </c>
      <c r="D5" s="15">
        <v>10</v>
      </c>
      <c r="E5" s="14">
        <v>480</v>
      </c>
      <c r="F5" s="14">
        <f t="shared" si="0"/>
        <v>810</v>
      </c>
      <c r="G5" s="14">
        <f t="shared" si="1"/>
        <v>645</v>
      </c>
      <c r="H5" s="14"/>
      <c r="I5" s="17">
        <f t="shared" si="2"/>
        <v>33.916666666666664</v>
      </c>
      <c r="J5" s="14">
        <v>0</v>
      </c>
      <c r="K5" s="14"/>
      <c r="L5" s="14"/>
      <c r="M5" s="28">
        <f t="shared" si="3"/>
        <v>2.6875</v>
      </c>
      <c r="N5" s="28">
        <f t="shared" si="4"/>
        <v>36.604166666666664</v>
      </c>
      <c r="Q5" s="34">
        <v>81</v>
      </c>
    </row>
    <row r="6" spans="1:18" x14ac:dyDescent="0.3">
      <c r="A6" s="14" t="s">
        <v>130</v>
      </c>
      <c r="B6" s="14">
        <v>12</v>
      </c>
      <c r="C6" s="14">
        <v>601</v>
      </c>
      <c r="D6" s="15">
        <v>10</v>
      </c>
      <c r="E6" s="14">
        <v>700</v>
      </c>
      <c r="F6" s="14">
        <f t="shared" si="0"/>
        <v>1010</v>
      </c>
      <c r="G6" s="14">
        <f t="shared" si="1"/>
        <v>855</v>
      </c>
      <c r="H6" s="14"/>
      <c r="I6" s="17">
        <f t="shared" si="2"/>
        <v>21.166666666666668</v>
      </c>
      <c r="J6" s="14">
        <v>0</v>
      </c>
      <c r="K6" s="14"/>
      <c r="L6" s="14"/>
      <c r="M6" s="28">
        <f t="shared" si="3"/>
        <v>3.5625</v>
      </c>
      <c r="N6" s="28">
        <f t="shared" si="4"/>
        <v>24.729166666666668</v>
      </c>
      <c r="Q6" s="34">
        <v>101</v>
      </c>
    </row>
    <row r="7" spans="1:18" x14ac:dyDescent="0.3">
      <c r="A7" s="14" t="s">
        <v>134</v>
      </c>
      <c r="B7" s="14">
        <v>12</v>
      </c>
      <c r="C7" s="14">
        <v>32</v>
      </c>
      <c r="D7" s="15">
        <v>10</v>
      </c>
      <c r="E7" s="14">
        <v>240</v>
      </c>
      <c r="F7" s="14">
        <f t="shared" si="0"/>
        <v>100</v>
      </c>
      <c r="G7" s="14">
        <f t="shared" si="1"/>
        <v>170</v>
      </c>
      <c r="H7" s="14"/>
      <c r="I7" s="17">
        <f t="shared" si="2"/>
        <v>11.5</v>
      </c>
      <c r="J7" s="14">
        <v>0</v>
      </c>
      <c r="K7" s="14"/>
      <c r="L7" s="14"/>
      <c r="M7" s="28">
        <f t="shared" si="3"/>
        <v>0.70833333333333337</v>
      </c>
      <c r="N7" s="28">
        <f t="shared" si="4"/>
        <v>12.208333333333334</v>
      </c>
      <c r="Q7" s="34">
        <v>10</v>
      </c>
    </row>
    <row r="8" spans="1:18" x14ac:dyDescent="0.3">
      <c r="A8" s="14" t="s">
        <v>131</v>
      </c>
      <c r="B8" s="14">
        <v>12</v>
      </c>
      <c r="C8" s="14">
        <v>722</v>
      </c>
      <c r="D8" s="15">
        <v>10</v>
      </c>
      <c r="E8" s="14">
        <v>700</v>
      </c>
      <c r="F8" s="14">
        <f t="shared" si="0"/>
        <v>1190</v>
      </c>
      <c r="G8" s="14">
        <f t="shared" si="1"/>
        <v>945</v>
      </c>
      <c r="H8" s="14"/>
      <c r="I8" s="17">
        <f t="shared" si="2"/>
        <v>18.583333333333332</v>
      </c>
      <c r="J8" s="14">
        <v>0</v>
      </c>
      <c r="K8" s="14"/>
      <c r="L8" s="14"/>
      <c r="M8" s="28">
        <f t="shared" si="3"/>
        <v>3.9375</v>
      </c>
      <c r="N8" s="28">
        <f t="shared" si="4"/>
        <v>22.520833333333332</v>
      </c>
      <c r="Q8" s="34">
        <v>119</v>
      </c>
    </row>
    <row r="9" spans="1:18" x14ac:dyDescent="0.3">
      <c r="A9" s="14" t="s">
        <v>201</v>
      </c>
      <c r="B9" s="14">
        <v>30</v>
      </c>
      <c r="C9" s="14">
        <v>450</v>
      </c>
      <c r="D9" s="15">
        <v>4</v>
      </c>
      <c r="E9" s="14">
        <v>450</v>
      </c>
      <c r="F9" s="14">
        <f t="shared" si="0"/>
        <v>720</v>
      </c>
      <c r="G9" s="14">
        <f t="shared" si="1"/>
        <v>585</v>
      </c>
      <c r="H9" s="14">
        <v>120</v>
      </c>
      <c r="I9" s="17">
        <f t="shared" si="2"/>
        <v>0.5</v>
      </c>
      <c r="J9" s="14">
        <v>0</v>
      </c>
      <c r="K9" s="14"/>
      <c r="L9" s="14"/>
      <c r="M9" s="28">
        <f t="shared" si="3"/>
        <v>0.97499999999999998</v>
      </c>
      <c r="N9" s="28">
        <f t="shared" si="4"/>
        <v>1.4750000000000001</v>
      </c>
      <c r="Q9" s="34">
        <v>180</v>
      </c>
      <c r="R9" s="37"/>
    </row>
    <row r="10" spans="1:18" x14ac:dyDescent="0.3">
      <c r="A10" s="14" t="s">
        <v>53</v>
      </c>
      <c r="B10" s="14">
        <v>24</v>
      </c>
      <c r="C10" s="14">
        <v>2480</v>
      </c>
      <c r="D10" s="15">
        <v>9</v>
      </c>
      <c r="E10" s="14">
        <v>2500</v>
      </c>
      <c r="F10" s="14">
        <f t="shared" si="0"/>
        <v>2952</v>
      </c>
      <c r="G10" s="14">
        <f t="shared" si="1"/>
        <v>2726</v>
      </c>
      <c r="H10" s="14"/>
      <c r="I10" s="17">
        <f t="shared" si="2"/>
        <v>10.25</v>
      </c>
      <c r="J10" s="14">
        <v>20</v>
      </c>
      <c r="K10" s="14"/>
      <c r="L10" s="14"/>
      <c r="M10" s="28">
        <f t="shared" si="3"/>
        <v>5.6791666666666671</v>
      </c>
      <c r="N10" s="46">
        <f t="shared" si="4"/>
        <v>35.929166666666667</v>
      </c>
      <c r="Q10" s="34">
        <v>328</v>
      </c>
    </row>
    <row r="11" spans="1:18" x14ac:dyDescent="0.3">
      <c r="A11" s="14" t="s">
        <v>202</v>
      </c>
      <c r="B11" s="14">
        <v>28</v>
      </c>
      <c r="C11" s="14">
        <v>420</v>
      </c>
      <c r="D11" s="15">
        <v>9</v>
      </c>
      <c r="E11" s="14">
        <v>308</v>
      </c>
      <c r="F11" s="14">
        <f t="shared" si="0"/>
        <v>405</v>
      </c>
      <c r="G11" s="14">
        <f t="shared" si="1"/>
        <v>356.5</v>
      </c>
      <c r="H11" s="14"/>
      <c r="I11" s="17">
        <f t="shared" si="2"/>
        <v>-2.2678571428571428</v>
      </c>
      <c r="J11" s="14">
        <v>0</v>
      </c>
      <c r="K11" s="14"/>
      <c r="L11" s="14"/>
      <c r="M11" s="28">
        <f t="shared" si="3"/>
        <v>0.63660714285714282</v>
      </c>
      <c r="N11" s="28">
        <f t="shared" si="4"/>
        <v>-1.6312500000000001</v>
      </c>
      <c r="Q11" s="34">
        <v>45</v>
      </c>
    </row>
    <row r="12" spans="1:18" x14ac:dyDescent="0.3">
      <c r="A12" s="14" t="s">
        <v>177</v>
      </c>
      <c r="B12" s="14">
        <v>15</v>
      </c>
      <c r="C12" s="14">
        <v>450</v>
      </c>
      <c r="D12" s="15">
        <v>5</v>
      </c>
      <c r="E12" s="14">
        <v>500</v>
      </c>
      <c r="F12" s="14">
        <f t="shared" si="0"/>
        <v>930</v>
      </c>
      <c r="G12" s="14">
        <f t="shared" si="1"/>
        <v>715</v>
      </c>
      <c r="H12" s="14">
        <v>450</v>
      </c>
      <c r="I12" s="17">
        <f t="shared" si="2"/>
        <v>-12.333333333333334</v>
      </c>
      <c r="J12" s="14">
        <v>0</v>
      </c>
      <c r="K12" s="14"/>
      <c r="L12" s="14"/>
      <c r="M12" s="28">
        <f t="shared" si="3"/>
        <v>2.3833333333333333</v>
      </c>
      <c r="N12" s="28">
        <f t="shared" si="4"/>
        <v>-9.9500000000000011</v>
      </c>
      <c r="Q12" s="34">
        <v>186</v>
      </c>
    </row>
    <row r="13" spans="1:18" x14ac:dyDescent="0.3">
      <c r="A13" s="14" t="s">
        <v>203</v>
      </c>
      <c r="B13" s="14">
        <v>28</v>
      </c>
      <c r="C13" s="14">
        <v>300</v>
      </c>
      <c r="D13" s="15">
        <v>9</v>
      </c>
      <c r="E13" s="14">
        <v>215</v>
      </c>
      <c r="F13" s="14">
        <f t="shared" si="0"/>
        <v>81</v>
      </c>
      <c r="G13" s="14">
        <f t="shared" si="1"/>
        <v>148</v>
      </c>
      <c r="H13" s="14"/>
      <c r="I13" s="17">
        <f t="shared" si="2"/>
        <v>-5.4285714285714288</v>
      </c>
      <c r="J13" s="14">
        <v>0</v>
      </c>
      <c r="K13" s="14"/>
      <c r="L13" s="14"/>
      <c r="M13" s="28">
        <f t="shared" si="3"/>
        <v>0.26428571428571429</v>
      </c>
      <c r="N13" s="28">
        <f t="shared" si="4"/>
        <v>-5.1642857142857146</v>
      </c>
      <c r="Q13" s="34">
        <v>9</v>
      </c>
    </row>
    <row r="14" spans="1:18" x14ac:dyDescent="0.3">
      <c r="A14" s="14" t="s">
        <v>204</v>
      </c>
      <c r="B14" s="14">
        <v>28</v>
      </c>
      <c r="C14" s="14">
        <v>421</v>
      </c>
      <c r="D14" s="15">
        <v>9</v>
      </c>
      <c r="E14" s="14">
        <v>254</v>
      </c>
      <c r="F14" s="14">
        <f t="shared" si="0"/>
        <v>432</v>
      </c>
      <c r="G14" s="14">
        <f t="shared" si="1"/>
        <v>343</v>
      </c>
      <c r="H14" s="14"/>
      <c r="I14" s="17">
        <f t="shared" si="2"/>
        <v>-2.7857142857142856</v>
      </c>
      <c r="J14" s="14">
        <v>0</v>
      </c>
      <c r="K14" s="14"/>
      <c r="L14" s="14"/>
      <c r="M14" s="28">
        <f t="shared" si="3"/>
        <v>0.61250000000000004</v>
      </c>
      <c r="N14" s="28">
        <f t="shared" si="4"/>
        <v>-2.1732142857142858</v>
      </c>
      <c r="Q14" s="34">
        <v>48</v>
      </c>
    </row>
    <row r="15" spans="1:18" x14ac:dyDescent="0.3">
      <c r="A15" s="14" t="s">
        <v>258</v>
      </c>
      <c r="B15" s="14">
        <v>28</v>
      </c>
      <c r="C15" s="14">
        <v>88</v>
      </c>
      <c r="D15" s="15">
        <v>9</v>
      </c>
      <c r="E15" s="14">
        <v>150</v>
      </c>
      <c r="F15" s="14">
        <f t="shared" si="0"/>
        <v>144</v>
      </c>
      <c r="G15" s="14">
        <f t="shared" si="1"/>
        <v>147</v>
      </c>
      <c r="H15" s="14"/>
      <c r="I15" s="17">
        <f t="shared" si="2"/>
        <v>2.1071428571428572</v>
      </c>
      <c r="J15" s="14">
        <v>0</v>
      </c>
      <c r="K15" s="14"/>
      <c r="L15" s="14"/>
      <c r="M15" s="28">
        <f t="shared" si="3"/>
        <v>0.26250000000000001</v>
      </c>
      <c r="N15" s="28">
        <f t="shared" si="4"/>
        <v>2.3696428571428574</v>
      </c>
      <c r="Q15" s="34">
        <v>16</v>
      </c>
    </row>
    <row r="16" spans="1:18" x14ac:dyDescent="0.3">
      <c r="A16" s="14" t="s">
        <v>186</v>
      </c>
      <c r="B16" s="14">
        <v>30</v>
      </c>
      <c r="C16" s="14">
        <v>56</v>
      </c>
      <c r="D16" s="15">
        <v>9</v>
      </c>
      <c r="E16" s="14">
        <v>70</v>
      </c>
      <c r="F16" s="14">
        <f t="shared" si="0"/>
        <v>18</v>
      </c>
      <c r="G16" s="14">
        <f t="shared" si="1"/>
        <v>44</v>
      </c>
      <c r="H16" s="14"/>
      <c r="I16" s="17">
        <f t="shared" si="2"/>
        <v>-0.4</v>
      </c>
      <c r="J16" s="14">
        <v>0</v>
      </c>
      <c r="K16" s="14"/>
      <c r="L16" s="14"/>
      <c r="M16" s="28">
        <f t="shared" si="3"/>
        <v>7.3333333333333334E-2</v>
      </c>
      <c r="N16" s="28">
        <f t="shared" si="4"/>
        <v>-0.32666666666666666</v>
      </c>
      <c r="Q16" s="34">
        <v>2</v>
      </c>
    </row>
    <row r="17" spans="1:17" x14ac:dyDescent="0.3">
      <c r="A17" s="14" t="s">
        <v>187</v>
      </c>
      <c r="B17" s="14">
        <v>30</v>
      </c>
      <c r="C17" s="14">
        <v>23</v>
      </c>
      <c r="D17" s="15">
        <v>9</v>
      </c>
      <c r="E17" s="14">
        <v>30</v>
      </c>
      <c r="F17" s="14">
        <f t="shared" si="0"/>
        <v>27</v>
      </c>
      <c r="G17" s="14">
        <f t="shared" si="1"/>
        <v>28.5</v>
      </c>
      <c r="H17" s="14"/>
      <c r="I17" s="17">
        <f t="shared" si="2"/>
        <v>0.18333333333333332</v>
      </c>
      <c r="J17" s="14">
        <v>0</v>
      </c>
      <c r="K17" s="14"/>
      <c r="L17" s="14"/>
      <c r="M17" s="28">
        <f t="shared" si="3"/>
        <v>4.7500000000000001E-2</v>
      </c>
      <c r="N17" s="28">
        <f t="shared" si="4"/>
        <v>0.23083333333333333</v>
      </c>
      <c r="Q17" s="34">
        <v>3</v>
      </c>
    </row>
    <row r="18" spans="1:17" x14ac:dyDescent="0.3">
      <c r="A18" s="14" t="s">
        <v>185</v>
      </c>
      <c r="B18" s="14">
        <v>30</v>
      </c>
      <c r="C18" s="14">
        <v>128</v>
      </c>
      <c r="D18" s="15">
        <v>9</v>
      </c>
      <c r="E18" s="14">
        <v>90</v>
      </c>
      <c r="F18" s="14">
        <f t="shared" si="0"/>
        <v>54</v>
      </c>
      <c r="G18" s="14">
        <f t="shared" si="1"/>
        <v>72</v>
      </c>
      <c r="H18" s="14"/>
      <c r="I18" s="17">
        <f t="shared" si="2"/>
        <v>-1.8666666666666667</v>
      </c>
      <c r="J18" s="14">
        <v>0</v>
      </c>
      <c r="K18" s="14"/>
      <c r="L18" s="14"/>
      <c r="M18" s="28">
        <f t="shared" si="3"/>
        <v>0.12000000000000001</v>
      </c>
      <c r="N18" s="28">
        <f t="shared" si="4"/>
        <v>-1.7466666666666666</v>
      </c>
      <c r="Q18" s="34">
        <v>6</v>
      </c>
    </row>
    <row r="19" spans="1:17" x14ac:dyDescent="0.3">
      <c r="A19" s="14" t="s">
        <v>184</v>
      </c>
      <c r="B19" s="14">
        <v>30</v>
      </c>
      <c r="C19" s="14">
        <v>157</v>
      </c>
      <c r="D19" s="15">
        <v>9</v>
      </c>
      <c r="E19" s="14">
        <v>120</v>
      </c>
      <c r="F19" s="14">
        <f t="shared" si="0"/>
        <v>90</v>
      </c>
      <c r="G19" s="14">
        <f t="shared" si="1"/>
        <v>105</v>
      </c>
      <c r="H19" s="14"/>
      <c r="I19" s="17">
        <f t="shared" si="2"/>
        <v>-1.7333333333333334</v>
      </c>
      <c r="J19" s="14">
        <v>2</v>
      </c>
      <c r="K19" s="14"/>
      <c r="L19" s="14"/>
      <c r="M19" s="28">
        <f t="shared" si="3"/>
        <v>0.17499999999999999</v>
      </c>
      <c r="N19" s="28">
        <f t="shared" si="4"/>
        <v>0.4416666666666666</v>
      </c>
      <c r="Q19" s="34">
        <v>10</v>
      </c>
    </row>
    <row r="20" spans="1:17" x14ac:dyDescent="0.3">
      <c r="A20" s="14" t="s">
        <v>205</v>
      </c>
      <c r="B20" s="14">
        <v>28</v>
      </c>
      <c r="C20" s="14">
        <v>494</v>
      </c>
      <c r="D20" s="15">
        <v>9</v>
      </c>
      <c r="E20" s="14">
        <v>293</v>
      </c>
      <c r="F20" s="14">
        <f t="shared" si="0"/>
        <v>207</v>
      </c>
      <c r="G20" s="14">
        <f t="shared" si="1"/>
        <v>250</v>
      </c>
      <c r="H20" s="14"/>
      <c r="I20" s="17">
        <f t="shared" si="2"/>
        <v>-8.7142857142857135</v>
      </c>
      <c r="J20" s="14">
        <v>0</v>
      </c>
      <c r="K20" s="14"/>
      <c r="L20" s="14"/>
      <c r="M20" s="28">
        <f t="shared" si="3"/>
        <v>0.44642857142857145</v>
      </c>
      <c r="N20" s="28">
        <f t="shared" si="4"/>
        <v>-8.2678571428571423</v>
      </c>
      <c r="Q20" s="34">
        <v>23</v>
      </c>
    </row>
    <row r="21" spans="1:17" x14ac:dyDescent="0.3">
      <c r="A21" s="27" t="s">
        <v>279</v>
      </c>
      <c r="B21" s="14"/>
      <c r="C21" s="14"/>
      <c r="D21" s="15"/>
      <c r="E21" s="14"/>
      <c r="F21" s="14">
        <f t="shared" si="0"/>
        <v>0</v>
      </c>
      <c r="G21" s="14"/>
      <c r="H21" s="14"/>
      <c r="I21" s="17"/>
      <c r="J21" s="14"/>
      <c r="K21" s="14"/>
      <c r="L21" s="14"/>
      <c r="M21" s="28"/>
      <c r="N21" s="28">
        <f t="shared" si="4"/>
        <v>0</v>
      </c>
    </row>
    <row r="22" spans="1:17" x14ac:dyDescent="0.3">
      <c r="A22" s="14" t="s">
        <v>285</v>
      </c>
      <c r="B22" s="14">
        <v>16</v>
      </c>
      <c r="C22" s="14">
        <v>0</v>
      </c>
      <c r="D22" s="15">
        <v>6</v>
      </c>
      <c r="E22" s="14">
        <v>230</v>
      </c>
      <c r="F22" s="14">
        <f t="shared" si="0"/>
        <v>480</v>
      </c>
      <c r="G22" s="14">
        <f t="shared" si="1"/>
        <v>355</v>
      </c>
      <c r="H22" s="45">
        <v>60</v>
      </c>
      <c r="I22" s="17">
        <f t="shared" si="2"/>
        <v>18.4375</v>
      </c>
      <c r="J22" s="14">
        <v>3</v>
      </c>
      <c r="K22" s="14"/>
      <c r="L22" s="14"/>
      <c r="M22" s="28">
        <f t="shared" si="3"/>
        <v>1.109375</v>
      </c>
      <c r="N22" s="46">
        <f t="shared" si="4"/>
        <v>22.546875</v>
      </c>
      <c r="Q22" s="34">
        <v>80</v>
      </c>
    </row>
    <row r="23" spans="1:17" x14ac:dyDescent="0.3">
      <c r="A23" s="27" t="s">
        <v>241</v>
      </c>
      <c r="B23" s="14">
        <v>60</v>
      </c>
      <c r="C23" s="14">
        <v>595</v>
      </c>
      <c r="D23" s="15">
        <v>4.5</v>
      </c>
      <c r="E23" s="14">
        <v>1000</v>
      </c>
      <c r="F23" s="14">
        <f t="shared" si="0"/>
        <v>405</v>
      </c>
      <c r="G23" s="14">
        <f t="shared" si="1"/>
        <v>702.5</v>
      </c>
      <c r="H23" s="14">
        <v>300</v>
      </c>
      <c r="I23" s="17">
        <f t="shared" si="2"/>
        <v>-3.2083333333333335</v>
      </c>
      <c r="J23" s="14">
        <v>0</v>
      </c>
      <c r="K23" s="14"/>
      <c r="L23" s="14"/>
      <c r="M23" s="28">
        <f t="shared" si="3"/>
        <v>0.5854166666666667</v>
      </c>
      <c r="N23" s="28">
        <f t="shared" si="4"/>
        <v>-2.6229166666666668</v>
      </c>
      <c r="Q23" s="34">
        <v>90</v>
      </c>
    </row>
    <row r="24" spans="1:17" x14ac:dyDescent="0.3">
      <c r="A24" s="27" t="s">
        <v>140</v>
      </c>
      <c r="B24" s="14">
        <v>60</v>
      </c>
      <c r="C24" s="14">
        <v>786</v>
      </c>
      <c r="D24" s="15">
        <v>4.5</v>
      </c>
      <c r="E24" s="14">
        <v>2000</v>
      </c>
      <c r="F24" s="14">
        <f t="shared" si="0"/>
        <v>4050</v>
      </c>
      <c r="G24" s="14">
        <f t="shared" si="1"/>
        <v>3025</v>
      </c>
      <c r="H24" s="14">
        <v>600</v>
      </c>
      <c r="I24" s="17">
        <f t="shared" si="2"/>
        <v>27.316666666666666</v>
      </c>
      <c r="J24" s="14">
        <v>10</v>
      </c>
      <c r="K24" s="14"/>
      <c r="L24" s="14"/>
      <c r="M24" s="28">
        <f t="shared" si="3"/>
        <v>2.5208333333333335</v>
      </c>
      <c r="N24" s="46">
        <f t="shared" si="4"/>
        <v>39.837499999999999</v>
      </c>
      <c r="Q24" s="34">
        <v>900</v>
      </c>
    </row>
    <row r="25" spans="1:17" x14ac:dyDescent="0.3">
      <c r="A25" s="27" t="s">
        <v>139</v>
      </c>
      <c r="B25" s="14">
        <v>60</v>
      </c>
      <c r="C25" s="14">
        <v>1051</v>
      </c>
      <c r="D25" s="15">
        <v>4.5</v>
      </c>
      <c r="E25" s="14">
        <v>2500</v>
      </c>
      <c r="F25" s="14">
        <f t="shared" si="0"/>
        <v>4752</v>
      </c>
      <c r="G25" s="14">
        <f t="shared" si="1"/>
        <v>3626</v>
      </c>
      <c r="H25" s="14">
        <v>720</v>
      </c>
      <c r="I25" s="17">
        <f t="shared" si="2"/>
        <v>30.916666666666668</v>
      </c>
      <c r="J25" s="14">
        <v>15</v>
      </c>
      <c r="K25" s="14"/>
      <c r="L25" s="14"/>
      <c r="M25" s="28">
        <f t="shared" si="3"/>
        <v>3.0216666666666669</v>
      </c>
      <c r="N25" s="46">
        <f t="shared" si="4"/>
        <v>48.93833333333334</v>
      </c>
      <c r="Q25" s="34">
        <v>1056</v>
      </c>
    </row>
    <row r="26" spans="1:17" x14ac:dyDescent="0.3">
      <c r="A26" s="27" t="s">
        <v>109</v>
      </c>
      <c r="B26" s="14">
        <v>30</v>
      </c>
      <c r="C26" s="14">
        <v>2952</v>
      </c>
      <c r="D26" s="15">
        <v>8</v>
      </c>
      <c r="E26" s="14">
        <v>3500</v>
      </c>
      <c r="F26" s="14">
        <f t="shared" si="0"/>
        <v>2824</v>
      </c>
      <c r="G26" s="14">
        <f t="shared" si="1"/>
        <v>3162</v>
      </c>
      <c r="H26" s="14"/>
      <c r="I26" s="17">
        <f t="shared" si="2"/>
        <v>7</v>
      </c>
      <c r="J26" s="14">
        <v>0</v>
      </c>
      <c r="K26" s="14"/>
      <c r="L26" s="14"/>
      <c r="M26" s="28">
        <f t="shared" si="3"/>
        <v>5.2700000000000005</v>
      </c>
      <c r="N26" s="28">
        <f t="shared" si="4"/>
        <v>12.27</v>
      </c>
      <c r="Q26" s="34">
        <v>353</v>
      </c>
    </row>
    <row r="27" spans="1:17" x14ac:dyDescent="0.3">
      <c r="A27" s="14" t="s">
        <v>68</v>
      </c>
      <c r="B27" s="14">
        <v>20</v>
      </c>
      <c r="C27" s="14">
        <v>492</v>
      </c>
      <c r="D27" s="15">
        <v>3</v>
      </c>
      <c r="E27" s="14">
        <v>1500</v>
      </c>
      <c r="F27" s="14">
        <f t="shared" si="0"/>
        <v>2406</v>
      </c>
      <c r="G27" s="14">
        <f t="shared" si="1"/>
        <v>1953</v>
      </c>
      <c r="H27" s="14">
        <v>1000</v>
      </c>
      <c r="I27" s="17">
        <f t="shared" si="2"/>
        <v>23.05</v>
      </c>
      <c r="J27" s="14">
        <v>20</v>
      </c>
      <c r="K27" s="14"/>
      <c r="L27" s="14"/>
      <c r="M27" s="28">
        <f t="shared" si="3"/>
        <v>4.8825000000000003</v>
      </c>
      <c r="N27" s="46">
        <f t="shared" si="4"/>
        <v>47.932499999999997</v>
      </c>
      <c r="Q27" s="34">
        <v>802</v>
      </c>
    </row>
    <row r="28" spans="1:17" x14ac:dyDescent="0.3">
      <c r="A28" s="27" t="s">
        <v>108</v>
      </c>
      <c r="B28" s="14">
        <v>30</v>
      </c>
      <c r="C28" s="14">
        <v>2956</v>
      </c>
      <c r="D28" s="15">
        <v>8</v>
      </c>
      <c r="E28" s="14">
        <v>3500</v>
      </c>
      <c r="F28" s="14">
        <f t="shared" si="0"/>
        <v>3168</v>
      </c>
      <c r="G28" s="14">
        <f t="shared" si="1"/>
        <v>3334</v>
      </c>
      <c r="H28" s="14"/>
      <c r="I28" s="17">
        <f t="shared" si="2"/>
        <v>12.6</v>
      </c>
      <c r="J28" s="14">
        <v>0</v>
      </c>
      <c r="K28" s="14"/>
      <c r="L28" s="14"/>
      <c r="M28" s="28">
        <f t="shared" si="3"/>
        <v>5.5566666666666675</v>
      </c>
      <c r="N28" s="28">
        <f t="shared" si="4"/>
        <v>18.156666666666666</v>
      </c>
      <c r="Q28" s="34">
        <v>396</v>
      </c>
    </row>
    <row r="29" spans="1:17" x14ac:dyDescent="0.3">
      <c r="A29" s="27" t="s">
        <v>102</v>
      </c>
      <c r="B29" s="14">
        <v>40</v>
      </c>
      <c r="C29" s="14">
        <v>1615</v>
      </c>
      <c r="D29" s="15">
        <v>4</v>
      </c>
      <c r="E29" s="14">
        <v>1700</v>
      </c>
      <c r="F29" s="14">
        <f t="shared" si="0"/>
        <v>1600</v>
      </c>
      <c r="G29" s="14">
        <f t="shared" si="1"/>
        <v>1650</v>
      </c>
      <c r="H29" s="14"/>
      <c r="I29" s="17">
        <f t="shared" si="2"/>
        <v>0.875</v>
      </c>
      <c r="J29" s="14">
        <v>15</v>
      </c>
      <c r="K29" s="14"/>
      <c r="L29" s="14"/>
      <c r="M29" s="28">
        <f t="shared" si="3"/>
        <v>2.0625</v>
      </c>
      <c r="N29" s="28">
        <f t="shared" si="4"/>
        <v>17.9375</v>
      </c>
      <c r="Q29" s="34">
        <v>400</v>
      </c>
    </row>
    <row r="30" spans="1:17" x14ac:dyDescent="0.3">
      <c r="A30" s="14" t="s">
        <v>110</v>
      </c>
      <c r="B30" s="14">
        <v>30</v>
      </c>
      <c r="C30" s="14">
        <v>1214</v>
      </c>
      <c r="D30" s="15">
        <v>8</v>
      </c>
      <c r="E30" s="14">
        <v>2300</v>
      </c>
      <c r="F30" s="14">
        <f t="shared" si="0"/>
        <v>2832</v>
      </c>
      <c r="G30" s="14">
        <f t="shared" si="1"/>
        <v>2566</v>
      </c>
      <c r="H30" s="14"/>
      <c r="I30" s="17">
        <f t="shared" si="2"/>
        <v>45.06666666666667</v>
      </c>
      <c r="J30" s="14">
        <v>0</v>
      </c>
      <c r="K30" s="18">
        <v>40</v>
      </c>
      <c r="L30" s="14"/>
      <c r="M30" s="28">
        <f t="shared" si="3"/>
        <v>4.2766666666666673</v>
      </c>
      <c r="N30" s="46">
        <f t="shared" si="4"/>
        <v>89.343333333333334</v>
      </c>
      <c r="Q30" s="34">
        <v>354</v>
      </c>
    </row>
    <row r="31" spans="1:17" x14ac:dyDescent="0.3">
      <c r="A31" s="14" t="s">
        <v>67</v>
      </c>
      <c r="B31" s="14">
        <v>42</v>
      </c>
      <c r="C31" s="14">
        <v>1323</v>
      </c>
      <c r="D31" s="15">
        <v>3</v>
      </c>
      <c r="E31" s="14">
        <v>2400</v>
      </c>
      <c r="F31" s="14">
        <f t="shared" si="0"/>
        <v>3498</v>
      </c>
      <c r="G31" s="14">
        <f t="shared" si="1"/>
        <v>2949</v>
      </c>
      <c r="H31" s="14">
        <v>1050</v>
      </c>
      <c r="I31" s="17">
        <f t="shared" si="2"/>
        <v>13.714285714285714</v>
      </c>
      <c r="J31" s="14">
        <v>20</v>
      </c>
      <c r="K31" s="14"/>
      <c r="L31" s="14"/>
      <c r="M31" s="28">
        <f t="shared" si="3"/>
        <v>3.5107142857142861</v>
      </c>
      <c r="N31" s="46">
        <f t="shared" si="4"/>
        <v>37.225000000000001</v>
      </c>
      <c r="Q31" s="34">
        <v>1166</v>
      </c>
    </row>
    <row r="32" spans="1:17" x14ac:dyDescent="0.3">
      <c r="A32" s="14" t="s">
        <v>55</v>
      </c>
      <c r="B32" s="14">
        <v>42</v>
      </c>
      <c r="C32" s="14">
        <v>2244</v>
      </c>
      <c r="D32" s="15">
        <v>3</v>
      </c>
      <c r="E32" s="14">
        <v>6200</v>
      </c>
      <c r="F32" s="14">
        <f t="shared" si="0"/>
        <v>8664</v>
      </c>
      <c r="G32" s="14">
        <f t="shared" si="1"/>
        <v>7432</v>
      </c>
      <c r="H32" s="14">
        <v>3360</v>
      </c>
      <c r="I32" s="17">
        <f t="shared" si="2"/>
        <v>43.523809523809526</v>
      </c>
      <c r="J32" s="14">
        <v>30</v>
      </c>
      <c r="K32" s="14"/>
      <c r="L32" s="14"/>
      <c r="M32" s="28">
        <f t="shared" si="3"/>
        <v>8.8476190476190482</v>
      </c>
      <c r="N32" s="46">
        <f t="shared" si="4"/>
        <v>82.371428571428567</v>
      </c>
      <c r="Q32" s="34">
        <v>2888</v>
      </c>
    </row>
    <row r="33" spans="1:17" x14ac:dyDescent="0.3">
      <c r="A33" s="27" t="s">
        <v>238</v>
      </c>
      <c r="B33" s="14">
        <v>60</v>
      </c>
      <c r="C33" s="14">
        <v>1210</v>
      </c>
      <c r="D33" s="15">
        <v>4</v>
      </c>
      <c r="E33" s="14">
        <v>3000</v>
      </c>
      <c r="F33" s="14">
        <f t="shared" si="0"/>
        <v>3320</v>
      </c>
      <c r="G33" s="14">
        <f t="shared" si="1"/>
        <v>3160</v>
      </c>
      <c r="H33" s="14">
        <v>1800</v>
      </c>
      <c r="I33" s="17">
        <f t="shared" si="2"/>
        <v>2.5</v>
      </c>
      <c r="J33" s="14">
        <v>0</v>
      </c>
      <c r="K33" s="14"/>
      <c r="L33" s="14"/>
      <c r="M33" s="28">
        <f t="shared" si="3"/>
        <v>2.6333333333333333</v>
      </c>
      <c r="N33" s="46">
        <f t="shared" si="4"/>
        <v>5.1333333333333329</v>
      </c>
      <c r="Q33" s="34">
        <v>830</v>
      </c>
    </row>
    <row r="34" spans="1:17" x14ac:dyDescent="0.3">
      <c r="A34" s="27" t="s">
        <v>25</v>
      </c>
      <c r="B34" s="14">
        <v>70</v>
      </c>
      <c r="C34" s="14">
        <v>1914</v>
      </c>
      <c r="D34" s="15">
        <v>4</v>
      </c>
      <c r="E34" s="14">
        <v>4000</v>
      </c>
      <c r="F34" s="14">
        <f t="shared" si="0"/>
        <v>4176</v>
      </c>
      <c r="G34" s="14">
        <f t="shared" si="1"/>
        <v>4088</v>
      </c>
      <c r="H34" s="14">
        <v>1750</v>
      </c>
      <c r="I34" s="17">
        <f t="shared" si="2"/>
        <v>6.0571428571428569</v>
      </c>
      <c r="J34" s="14">
        <v>0</v>
      </c>
      <c r="K34" s="14"/>
      <c r="L34" s="14"/>
      <c r="M34" s="28">
        <f t="shared" si="3"/>
        <v>2.92</v>
      </c>
      <c r="N34" s="46">
        <f t="shared" si="4"/>
        <v>8.9771428571428569</v>
      </c>
      <c r="Q34" s="34">
        <v>1044</v>
      </c>
    </row>
    <row r="35" spans="1:17" x14ac:dyDescent="0.3">
      <c r="A35" s="27" t="s">
        <v>250</v>
      </c>
      <c r="B35" s="14">
        <v>40</v>
      </c>
      <c r="C35" s="14">
        <v>4000</v>
      </c>
      <c r="D35" s="15">
        <v>4</v>
      </c>
      <c r="E35" s="14">
        <v>4600</v>
      </c>
      <c r="F35" s="14">
        <f t="shared" si="0"/>
        <v>4400</v>
      </c>
      <c r="G35" s="14">
        <f t="shared" si="1"/>
        <v>4500</v>
      </c>
      <c r="H35" s="14"/>
      <c r="I35" s="17">
        <f t="shared" si="2"/>
        <v>12.5</v>
      </c>
      <c r="J35" s="14">
        <v>20</v>
      </c>
      <c r="K35" s="18">
        <v>50</v>
      </c>
      <c r="L35" s="14"/>
      <c r="M35" s="28">
        <f t="shared" si="3"/>
        <v>5.625</v>
      </c>
      <c r="N35" s="46">
        <f t="shared" si="4"/>
        <v>88.125</v>
      </c>
      <c r="Q35" s="34">
        <v>1100</v>
      </c>
    </row>
    <row r="36" spans="1:17" x14ac:dyDescent="0.3">
      <c r="A36" s="14" t="s">
        <v>56</v>
      </c>
      <c r="B36" s="14">
        <v>15</v>
      </c>
      <c r="C36" s="14">
        <v>448</v>
      </c>
      <c r="D36" s="15">
        <v>3.5</v>
      </c>
      <c r="E36" s="14">
        <v>800</v>
      </c>
      <c r="F36" s="14">
        <f t="shared" si="0"/>
        <v>1302</v>
      </c>
      <c r="G36" s="14">
        <f t="shared" si="1"/>
        <v>1051</v>
      </c>
      <c r="H36" s="14">
        <v>525</v>
      </c>
      <c r="I36" s="17">
        <f t="shared" si="2"/>
        <v>5.2</v>
      </c>
      <c r="J36" s="14">
        <v>20</v>
      </c>
      <c r="K36" s="14"/>
      <c r="L36" s="14"/>
      <c r="M36" s="28">
        <f t="shared" si="3"/>
        <v>3.5033333333333334</v>
      </c>
      <c r="N36" s="46">
        <f t="shared" si="4"/>
        <v>28.703333333333333</v>
      </c>
      <c r="Q36" s="34">
        <v>372</v>
      </c>
    </row>
    <row r="37" spans="1:17" x14ac:dyDescent="0.3">
      <c r="A37" s="14" t="s">
        <v>71</v>
      </c>
      <c r="B37" s="14">
        <v>15</v>
      </c>
      <c r="C37" s="14">
        <v>232</v>
      </c>
      <c r="D37" s="15">
        <v>3.5</v>
      </c>
      <c r="E37" s="14">
        <v>600</v>
      </c>
      <c r="F37" s="14">
        <f t="shared" si="0"/>
        <v>885.5</v>
      </c>
      <c r="G37" s="14">
        <f t="shared" si="1"/>
        <v>742.75</v>
      </c>
      <c r="H37" s="14">
        <v>300</v>
      </c>
      <c r="I37" s="17">
        <f t="shared" si="2"/>
        <v>14.05</v>
      </c>
      <c r="J37" s="14">
        <v>0</v>
      </c>
      <c r="K37" s="14"/>
      <c r="L37" s="14"/>
      <c r="M37" s="28">
        <f t="shared" si="3"/>
        <v>2.4758333333333336</v>
      </c>
      <c r="N37" s="46">
        <f t="shared" si="4"/>
        <v>16.525833333333335</v>
      </c>
      <c r="Q37" s="34">
        <v>253</v>
      </c>
    </row>
    <row r="38" spans="1:17" x14ac:dyDescent="0.3">
      <c r="A38" s="14" t="s">
        <v>242</v>
      </c>
      <c r="B38" s="14">
        <v>28</v>
      </c>
      <c r="C38" s="14">
        <v>712</v>
      </c>
      <c r="D38" s="15">
        <v>4</v>
      </c>
      <c r="E38" s="14">
        <v>1000</v>
      </c>
      <c r="F38" s="14">
        <f t="shared" si="0"/>
        <v>800</v>
      </c>
      <c r="G38" s="14">
        <f t="shared" si="1"/>
        <v>900</v>
      </c>
      <c r="H38" s="14"/>
      <c r="I38" s="17">
        <f t="shared" si="2"/>
        <v>6.7142857142857144</v>
      </c>
      <c r="J38" s="14">
        <v>0</v>
      </c>
      <c r="K38" s="14"/>
      <c r="L38" s="14"/>
      <c r="M38" s="28">
        <f t="shared" si="3"/>
        <v>1.6071428571428572</v>
      </c>
      <c r="N38" s="28">
        <f t="shared" si="4"/>
        <v>8.3214285714285712</v>
      </c>
      <c r="Q38" s="34">
        <v>200</v>
      </c>
    </row>
    <row r="39" spans="1:17" x14ac:dyDescent="0.3">
      <c r="A39" s="14" t="s">
        <v>57</v>
      </c>
      <c r="B39" s="14">
        <v>15</v>
      </c>
      <c r="C39" s="14">
        <v>646</v>
      </c>
      <c r="D39" s="15">
        <v>3.5</v>
      </c>
      <c r="E39" s="14">
        <v>800</v>
      </c>
      <c r="F39" s="14">
        <f t="shared" si="0"/>
        <v>840</v>
      </c>
      <c r="G39" s="14">
        <f t="shared" si="1"/>
        <v>820</v>
      </c>
      <c r="H39" s="14">
        <v>180</v>
      </c>
      <c r="I39" s="17">
        <f t="shared" si="2"/>
        <v>-0.4</v>
      </c>
      <c r="J39" s="14">
        <v>0</v>
      </c>
      <c r="K39" s="14"/>
      <c r="L39" s="14"/>
      <c r="M39" s="28">
        <f t="shared" si="3"/>
        <v>2.7333333333333334</v>
      </c>
      <c r="N39" s="28">
        <f t="shared" si="4"/>
        <v>2.3333333333333335</v>
      </c>
      <c r="Q39" s="34">
        <v>240</v>
      </c>
    </row>
    <row r="40" spans="1:17" x14ac:dyDescent="0.3">
      <c r="A40" s="14" t="s">
        <v>58</v>
      </c>
      <c r="B40" s="14">
        <v>15</v>
      </c>
      <c r="C40" s="14">
        <v>988</v>
      </c>
      <c r="D40" s="15">
        <v>3.5</v>
      </c>
      <c r="E40" s="14">
        <v>1300</v>
      </c>
      <c r="F40" s="14">
        <f t="shared" si="0"/>
        <v>1288</v>
      </c>
      <c r="G40" s="14">
        <f t="shared" si="1"/>
        <v>1294</v>
      </c>
      <c r="H40" s="14">
        <v>180</v>
      </c>
      <c r="I40" s="17">
        <f t="shared" si="2"/>
        <v>8.4</v>
      </c>
      <c r="J40" s="14">
        <v>20</v>
      </c>
      <c r="K40" s="14"/>
      <c r="L40" s="14"/>
      <c r="M40" s="28">
        <f t="shared" si="3"/>
        <v>4.3133333333333335</v>
      </c>
      <c r="N40" s="46">
        <f t="shared" si="4"/>
        <v>32.713333333333331</v>
      </c>
      <c r="Q40" s="34">
        <v>368</v>
      </c>
    </row>
    <row r="41" spans="1:17" x14ac:dyDescent="0.3">
      <c r="A41" s="14" t="s">
        <v>281</v>
      </c>
      <c r="B41" s="14">
        <v>9</v>
      </c>
      <c r="C41" s="14">
        <v>25</v>
      </c>
      <c r="D41" s="15">
        <v>9</v>
      </c>
      <c r="E41" s="14">
        <v>120</v>
      </c>
      <c r="F41" s="14">
        <f t="shared" si="0"/>
        <v>234</v>
      </c>
      <c r="G41" s="14">
        <f t="shared" si="1"/>
        <v>177</v>
      </c>
      <c r="H41" s="14">
        <v>153</v>
      </c>
      <c r="I41" s="17">
        <f t="shared" si="2"/>
        <v>-0.1111111111111111</v>
      </c>
      <c r="J41" s="14">
        <v>0</v>
      </c>
      <c r="K41" s="14"/>
      <c r="L41" s="14"/>
      <c r="M41" s="28">
        <f t="shared" si="3"/>
        <v>0.98333333333333328</v>
      </c>
      <c r="N41" s="28">
        <f t="shared" si="4"/>
        <v>0.87222222222222223</v>
      </c>
      <c r="Q41" s="34">
        <v>26</v>
      </c>
    </row>
    <row r="42" spans="1:17" x14ac:dyDescent="0.3">
      <c r="A42" s="14" t="s">
        <v>280</v>
      </c>
      <c r="B42" s="14">
        <v>9</v>
      </c>
      <c r="C42" s="14">
        <v>20</v>
      </c>
      <c r="D42" s="15">
        <v>9</v>
      </c>
      <c r="E42" s="14">
        <v>120</v>
      </c>
      <c r="F42" s="14">
        <f t="shared" si="0"/>
        <v>279</v>
      </c>
      <c r="G42" s="14">
        <f t="shared" si="1"/>
        <v>199.5</v>
      </c>
      <c r="H42" s="14">
        <v>153</v>
      </c>
      <c r="I42" s="17">
        <f t="shared" si="2"/>
        <v>2.9444444444444446</v>
      </c>
      <c r="J42" s="14"/>
      <c r="K42" s="14"/>
      <c r="L42" s="14"/>
      <c r="M42" s="28">
        <f t="shared" si="3"/>
        <v>1.1083333333333334</v>
      </c>
      <c r="N42" s="28">
        <f t="shared" si="4"/>
        <v>4.052777777777778</v>
      </c>
      <c r="Q42" s="34">
        <v>31</v>
      </c>
    </row>
    <row r="43" spans="1:17" x14ac:dyDescent="0.3">
      <c r="A43" s="14" t="s">
        <v>282</v>
      </c>
      <c r="B43" s="14">
        <v>12</v>
      </c>
      <c r="C43" s="14">
        <v>7</v>
      </c>
      <c r="D43" s="15">
        <v>9</v>
      </c>
      <c r="E43" s="14">
        <v>100</v>
      </c>
      <c r="F43" s="14">
        <f t="shared" si="0"/>
        <v>288</v>
      </c>
      <c r="G43" s="14">
        <f t="shared" si="1"/>
        <v>194</v>
      </c>
      <c r="H43" s="14">
        <v>204</v>
      </c>
      <c r="I43" s="17">
        <f t="shared" si="2"/>
        <v>-1.4166666666666667</v>
      </c>
      <c r="J43" s="14">
        <v>0</v>
      </c>
      <c r="K43" s="14"/>
      <c r="L43" s="14"/>
      <c r="M43" s="28">
        <f t="shared" si="3"/>
        <v>0.80833333333333346</v>
      </c>
      <c r="N43" s="28">
        <f t="shared" si="4"/>
        <v>-0.60833333333333328</v>
      </c>
      <c r="Q43" s="34">
        <v>32</v>
      </c>
    </row>
    <row r="44" spans="1:17" x14ac:dyDescent="0.3">
      <c r="A44" s="14" t="s">
        <v>286</v>
      </c>
      <c r="B44" s="14">
        <v>12</v>
      </c>
      <c r="C44" s="14">
        <v>0</v>
      </c>
      <c r="D44" s="15">
        <v>9</v>
      </c>
      <c r="E44" s="14">
        <v>100</v>
      </c>
      <c r="F44" s="14">
        <f t="shared" si="0"/>
        <v>18</v>
      </c>
      <c r="G44" s="14">
        <f t="shared" si="1"/>
        <v>59</v>
      </c>
      <c r="H44" s="14">
        <v>108</v>
      </c>
      <c r="I44" s="17">
        <f t="shared" si="2"/>
        <v>-4.083333333333333</v>
      </c>
      <c r="J44" s="14"/>
      <c r="K44" s="14"/>
      <c r="L44" s="14"/>
      <c r="M44" s="28">
        <f t="shared" si="3"/>
        <v>0.24583333333333335</v>
      </c>
      <c r="N44" s="28">
        <f t="shared" si="4"/>
        <v>-3.8374999999999995</v>
      </c>
      <c r="Q44" s="34">
        <v>2</v>
      </c>
    </row>
    <row r="45" spans="1:17" x14ac:dyDescent="0.3">
      <c r="A45" s="27" t="s">
        <v>230</v>
      </c>
      <c r="B45" s="14">
        <v>30</v>
      </c>
      <c r="C45" s="14">
        <v>29</v>
      </c>
      <c r="D45" s="15">
        <v>3.5</v>
      </c>
      <c r="E45" s="14">
        <v>600</v>
      </c>
      <c r="F45" s="14">
        <f t="shared" si="0"/>
        <v>934.5</v>
      </c>
      <c r="G45" s="14">
        <f t="shared" si="1"/>
        <v>767.25</v>
      </c>
      <c r="H45" s="14">
        <v>450</v>
      </c>
      <c r="I45" s="17">
        <f t="shared" si="2"/>
        <v>9.6083333333333325</v>
      </c>
      <c r="J45" s="14">
        <v>0</v>
      </c>
      <c r="K45" s="14"/>
      <c r="L45" s="14"/>
      <c r="M45" s="28">
        <f t="shared" si="3"/>
        <v>1.2787500000000001</v>
      </c>
      <c r="N45" s="46">
        <f t="shared" si="4"/>
        <v>10.887083333333333</v>
      </c>
      <c r="Q45" s="34">
        <v>267</v>
      </c>
    </row>
    <row r="46" spans="1:17" x14ac:dyDescent="0.3">
      <c r="A46" s="27" t="s">
        <v>231</v>
      </c>
      <c r="B46" s="14">
        <v>10</v>
      </c>
      <c r="C46" s="14"/>
      <c r="D46" s="15">
        <v>4</v>
      </c>
      <c r="E46" s="14">
        <v>100</v>
      </c>
      <c r="F46" s="14">
        <f t="shared" si="0"/>
        <v>100</v>
      </c>
      <c r="G46" s="14">
        <f t="shared" si="1"/>
        <v>100</v>
      </c>
      <c r="H46" s="14"/>
      <c r="I46" s="17">
        <f t="shared" si="2"/>
        <v>10</v>
      </c>
      <c r="J46" s="14">
        <v>0</v>
      </c>
      <c r="K46" s="14"/>
      <c r="L46" s="14"/>
      <c r="M46" s="28">
        <f t="shared" si="3"/>
        <v>0.5</v>
      </c>
      <c r="N46" s="46">
        <f t="shared" si="4"/>
        <v>10.5</v>
      </c>
      <c r="Q46" s="36">
        <v>25</v>
      </c>
    </row>
    <row r="47" spans="1:17" x14ac:dyDescent="0.3">
      <c r="A47" s="27" t="s">
        <v>232</v>
      </c>
      <c r="B47" s="14">
        <v>30</v>
      </c>
      <c r="C47" s="14">
        <v>901</v>
      </c>
      <c r="D47" s="15">
        <v>4</v>
      </c>
      <c r="E47" s="14">
        <v>800</v>
      </c>
      <c r="F47" s="14">
        <f t="shared" si="0"/>
        <v>800</v>
      </c>
      <c r="G47" s="14">
        <f t="shared" si="1"/>
        <v>800</v>
      </c>
      <c r="H47" s="14"/>
      <c r="I47" s="17">
        <f t="shared" si="2"/>
        <v>-3.3666666666666667</v>
      </c>
      <c r="J47" s="14">
        <v>0</v>
      </c>
      <c r="K47" s="14"/>
      <c r="L47" s="14"/>
      <c r="M47" s="28">
        <f t="shared" si="3"/>
        <v>1.3333333333333333</v>
      </c>
      <c r="N47" s="28">
        <f t="shared" si="4"/>
        <v>-2.0333333333333332</v>
      </c>
      <c r="Q47" s="36">
        <v>200</v>
      </c>
    </row>
    <row r="48" spans="1:17" x14ac:dyDescent="0.3">
      <c r="A48" s="27" t="s">
        <v>229</v>
      </c>
      <c r="B48" s="14">
        <v>30</v>
      </c>
      <c r="C48" s="14">
        <v>304</v>
      </c>
      <c r="D48" s="15">
        <v>4</v>
      </c>
      <c r="E48" s="14">
        <v>300</v>
      </c>
      <c r="F48" s="14">
        <f t="shared" si="0"/>
        <v>400</v>
      </c>
      <c r="G48" s="14">
        <f t="shared" si="1"/>
        <v>350</v>
      </c>
      <c r="H48" s="14"/>
      <c r="I48" s="17">
        <f t="shared" si="2"/>
        <v>1.5333333333333334</v>
      </c>
      <c r="J48" s="14">
        <v>0</v>
      </c>
      <c r="K48" s="14"/>
      <c r="L48" s="14"/>
      <c r="M48" s="28">
        <f t="shared" si="3"/>
        <v>0.58333333333333337</v>
      </c>
      <c r="N48" s="28">
        <f t="shared" si="4"/>
        <v>2.1166666666666667</v>
      </c>
      <c r="Q48" s="36">
        <v>100</v>
      </c>
    </row>
    <row r="49" spans="1:17" x14ac:dyDescent="0.3">
      <c r="A49" s="27" t="s">
        <v>206</v>
      </c>
      <c r="B49" s="14">
        <v>12</v>
      </c>
      <c r="C49" s="14">
        <v>420</v>
      </c>
      <c r="D49" s="15">
        <v>9</v>
      </c>
      <c r="E49" s="14">
        <v>400</v>
      </c>
      <c r="F49" s="14">
        <f t="shared" si="0"/>
        <v>450</v>
      </c>
      <c r="G49" s="14">
        <f t="shared" si="1"/>
        <v>425</v>
      </c>
      <c r="H49" s="14"/>
      <c r="I49" s="17">
        <f t="shared" si="2"/>
        <v>0.41666666666666669</v>
      </c>
      <c r="J49" s="14">
        <v>0</v>
      </c>
      <c r="K49" s="14"/>
      <c r="L49" s="14"/>
      <c r="M49" s="28">
        <f t="shared" si="3"/>
        <v>1.7708333333333333</v>
      </c>
      <c r="N49" s="28">
        <f t="shared" si="4"/>
        <v>2.1875</v>
      </c>
      <c r="Q49" s="36">
        <v>50</v>
      </c>
    </row>
    <row r="50" spans="1:17" x14ac:dyDescent="0.3">
      <c r="A50" s="14" t="s">
        <v>27</v>
      </c>
      <c r="B50" s="14">
        <v>20</v>
      </c>
      <c r="C50" s="14">
        <v>840</v>
      </c>
      <c r="D50" s="15">
        <v>5</v>
      </c>
      <c r="E50" s="14">
        <v>1100</v>
      </c>
      <c r="F50" s="14">
        <f t="shared" si="0"/>
        <v>1215</v>
      </c>
      <c r="G50" s="14">
        <f t="shared" si="1"/>
        <v>1157.5</v>
      </c>
      <c r="H50" s="14">
        <v>200</v>
      </c>
      <c r="I50" s="17">
        <f t="shared" si="2"/>
        <v>5.875</v>
      </c>
      <c r="J50" s="14">
        <v>0</v>
      </c>
      <c r="K50" s="14"/>
      <c r="L50" s="14"/>
      <c r="M50" s="28">
        <f t="shared" si="3"/>
        <v>2.8937499999999998</v>
      </c>
      <c r="N50" s="28">
        <f t="shared" si="4"/>
        <v>8.7687500000000007</v>
      </c>
      <c r="Q50" s="34">
        <v>243</v>
      </c>
    </row>
    <row r="51" spans="1:17" x14ac:dyDescent="0.3">
      <c r="A51" s="14" t="s">
        <v>26</v>
      </c>
      <c r="B51" s="14">
        <v>20</v>
      </c>
      <c r="C51" s="14">
        <v>826</v>
      </c>
      <c r="D51" s="15">
        <v>5</v>
      </c>
      <c r="E51" s="14">
        <v>1200</v>
      </c>
      <c r="F51" s="14">
        <f t="shared" si="0"/>
        <v>1165</v>
      </c>
      <c r="G51" s="14">
        <f t="shared" si="1"/>
        <v>1182.5</v>
      </c>
      <c r="H51" s="14">
        <v>400</v>
      </c>
      <c r="I51" s="17">
        <f t="shared" si="2"/>
        <v>-2.1749999999999998</v>
      </c>
      <c r="J51" s="14">
        <v>0</v>
      </c>
      <c r="K51" s="14"/>
      <c r="L51" s="14"/>
      <c r="M51" s="28">
        <f t="shared" si="3"/>
        <v>2.9562499999999998</v>
      </c>
      <c r="N51" s="28">
        <f t="shared" si="4"/>
        <v>0.78125</v>
      </c>
      <c r="Q51" s="34">
        <v>233</v>
      </c>
    </row>
    <row r="52" spans="1:17" x14ac:dyDescent="0.3">
      <c r="A52" s="14" t="s">
        <v>28</v>
      </c>
      <c r="B52" s="14">
        <v>20</v>
      </c>
      <c r="C52" s="14">
        <v>4737</v>
      </c>
      <c r="D52" s="15">
        <v>10</v>
      </c>
      <c r="E52" s="14">
        <v>4500</v>
      </c>
      <c r="F52" s="14">
        <f t="shared" si="0"/>
        <v>3690</v>
      </c>
      <c r="G52" s="14">
        <f t="shared" si="1"/>
        <v>4095</v>
      </c>
      <c r="H52" s="14"/>
      <c r="I52" s="17">
        <f t="shared" si="2"/>
        <v>-32.1</v>
      </c>
      <c r="J52" s="14">
        <v>25</v>
      </c>
      <c r="K52" s="18">
        <v>40</v>
      </c>
      <c r="L52" s="14"/>
      <c r="M52" s="28">
        <f t="shared" si="3"/>
        <v>10.237500000000001</v>
      </c>
      <c r="N52" s="46">
        <f t="shared" si="4"/>
        <v>43.137500000000003</v>
      </c>
      <c r="Q52" s="34">
        <v>369</v>
      </c>
    </row>
    <row r="53" spans="1:17" x14ac:dyDescent="0.3">
      <c r="A53" s="14" t="s">
        <v>151</v>
      </c>
      <c r="B53" s="14">
        <v>20</v>
      </c>
      <c r="C53" s="14">
        <v>758</v>
      </c>
      <c r="D53" s="15">
        <v>4</v>
      </c>
      <c r="E53" s="14">
        <v>1500</v>
      </c>
      <c r="F53" s="14">
        <f t="shared" si="0"/>
        <v>2100</v>
      </c>
      <c r="G53" s="14">
        <f t="shared" si="1"/>
        <v>1800</v>
      </c>
      <c r="H53" s="14">
        <v>600</v>
      </c>
      <c r="I53" s="17">
        <f t="shared" si="2"/>
        <v>22.1</v>
      </c>
      <c r="J53" s="14">
        <v>0</v>
      </c>
      <c r="K53" s="14"/>
      <c r="L53" s="14"/>
      <c r="M53" s="28">
        <f t="shared" si="3"/>
        <v>4.5</v>
      </c>
      <c r="N53" s="46">
        <f t="shared" si="4"/>
        <v>26.6</v>
      </c>
      <c r="Q53" s="34">
        <v>525</v>
      </c>
    </row>
    <row r="54" spans="1:17" x14ac:dyDescent="0.3">
      <c r="A54" s="14" t="s">
        <v>152</v>
      </c>
      <c r="B54" s="14">
        <v>20</v>
      </c>
      <c r="C54" s="14">
        <v>1008</v>
      </c>
      <c r="D54" s="15">
        <v>4</v>
      </c>
      <c r="E54" s="14">
        <v>1600</v>
      </c>
      <c r="F54" s="14">
        <f t="shared" si="0"/>
        <v>1444</v>
      </c>
      <c r="G54" s="14">
        <f t="shared" si="1"/>
        <v>1522</v>
      </c>
      <c r="H54" s="14">
        <v>1200</v>
      </c>
      <c r="I54" s="17">
        <f t="shared" si="2"/>
        <v>-34.299999999999997</v>
      </c>
      <c r="J54" s="14">
        <v>0</v>
      </c>
      <c r="K54" s="18">
        <v>20</v>
      </c>
      <c r="L54" s="14"/>
      <c r="M54" s="28">
        <f t="shared" si="3"/>
        <v>3.8050000000000006</v>
      </c>
      <c r="N54" s="28">
        <f t="shared" si="4"/>
        <v>-10.494999999999997</v>
      </c>
      <c r="Q54" s="34">
        <v>361</v>
      </c>
    </row>
    <row r="55" spans="1:17" x14ac:dyDescent="0.3">
      <c r="A55" s="27" t="s">
        <v>90</v>
      </c>
      <c r="B55" s="14">
        <v>12</v>
      </c>
      <c r="C55" s="14">
        <v>455</v>
      </c>
      <c r="D55" s="15">
        <v>9</v>
      </c>
      <c r="E55" s="14">
        <v>500</v>
      </c>
      <c r="F55" s="14">
        <f t="shared" si="0"/>
        <v>540</v>
      </c>
      <c r="G55" s="14">
        <f t="shared" si="1"/>
        <v>520</v>
      </c>
      <c r="H55" s="14">
        <v>96</v>
      </c>
      <c r="I55" s="17">
        <f t="shared" si="2"/>
        <v>-2.5833333333333335</v>
      </c>
      <c r="J55" s="14">
        <v>0</v>
      </c>
      <c r="K55" s="14"/>
      <c r="L55" s="14"/>
      <c r="M55" s="28">
        <f t="shared" si="3"/>
        <v>2.1666666666666665</v>
      </c>
      <c r="N55" s="46">
        <f t="shared" si="4"/>
        <v>-0.41666666666666696</v>
      </c>
      <c r="Q55" s="34">
        <v>60</v>
      </c>
    </row>
    <row r="56" spans="1:17" x14ac:dyDescent="0.3">
      <c r="A56" s="27" t="s">
        <v>91</v>
      </c>
      <c r="B56" s="14">
        <v>12</v>
      </c>
      <c r="C56" s="14">
        <v>0</v>
      </c>
      <c r="D56" s="15">
        <v>9</v>
      </c>
      <c r="E56" s="14">
        <v>200</v>
      </c>
      <c r="F56" s="14">
        <f t="shared" si="0"/>
        <v>486</v>
      </c>
      <c r="G56" s="14">
        <f t="shared" si="1"/>
        <v>343</v>
      </c>
      <c r="H56" s="14">
        <v>96</v>
      </c>
      <c r="I56" s="17">
        <f t="shared" si="2"/>
        <v>20.583333333333332</v>
      </c>
      <c r="J56" s="14">
        <v>0</v>
      </c>
      <c r="K56" s="14"/>
      <c r="L56" s="14"/>
      <c r="M56" s="28">
        <f t="shared" si="3"/>
        <v>1.4291666666666669</v>
      </c>
      <c r="N56" s="46">
        <f t="shared" si="4"/>
        <v>22.012499999999999</v>
      </c>
      <c r="Q56" s="34">
        <v>54</v>
      </c>
    </row>
    <row r="57" spans="1:17" x14ac:dyDescent="0.3">
      <c r="A57" s="14" t="s">
        <v>277</v>
      </c>
      <c r="B57" s="14">
        <v>15</v>
      </c>
      <c r="C57" s="14">
        <v>161</v>
      </c>
      <c r="D57" s="15">
        <v>3</v>
      </c>
      <c r="E57" s="14"/>
      <c r="F57" s="14">
        <f t="shared" si="0"/>
        <v>0</v>
      </c>
      <c r="G57" s="14"/>
      <c r="H57" s="14"/>
      <c r="I57" s="17"/>
      <c r="J57" s="14"/>
      <c r="K57" s="14"/>
      <c r="L57" s="14"/>
      <c r="M57" s="28"/>
      <c r="N57" s="28">
        <f t="shared" si="4"/>
        <v>0</v>
      </c>
      <c r="Q57" s="36"/>
    </row>
    <row r="58" spans="1:17" x14ac:dyDescent="0.3">
      <c r="A58" s="14" t="s">
        <v>278</v>
      </c>
      <c r="B58" s="14">
        <v>15</v>
      </c>
      <c r="C58" s="14">
        <v>870</v>
      </c>
      <c r="D58" s="15">
        <v>3</v>
      </c>
      <c r="E58" s="14"/>
      <c r="F58" s="14">
        <f t="shared" si="0"/>
        <v>0</v>
      </c>
      <c r="G58" s="14"/>
      <c r="H58" s="14"/>
      <c r="I58" s="17"/>
      <c r="J58" s="14"/>
      <c r="K58" s="14"/>
      <c r="L58" s="14"/>
      <c r="M58" s="28"/>
      <c r="N58" s="28">
        <f t="shared" si="4"/>
        <v>0</v>
      </c>
      <c r="Q58" s="36"/>
    </row>
    <row r="59" spans="1:17" x14ac:dyDescent="0.3">
      <c r="A59" s="14" t="s">
        <v>252</v>
      </c>
      <c r="B59" s="14">
        <v>10</v>
      </c>
      <c r="C59" s="14">
        <v>573</v>
      </c>
      <c r="D59" s="15">
        <v>9</v>
      </c>
      <c r="E59" s="14">
        <v>700</v>
      </c>
      <c r="F59" s="14">
        <f t="shared" si="0"/>
        <v>900</v>
      </c>
      <c r="G59" s="14">
        <f t="shared" si="1"/>
        <v>800</v>
      </c>
      <c r="H59" s="14"/>
      <c r="I59" s="17">
        <f t="shared" si="2"/>
        <v>22.7</v>
      </c>
      <c r="J59" s="14">
        <v>0</v>
      </c>
      <c r="K59" s="14"/>
      <c r="L59" s="14"/>
      <c r="M59" s="28">
        <f t="shared" si="3"/>
        <v>4</v>
      </c>
      <c r="N59" s="46">
        <f t="shared" si="4"/>
        <v>26.7</v>
      </c>
      <c r="Q59" s="34">
        <v>100</v>
      </c>
    </row>
    <row r="60" spans="1:17" x14ac:dyDescent="0.3">
      <c r="A60" s="14" t="s">
        <v>208</v>
      </c>
      <c r="B60" s="14">
        <v>10</v>
      </c>
      <c r="C60" s="14">
        <v>352</v>
      </c>
      <c r="D60" s="15">
        <v>9</v>
      </c>
      <c r="E60" s="14">
        <v>500</v>
      </c>
      <c r="F60" s="14">
        <f t="shared" si="0"/>
        <v>945</v>
      </c>
      <c r="G60" s="14">
        <f t="shared" si="1"/>
        <v>722.5</v>
      </c>
      <c r="H60" s="14">
        <v>700</v>
      </c>
      <c r="I60" s="17">
        <f t="shared" si="2"/>
        <v>-32.950000000000003</v>
      </c>
      <c r="J60" s="14">
        <v>0</v>
      </c>
      <c r="K60" s="14"/>
      <c r="L60" s="14"/>
      <c r="M60" s="28">
        <f t="shared" si="3"/>
        <v>3.6124999999999998</v>
      </c>
      <c r="N60" s="28">
        <f t="shared" si="4"/>
        <v>-29.337500000000002</v>
      </c>
      <c r="Q60" s="34">
        <v>105</v>
      </c>
    </row>
    <row r="61" spans="1:17" x14ac:dyDescent="0.3">
      <c r="A61" s="14" t="s">
        <v>59</v>
      </c>
      <c r="B61" s="14">
        <v>10</v>
      </c>
      <c r="C61" s="14">
        <v>760</v>
      </c>
      <c r="D61" s="15">
        <v>9</v>
      </c>
      <c r="E61" s="14">
        <v>1200</v>
      </c>
      <c r="F61" s="14">
        <f t="shared" si="0"/>
        <v>2682</v>
      </c>
      <c r="G61" s="14">
        <f t="shared" si="1"/>
        <v>1941</v>
      </c>
      <c r="H61" s="14">
        <v>900</v>
      </c>
      <c r="I61" s="17">
        <f t="shared" si="2"/>
        <v>28.1</v>
      </c>
      <c r="J61" s="14">
        <v>0</v>
      </c>
      <c r="K61" s="14"/>
      <c r="L61" s="14"/>
      <c r="M61" s="28">
        <f t="shared" si="3"/>
        <v>9.7050000000000018</v>
      </c>
      <c r="N61" s="46">
        <f t="shared" si="4"/>
        <v>37.805000000000007</v>
      </c>
      <c r="Q61" s="34">
        <v>298</v>
      </c>
    </row>
    <row r="62" spans="1:17" x14ac:dyDescent="0.3">
      <c r="A62" s="14" t="s">
        <v>29</v>
      </c>
      <c r="B62" s="14">
        <v>30</v>
      </c>
      <c r="C62" s="14">
        <v>1342</v>
      </c>
      <c r="D62" s="15">
        <v>9</v>
      </c>
      <c r="E62" s="14">
        <v>1900</v>
      </c>
      <c r="F62" s="14">
        <f t="shared" si="0"/>
        <v>2286</v>
      </c>
      <c r="G62" s="14">
        <f t="shared" si="1"/>
        <v>2093</v>
      </c>
      <c r="H62" s="14">
        <v>3000</v>
      </c>
      <c r="I62" s="17">
        <f t="shared" si="2"/>
        <v>-74.966666666666669</v>
      </c>
      <c r="J62" s="14">
        <v>15</v>
      </c>
      <c r="K62" s="18">
        <v>40</v>
      </c>
      <c r="L62" s="14"/>
      <c r="M62" s="28">
        <f t="shared" si="3"/>
        <v>3.4883333333333337</v>
      </c>
      <c r="N62" s="28">
        <f t="shared" si="4"/>
        <v>-16.478333333333335</v>
      </c>
      <c r="Q62" s="34">
        <v>254</v>
      </c>
    </row>
    <row r="63" spans="1:17" x14ac:dyDescent="0.3">
      <c r="A63" s="14" t="s">
        <v>30</v>
      </c>
      <c r="B63" s="14">
        <v>10</v>
      </c>
      <c r="C63" s="14">
        <v>2249</v>
      </c>
      <c r="D63" s="15">
        <v>9</v>
      </c>
      <c r="E63" s="14">
        <v>2100</v>
      </c>
      <c r="F63" s="14">
        <f t="shared" si="0"/>
        <v>2691</v>
      </c>
      <c r="G63" s="14">
        <f t="shared" si="1"/>
        <v>2395.5</v>
      </c>
      <c r="H63" s="14">
        <v>400</v>
      </c>
      <c r="I63" s="17">
        <f t="shared" si="2"/>
        <v>-25.35</v>
      </c>
      <c r="J63" s="14">
        <v>50</v>
      </c>
      <c r="K63" s="18">
        <v>30</v>
      </c>
      <c r="L63" s="14"/>
      <c r="M63" s="28">
        <f t="shared" si="3"/>
        <v>11.977500000000001</v>
      </c>
      <c r="N63" s="46">
        <f t="shared" si="4"/>
        <v>66.627499999999998</v>
      </c>
      <c r="Q63" s="34">
        <v>299</v>
      </c>
    </row>
    <row r="64" spans="1:17" x14ac:dyDescent="0.3">
      <c r="A64" s="14" t="s">
        <v>209</v>
      </c>
      <c r="B64" s="14">
        <v>32</v>
      </c>
      <c r="C64" s="14">
        <v>61</v>
      </c>
      <c r="D64" s="15">
        <v>9</v>
      </c>
      <c r="E64" s="14">
        <v>100</v>
      </c>
      <c r="F64" s="14">
        <f t="shared" si="0"/>
        <v>126</v>
      </c>
      <c r="G64" s="14">
        <f t="shared" si="1"/>
        <v>113</v>
      </c>
      <c r="H64" s="14"/>
      <c r="I64" s="17">
        <f t="shared" si="2"/>
        <v>1.625</v>
      </c>
      <c r="J64" s="14">
        <v>0</v>
      </c>
      <c r="K64" s="14"/>
      <c r="L64" s="14"/>
      <c r="M64" s="28">
        <f t="shared" si="3"/>
        <v>0.17656250000000001</v>
      </c>
      <c r="N64" s="28">
        <f t="shared" si="4"/>
        <v>1.8015625</v>
      </c>
      <c r="Q64" s="34">
        <v>14</v>
      </c>
    </row>
    <row r="65" spans="1:17" x14ac:dyDescent="0.3">
      <c r="A65" s="14" t="s">
        <v>210</v>
      </c>
      <c r="B65" s="14">
        <v>32</v>
      </c>
      <c r="C65" s="14">
        <v>53</v>
      </c>
      <c r="D65" s="15">
        <v>9</v>
      </c>
      <c r="E65" s="14">
        <v>80</v>
      </c>
      <c r="F65" s="14">
        <f t="shared" si="0"/>
        <v>81</v>
      </c>
      <c r="G65" s="14">
        <f t="shared" si="1"/>
        <v>80.5</v>
      </c>
      <c r="H65" s="14"/>
      <c r="I65" s="17">
        <f t="shared" si="2"/>
        <v>0.859375</v>
      </c>
      <c r="J65" s="14">
        <v>0</v>
      </c>
      <c r="K65" s="14"/>
      <c r="L65" s="14"/>
      <c r="M65" s="28">
        <f t="shared" si="3"/>
        <v>0.12578125000000001</v>
      </c>
      <c r="N65" s="28">
        <f t="shared" si="4"/>
        <v>0.98515624999999996</v>
      </c>
      <c r="Q65" s="34">
        <v>9</v>
      </c>
    </row>
    <row r="66" spans="1:17" x14ac:dyDescent="0.3">
      <c r="A66" s="27" t="s">
        <v>60</v>
      </c>
      <c r="B66" s="14">
        <v>24</v>
      </c>
      <c r="C66" s="14">
        <v>0</v>
      </c>
      <c r="D66" s="15">
        <v>4</v>
      </c>
      <c r="E66" s="14">
        <v>300</v>
      </c>
      <c r="F66" s="14">
        <f t="shared" si="0"/>
        <v>32</v>
      </c>
      <c r="G66" s="14">
        <f t="shared" si="1"/>
        <v>166</v>
      </c>
      <c r="H66" s="14">
        <v>600</v>
      </c>
      <c r="I66" s="17">
        <f t="shared" si="2"/>
        <v>-18.083333333333332</v>
      </c>
      <c r="J66" s="14">
        <v>0</v>
      </c>
      <c r="K66" s="14"/>
      <c r="L66" s="14"/>
      <c r="M66" s="28">
        <f t="shared" si="3"/>
        <v>0.34583333333333338</v>
      </c>
      <c r="N66" s="28">
        <f t="shared" si="4"/>
        <v>-17.737499999999997</v>
      </c>
      <c r="Q66" s="36">
        <v>8</v>
      </c>
    </row>
    <row r="67" spans="1:17" x14ac:dyDescent="0.3">
      <c r="A67" s="27" t="s">
        <v>244</v>
      </c>
      <c r="B67" s="14">
        <v>12</v>
      </c>
      <c r="C67" s="14">
        <v>5</v>
      </c>
      <c r="D67" s="15">
        <v>3.5</v>
      </c>
      <c r="E67" s="14">
        <v>65</v>
      </c>
      <c r="F67" s="14">
        <f t="shared" si="0"/>
        <v>63</v>
      </c>
      <c r="G67" s="14">
        <f t="shared" si="1"/>
        <v>64</v>
      </c>
      <c r="H67" s="14">
        <v>72</v>
      </c>
      <c r="I67" s="17">
        <f t="shared" si="2"/>
        <v>-1.0833333333333333</v>
      </c>
      <c r="J67" s="14">
        <v>0</v>
      </c>
      <c r="K67" s="14"/>
      <c r="L67" s="14"/>
      <c r="M67" s="28">
        <f t="shared" si="3"/>
        <v>0.26666666666666666</v>
      </c>
      <c r="N67" s="28">
        <f t="shared" si="4"/>
        <v>-0.81666666666666665</v>
      </c>
      <c r="Q67" s="34">
        <v>18</v>
      </c>
    </row>
    <row r="68" spans="1:17" x14ac:dyDescent="0.3">
      <c r="A68" s="27" t="s">
        <v>144</v>
      </c>
      <c r="B68" s="14">
        <v>18</v>
      </c>
      <c r="C68" s="14">
        <v>18</v>
      </c>
      <c r="D68" s="15">
        <v>3.5</v>
      </c>
      <c r="E68" s="14">
        <v>45</v>
      </c>
      <c r="F68" s="14">
        <f t="shared" ref="F68:F131" si="5">Q68*D68</f>
        <v>42</v>
      </c>
      <c r="G68" s="14">
        <f t="shared" si="1"/>
        <v>43.5</v>
      </c>
      <c r="H68" s="14"/>
      <c r="I68" s="17">
        <f t="shared" si="2"/>
        <v>1.4166666666666667</v>
      </c>
      <c r="J68" s="14">
        <v>0</v>
      </c>
      <c r="K68" s="14"/>
      <c r="L68" s="14"/>
      <c r="M68" s="28">
        <f t="shared" si="3"/>
        <v>0.12083333333333335</v>
      </c>
      <c r="N68" s="28">
        <f t="shared" si="4"/>
        <v>1.5375000000000001</v>
      </c>
      <c r="Q68" s="36">
        <v>12</v>
      </c>
    </row>
    <row r="69" spans="1:17" x14ac:dyDescent="0.3">
      <c r="A69" s="14" t="s">
        <v>92</v>
      </c>
      <c r="B69" s="14">
        <v>12</v>
      </c>
      <c r="C69" s="14">
        <v>870</v>
      </c>
      <c r="D69" s="15">
        <v>9</v>
      </c>
      <c r="E69" s="14">
        <v>900</v>
      </c>
      <c r="F69" s="14">
        <f t="shared" si="5"/>
        <v>855</v>
      </c>
      <c r="G69" s="14">
        <f t="shared" si="1"/>
        <v>877.5</v>
      </c>
      <c r="H69" s="14"/>
      <c r="I69" s="17">
        <f t="shared" si="2"/>
        <v>0.625</v>
      </c>
      <c r="J69" s="14">
        <v>0</v>
      </c>
      <c r="K69" s="14"/>
      <c r="L69" s="14"/>
      <c r="M69" s="28">
        <f t="shared" si="3"/>
        <v>3.65625</v>
      </c>
      <c r="N69" s="28">
        <f t="shared" si="4"/>
        <v>4.28125</v>
      </c>
      <c r="Q69" s="34">
        <v>95</v>
      </c>
    </row>
    <row r="70" spans="1:17" x14ac:dyDescent="0.3">
      <c r="A70" s="14" t="s">
        <v>153</v>
      </c>
      <c r="B70" s="14">
        <v>30</v>
      </c>
      <c r="C70" s="14">
        <v>2034</v>
      </c>
      <c r="D70" s="15">
        <v>6</v>
      </c>
      <c r="E70" s="14">
        <v>4400</v>
      </c>
      <c r="F70" s="14">
        <f t="shared" si="5"/>
        <v>6552</v>
      </c>
      <c r="G70" s="14">
        <f t="shared" si="1"/>
        <v>5476</v>
      </c>
      <c r="H70" s="14">
        <v>1800</v>
      </c>
      <c r="I70" s="17">
        <f t="shared" si="2"/>
        <v>54.733333333333334</v>
      </c>
      <c r="J70" s="14">
        <v>0</v>
      </c>
      <c r="K70" s="18">
        <v>20</v>
      </c>
      <c r="L70" s="14"/>
      <c r="M70" s="28">
        <f t="shared" si="3"/>
        <v>9.1266666666666669</v>
      </c>
      <c r="N70" s="46">
        <f t="shared" si="4"/>
        <v>83.86</v>
      </c>
      <c r="Q70" s="34">
        <v>1092</v>
      </c>
    </row>
    <row r="71" spans="1:17" x14ac:dyDescent="0.3">
      <c r="A71" s="14" t="s">
        <v>225</v>
      </c>
      <c r="B71" s="14">
        <v>1</v>
      </c>
      <c r="C71" s="14">
        <v>0</v>
      </c>
      <c r="D71" s="15">
        <v>10</v>
      </c>
      <c r="E71" s="14">
        <v>150</v>
      </c>
      <c r="F71" s="14">
        <f t="shared" si="5"/>
        <v>580</v>
      </c>
      <c r="G71" s="14">
        <f t="shared" si="1"/>
        <v>365</v>
      </c>
      <c r="H71" s="14">
        <v>300</v>
      </c>
      <c r="I71" s="17">
        <f t="shared" si="2"/>
        <v>65</v>
      </c>
      <c r="J71" s="14">
        <v>0</v>
      </c>
      <c r="K71" s="14"/>
      <c r="L71" s="14"/>
      <c r="M71" s="28">
        <f t="shared" si="3"/>
        <v>18.25</v>
      </c>
      <c r="N71" s="46">
        <f t="shared" si="4"/>
        <v>83.25</v>
      </c>
      <c r="Q71" s="34">
        <v>58</v>
      </c>
    </row>
    <row r="72" spans="1:17" x14ac:dyDescent="0.3">
      <c r="A72" s="14" t="s">
        <v>259</v>
      </c>
      <c r="B72" s="14">
        <v>12</v>
      </c>
      <c r="C72" s="14">
        <v>480</v>
      </c>
      <c r="D72" s="15">
        <v>9</v>
      </c>
      <c r="E72" s="14">
        <v>480</v>
      </c>
      <c r="F72" s="14">
        <f t="shared" si="5"/>
        <v>540</v>
      </c>
      <c r="G72" s="14">
        <f t="shared" si="1"/>
        <v>510</v>
      </c>
      <c r="H72" s="14"/>
      <c r="I72" s="17">
        <f t="shared" si="2"/>
        <v>2.5</v>
      </c>
      <c r="J72" s="14"/>
      <c r="K72" s="14"/>
      <c r="L72" s="14"/>
      <c r="M72" s="28">
        <f t="shared" si="3"/>
        <v>2.125</v>
      </c>
      <c r="N72" s="28">
        <f t="shared" si="4"/>
        <v>4.625</v>
      </c>
      <c r="Q72" s="36">
        <v>60</v>
      </c>
    </row>
    <row r="73" spans="1:17" x14ac:dyDescent="0.3">
      <c r="A73" s="14" t="s">
        <v>260</v>
      </c>
      <c r="B73" s="14">
        <v>12</v>
      </c>
      <c r="C73" s="14">
        <v>420</v>
      </c>
      <c r="D73" s="15">
        <v>9</v>
      </c>
      <c r="E73" s="14">
        <v>420</v>
      </c>
      <c r="F73" s="14">
        <f t="shared" si="5"/>
        <v>450</v>
      </c>
      <c r="G73" s="14">
        <f t="shared" ref="G73:G136" si="6">SUM(E73+F73)/2</f>
        <v>435</v>
      </c>
      <c r="H73" s="14"/>
      <c r="I73" s="17">
        <f t="shared" ref="I73:I136" si="7">(G73-C73-H73)/B73</f>
        <v>1.25</v>
      </c>
      <c r="J73" s="14"/>
      <c r="K73" s="14"/>
      <c r="L73" s="14"/>
      <c r="M73" s="28">
        <f t="shared" ref="M73:M136" si="8">G73*0.05/B73</f>
        <v>1.8125</v>
      </c>
      <c r="N73" s="28">
        <f>I73+J73+K73+L73+M73</f>
        <v>3.0625</v>
      </c>
      <c r="Q73" s="36">
        <v>50</v>
      </c>
    </row>
    <row r="74" spans="1:17" x14ac:dyDescent="0.3">
      <c r="A74" s="14" t="s">
        <v>261</v>
      </c>
      <c r="B74" s="14">
        <v>12</v>
      </c>
      <c r="C74" s="14">
        <v>420</v>
      </c>
      <c r="D74" s="15">
        <v>9</v>
      </c>
      <c r="E74" s="14">
        <v>420</v>
      </c>
      <c r="F74" s="14">
        <f t="shared" si="5"/>
        <v>450</v>
      </c>
      <c r="G74" s="14">
        <f t="shared" si="6"/>
        <v>435</v>
      </c>
      <c r="H74" s="14"/>
      <c r="I74" s="17">
        <f t="shared" si="7"/>
        <v>1.25</v>
      </c>
      <c r="J74" s="14"/>
      <c r="K74" s="14"/>
      <c r="L74" s="14"/>
      <c r="M74" s="28">
        <f t="shared" si="8"/>
        <v>1.8125</v>
      </c>
      <c r="N74" s="28">
        <f>I74+J74+K74+L74+M74</f>
        <v>3.0625</v>
      </c>
      <c r="Q74" s="36">
        <v>50</v>
      </c>
    </row>
    <row r="75" spans="1:17" x14ac:dyDescent="0.3">
      <c r="A75" s="14" t="s">
        <v>178</v>
      </c>
      <c r="B75" s="14">
        <v>24</v>
      </c>
      <c r="C75" s="14">
        <v>250</v>
      </c>
      <c r="D75" s="15">
        <v>9</v>
      </c>
      <c r="E75" s="14">
        <v>300</v>
      </c>
      <c r="F75" s="14">
        <f t="shared" si="5"/>
        <v>765</v>
      </c>
      <c r="G75" s="14">
        <f t="shared" si="6"/>
        <v>532.5</v>
      </c>
      <c r="H75" s="14">
        <v>720</v>
      </c>
      <c r="I75" s="17">
        <f t="shared" si="7"/>
        <v>-18.229166666666668</v>
      </c>
      <c r="J75" s="14">
        <v>0</v>
      </c>
      <c r="K75" s="18">
        <v>10</v>
      </c>
      <c r="L75" s="14"/>
      <c r="M75" s="28">
        <f t="shared" si="8"/>
        <v>1.109375</v>
      </c>
      <c r="N75" s="28">
        <f>I75+J75+K75+L75+M75</f>
        <v>-7.1197916666666679</v>
      </c>
      <c r="Q75" s="34">
        <v>85</v>
      </c>
    </row>
    <row r="76" spans="1:17" x14ac:dyDescent="0.3">
      <c r="A76" s="14" t="s">
        <v>226</v>
      </c>
      <c r="B76" s="14">
        <v>1</v>
      </c>
      <c r="C76" s="14">
        <v>0</v>
      </c>
      <c r="D76" s="15">
        <v>10</v>
      </c>
      <c r="E76" s="14">
        <v>100</v>
      </c>
      <c r="F76" s="14">
        <f t="shared" si="5"/>
        <v>410</v>
      </c>
      <c r="G76" s="14">
        <f t="shared" si="6"/>
        <v>255</v>
      </c>
      <c r="H76" s="14">
        <v>100</v>
      </c>
      <c r="I76" s="17">
        <f t="shared" si="7"/>
        <v>155</v>
      </c>
      <c r="J76" s="14">
        <v>0</v>
      </c>
      <c r="K76" s="14"/>
      <c r="L76" s="14"/>
      <c r="M76" s="28">
        <f t="shared" si="8"/>
        <v>12.75</v>
      </c>
      <c r="N76" s="46">
        <f t="shared" ref="N76:N139" si="9">I76+J76+K76+L76+M76</f>
        <v>167.75</v>
      </c>
      <c r="Q76" s="34">
        <v>41</v>
      </c>
    </row>
    <row r="77" spans="1:17" x14ac:dyDescent="0.3">
      <c r="A77" s="14" t="s">
        <v>227</v>
      </c>
      <c r="B77" s="14">
        <v>1</v>
      </c>
      <c r="C77" s="14">
        <v>0</v>
      </c>
      <c r="D77" s="15">
        <v>10</v>
      </c>
      <c r="E77" s="14">
        <v>100</v>
      </c>
      <c r="F77" s="14">
        <f t="shared" si="5"/>
        <v>2000</v>
      </c>
      <c r="G77" s="14">
        <f t="shared" si="6"/>
        <v>1050</v>
      </c>
      <c r="H77" s="14">
        <v>200</v>
      </c>
      <c r="I77" s="17">
        <f t="shared" si="7"/>
        <v>850</v>
      </c>
      <c r="J77" s="14">
        <v>0</v>
      </c>
      <c r="K77" s="14"/>
      <c r="L77" s="14"/>
      <c r="M77" s="28">
        <f t="shared" si="8"/>
        <v>52.5</v>
      </c>
      <c r="N77" s="46">
        <f t="shared" si="9"/>
        <v>902.5</v>
      </c>
      <c r="Q77" s="34">
        <v>200</v>
      </c>
    </row>
    <row r="78" spans="1:17" x14ac:dyDescent="0.3">
      <c r="A78" s="14" t="s">
        <v>154</v>
      </c>
      <c r="B78" s="14">
        <v>30</v>
      </c>
      <c r="C78" s="14">
        <v>2100</v>
      </c>
      <c r="D78" s="15">
        <v>4</v>
      </c>
      <c r="E78" s="14">
        <v>2700</v>
      </c>
      <c r="F78" s="14">
        <f t="shared" si="5"/>
        <v>1280</v>
      </c>
      <c r="G78" s="14">
        <f t="shared" si="6"/>
        <v>1990</v>
      </c>
      <c r="H78" s="14">
        <v>1350</v>
      </c>
      <c r="I78" s="17">
        <f t="shared" si="7"/>
        <v>-48.666666666666664</v>
      </c>
      <c r="J78" s="14">
        <v>0</v>
      </c>
      <c r="K78" s="18">
        <v>20</v>
      </c>
      <c r="L78" s="14"/>
      <c r="M78" s="28">
        <f t="shared" si="8"/>
        <v>3.3166666666666669</v>
      </c>
      <c r="N78" s="28">
        <f t="shared" si="9"/>
        <v>-25.349999999999998</v>
      </c>
      <c r="Q78" s="34">
        <v>320</v>
      </c>
    </row>
    <row r="79" spans="1:17" x14ac:dyDescent="0.3">
      <c r="A79" s="14" t="s">
        <v>94</v>
      </c>
      <c r="B79" s="14">
        <v>1</v>
      </c>
      <c r="C79" s="14">
        <v>359</v>
      </c>
      <c r="D79" s="15">
        <v>10</v>
      </c>
      <c r="E79" s="14">
        <v>500</v>
      </c>
      <c r="F79" s="14">
        <f t="shared" si="5"/>
        <v>950</v>
      </c>
      <c r="G79" s="14">
        <f t="shared" si="6"/>
        <v>725</v>
      </c>
      <c r="H79" s="14">
        <v>250</v>
      </c>
      <c r="I79" s="17">
        <f t="shared" si="7"/>
        <v>116</v>
      </c>
      <c r="J79" s="14">
        <v>0</v>
      </c>
      <c r="K79" s="14"/>
      <c r="L79" s="14"/>
      <c r="M79" s="28">
        <f t="shared" si="8"/>
        <v>36.25</v>
      </c>
      <c r="N79" s="46">
        <f t="shared" si="9"/>
        <v>152.25</v>
      </c>
      <c r="Q79" s="34">
        <v>95</v>
      </c>
    </row>
    <row r="80" spans="1:17" x14ac:dyDescent="0.3">
      <c r="A80" s="14" t="s">
        <v>93</v>
      </c>
      <c r="B80" s="14">
        <v>1</v>
      </c>
      <c r="C80" s="14">
        <v>653</v>
      </c>
      <c r="D80" s="15">
        <v>10</v>
      </c>
      <c r="E80" s="14">
        <v>750</v>
      </c>
      <c r="F80" s="14">
        <f t="shared" si="5"/>
        <v>1420</v>
      </c>
      <c r="G80" s="14">
        <f t="shared" si="6"/>
        <v>1085</v>
      </c>
      <c r="H80" s="14">
        <v>200</v>
      </c>
      <c r="I80" s="17">
        <f t="shared" si="7"/>
        <v>232</v>
      </c>
      <c r="J80" s="14">
        <v>100</v>
      </c>
      <c r="K80" s="14"/>
      <c r="L80" s="14"/>
      <c r="M80" s="28">
        <f t="shared" si="8"/>
        <v>54.25</v>
      </c>
      <c r="N80" s="46">
        <f t="shared" si="9"/>
        <v>386.25</v>
      </c>
      <c r="Q80" s="34">
        <v>142</v>
      </c>
    </row>
    <row r="81" spans="1:17" x14ac:dyDescent="0.3">
      <c r="A81" s="14" t="s">
        <v>63</v>
      </c>
      <c r="B81" s="14">
        <v>12</v>
      </c>
      <c r="C81" s="14">
        <v>81</v>
      </c>
      <c r="D81" s="15">
        <v>7</v>
      </c>
      <c r="E81" s="14">
        <v>120</v>
      </c>
      <c r="F81" s="14">
        <f t="shared" si="5"/>
        <v>168</v>
      </c>
      <c r="G81" s="14">
        <f t="shared" si="6"/>
        <v>144</v>
      </c>
      <c r="H81" s="14">
        <v>180</v>
      </c>
      <c r="I81" s="17">
        <f t="shared" si="7"/>
        <v>-9.75</v>
      </c>
      <c r="J81" s="14">
        <v>0</v>
      </c>
      <c r="K81" s="14"/>
      <c r="L81" s="14"/>
      <c r="M81" s="28">
        <f t="shared" si="8"/>
        <v>0.6</v>
      </c>
      <c r="N81" s="28">
        <f t="shared" si="9"/>
        <v>-9.15</v>
      </c>
      <c r="Q81" s="34">
        <v>24</v>
      </c>
    </row>
    <row r="82" spans="1:17" x14ac:dyDescent="0.3">
      <c r="A82" s="14" t="s">
        <v>62</v>
      </c>
      <c r="B82" s="14">
        <v>40</v>
      </c>
      <c r="C82" s="14">
        <v>2066</v>
      </c>
      <c r="D82" s="15">
        <v>7</v>
      </c>
      <c r="E82" s="14">
        <v>2100</v>
      </c>
      <c r="F82" s="14">
        <f t="shared" si="5"/>
        <v>3346</v>
      </c>
      <c r="G82" s="14">
        <f t="shared" si="6"/>
        <v>2723</v>
      </c>
      <c r="H82" s="14">
        <v>4000</v>
      </c>
      <c r="I82" s="17">
        <f t="shared" si="7"/>
        <v>-83.575000000000003</v>
      </c>
      <c r="J82" s="14">
        <v>25</v>
      </c>
      <c r="K82" s="14"/>
      <c r="L82" s="14"/>
      <c r="M82" s="28">
        <f t="shared" si="8"/>
        <v>3.4037500000000001</v>
      </c>
      <c r="N82" s="28">
        <f t="shared" si="9"/>
        <v>-55.171250000000001</v>
      </c>
      <c r="Q82" s="34">
        <v>478</v>
      </c>
    </row>
    <row r="83" spans="1:17" x14ac:dyDescent="0.3">
      <c r="A83" s="14" t="s">
        <v>64</v>
      </c>
      <c r="B83" s="14">
        <v>30</v>
      </c>
      <c r="C83" s="14">
        <v>1232</v>
      </c>
      <c r="D83" s="15">
        <v>7</v>
      </c>
      <c r="E83" s="14">
        <v>1100</v>
      </c>
      <c r="F83" s="14">
        <f t="shared" si="5"/>
        <v>735</v>
      </c>
      <c r="G83" s="14">
        <f t="shared" si="6"/>
        <v>917.5</v>
      </c>
      <c r="H83" s="14">
        <v>600</v>
      </c>
      <c r="I83" s="17">
        <f t="shared" si="7"/>
        <v>-30.483333333333334</v>
      </c>
      <c r="J83" s="14">
        <v>0</v>
      </c>
      <c r="K83" s="14"/>
      <c r="L83" s="14"/>
      <c r="M83" s="28">
        <f t="shared" si="8"/>
        <v>1.5291666666666666</v>
      </c>
      <c r="N83" s="28">
        <f t="shared" si="9"/>
        <v>-28.954166666666669</v>
      </c>
      <c r="Q83" s="34">
        <v>105</v>
      </c>
    </row>
    <row r="84" spans="1:17" x14ac:dyDescent="0.3">
      <c r="A84" s="14" t="s">
        <v>65</v>
      </c>
      <c r="B84" s="14">
        <v>30</v>
      </c>
      <c r="C84" s="14">
        <v>1149</v>
      </c>
      <c r="D84" s="15">
        <v>7</v>
      </c>
      <c r="E84" s="14">
        <v>1000</v>
      </c>
      <c r="F84" s="14">
        <f t="shared" si="5"/>
        <v>938</v>
      </c>
      <c r="G84" s="14">
        <f t="shared" si="6"/>
        <v>969</v>
      </c>
      <c r="H84" s="14">
        <v>1050</v>
      </c>
      <c r="I84" s="17">
        <f t="shared" si="7"/>
        <v>-41</v>
      </c>
      <c r="J84" s="14">
        <v>0</v>
      </c>
      <c r="K84" s="14"/>
      <c r="L84" s="14"/>
      <c r="M84" s="28">
        <f t="shared" si="8"/>
        <v>1.615</v>
      </c>
      <c r="N84" s="28">
        <f t="shared" si="9"/>
        <v>-39.384999999999998</v>
      </c>
      <c r="Q84" s="34">
        <v>134</v>
      </c>
    </row>
    <row r="85" spans="1:17" x14ac:dyDescent="0.3">
      <c r="A85" s="27" t="s">
        <v>145</v>
      </c>
      <c r="B85" s="14">
        <v>12</v>
      </c>
      <c r="C85" s="14">
        <v>0</v>
      </c>
      <c r="D85" s="15">
        <v>3.5</v>
      </c>
      <c r="E85" s="14">
        <v>40</v>
      </c>
      <c r="F85" s="14">
        <f t="shared" si="5"/>
        <v>49</v>
      </c>
      <c r="G85" s="14">
        <f t="shared" si="6"/>
        <v>44.5</v>
      </c>
      <c r="H85" s="14">
        <v>72</v>
      </c>
      <c r="I85" s="17">
        <f t="shared" si="7"/>
        <v>-2.2916666666666665</v>
      </c>
      <c r="J85" s="14">
        <v>0</v>
      </c>
      <c r="K85" s="14"/>
      <c r="L85" s="14"/>
      <c r="M85" s="28">
        <f t="shared" si="8"/>
        <v>0.18541666666666667</v>
      </c>
      <c r="N85" s="28">
        <f t="shared" si="9"/>
        <v>-2.1062499999999997</v>
      </c>
      <c r="Q85" s="34">
        <v>14</v>
      </c>
    </row>
    <row r="86" spans="1:17" x14ac:dyDescent="0.3">
      <c r="A86" s="14" t="s">
        <v>39</v>
      </c>
      <c r="B86" s="14">
        <v>10</v>
      </c>
      <c r="C86" s="14">
        <v>3748</v>
      </c>
      <c r="D86" s="15">
        <v>9</v>
      </c>
      <c r="E86" s="14">
        <v>3500</v>
      </c>
      <c r="F86" s="14">
        <f t="shared" si="5"/>
        <v>3519</v>
      </c>
      <c r="G86" s="14">
        <f t="shared" si="6"/>
        <v>3509.5</v>
      </c>
      <c r="H86" s="14"/>
      <c r="I86" s="17">
        <f t="shared" si="7"/>
        <v>-23.85</v>
      </c>
      <c r="J86" s="14">
        <v>25</v>
      </c>
      <c r="K86" s="18">
        <v>30</v>
      </c>
      <c r="L86" s="14"/>
      <c r="M86" s="28">
        <f t="shared" si="8"/>
        <v>17.547500000000003</v>
      </c>
      <c r="N86" s="46">
        <f t="shared" si="9"/>
        <v>48.697500000000005</v>
      </c>
      <c r="Q86" s="34">
        <v>391</v>
      </c>
    </row>
    <row r="87" spans="1:17" x14ac:dyDescent="0.3">
      <c r="A87" s="14" t="s">
        <v>38</v>
      </c>
      <c r="B87" s="14">
        <v>10</v>
      </c>
      <c r="C87" s="14">
        <v>492</v>
      </c>
      <c r="D87" s="15">
        <v>9</v>
      </c>
      <c r="E87" s="14">
        <v>800</v>
      </c>
      <c r="F87" s="14">
        <f t="shared" si="5"/>
        <v>1215</v>
      </c>
      <c r="G87" s="14">
        <f t="shared" si="6"/>
        <v>1007.5</v>
      </c>
      <c r="H87" s="14">
        <v>400</v>
      </c>
      <c r="I87" s="17">
        <f t="shared" si="7"/>
        <v>11.55</v>
      </c>
      <c r="J87" s="14">
        <v>0</v>
      </c>
      <c r="K87" s="14"/>
      <c r="L87" s="14"/>
      <c r="M87" s="28">
        <f t="shared" si="8"/>
        <v>5.0374999999999996</v>
      </c>
      <c r="N87" s="46">
        <f t="shared" si="9"/>
        <v>16.587499999999999</v>
      </c>
      <c r="Q87" s="34">
        <v>135</v>
      </c>
    </row>
    <row r="88" spans="1:17" x14ac:dyDescent="0.3">
      <c r="A88" s="14" t="s">
        <v>135</v>
      </c>
      <c r="B88" s="14">
        <v>10</v>
      </c>
      <c r="C88" s="14">
        <v>599</v>
      </c>
      <c r="D88" s="15">
        <v>9</v>
      </c>
      <c r="E88" s="14">
        <v>600</v>
      </c>
      <c r="F88" s="14">
        <f t="shared" si="5"/>
        <v>900</v>
      </c>
      <c r="G88" s="14">
        <f t="shared" si="6"/>
        <v>750</v>
      </c>
      <c r="H88" s="14">
        <v>650</v>
      </c>
      <c r="I88" s="17">
        <f t="shared" si="7"/>
        <v>-49.9</v>
      </c>
      <c r="J88" s="14">
        <v>25</v>
      </c>
      <c r="K88" s="18">
        <v>20</v>
      </c>
      <c r="L88" s="14"/>
      <c r="M88" s="28">
        <f t="shared" si="8"/>
        <v>3.75</v>
      </c>
      <c r="N88" s="46">
        <f t="shared" si="9"/>
        <v>-1.1499999999999986</v>
      </c>
      <c r="Q88" s="34">
        <v>100</v>
      </c>
    </row>
    <row r="89" spans="1:17" x14ac:dyDescent="0.3">
      <c r="A89" s="14" t="s">
        <v>136</v>
      </c>
      <c r="B89" s="14">
        <v>10</v>
      </c>
      <c r="C89" s="14">
        <v>462</v>
      </c>
      <c r="D89" s="15">
        <v>9</v>
      </c>
      <c r="E89" s="14">
        <v>600</v>
      </c>
      <c r="F89" s="14">
        <f t="shared" si="5"/>
        <v>900</v>
      </c>
      <c r="G89" s="14">
        <f t="shared" si="6"/>
        <v>750</v>
      </c>
      <c r="H89" s="14">
        <v>1150</v>
      </c>
      <c r="I89" s="17">
        <f t="shared" si="7"/>
        <v>-86.2</v>
      </c>
      <c r="J89" s="14">
        <v>25</v>
      </c>
      <c r="K89" s="18">
        <v>20</v>
      </c>
      <c r="L89" s="14"/>
      <c r="M89" s="28">
        <f t="shared" si="8"/>
        <v>3.75</v>
      </c>
      <c r="N89" s="28">
        <f t="shared" si="9"/>
        <v>-37.450000000000003</v>
      </c>
      <c r="Q89" s="34">
        <v>100</v>
      </c>
    </row>
    <row r="90" spans="1:17" x14ac:dyDescent="0.3">
      <c r="A90" s="14" t="s">
        <v>211</v>
      </c>
      <c r="B90" s="14">
        <v>20</v>
      </c>
      <c r="C90" s="14">
        <v>1001</v>
      </c>
      <c r="D90" s="15">
        <v>4.5</v>
      </c>
      <c r="E90" s="14">
        <v>1400</v>
      </c>
      <c r="F90" s="14">
        <f t="shared" si="5"/>
        <v>913.5</v>
      </c>
      <c r="G90" s="14">
        <f t="shared" si="6"/>
        <v>1156.75</v>
      </c>
      <c r="H90" s="14">
        <v>500</v>
      </c>
      <c r="I90" s="17">
        <f t="shared" si="7"/>
        <v>-17.212499999999999</v>
      </c>
      <c r="J90" s="14">
        <v>0</v>
      </c>
      <c r="K90" s="14"/>
      <c r="L90" s="14"/>
      <c r="M90" s="28">
        <f t="shared" si="8"/>
        <v>2.8918750000000002</v>
      </c>
      <c r="N90" s="28">
        <f t="shared" si="9"/>
        <v>-14.320624999999998</v>
      </c>
      <c r="Q90" s="34">
        <v>203</v>
      </c>
    </row>
    <row r="91" spans="1:17" x14ac:dyDescent="0.3">
      <c r="A91" s="14" t="s">
        <v>212</v>
      </c>
      <c r="B91" s="14">
        <v>20</v>
      </c>
      <c r="C91" s="14">
        <v>2969</v>
      </c>
      <c r="D91" s="15">
        <v>7</v>
      </c>
      <c r="E91" s="14">
        <v>5000</v>
      </c>
      <c r="F91" s="14">
        <f t="shared" si="5"/>
        <v>2674</v>
      </c>
      <c r="G91" s="14">
        <f t="shared" si="6"/>
        <v>3837</v>
      </c>
      <c r="H91" s="14"/>
      <c r="I91" s="17">
        <f t="shared" si="7"/>
        <v>43.4</v>
      </c>
      <c r="J91" s="14">
        <v>20</v>
      </c>
      <c r="K91" s="14"/>
      <c r="L91" s="14">
        <v>40</v>
      </c>
      <c r="M91" s="28">
        <f t="shared" si="8"/>
        <v>9.5925000000000011</v>
      </c>
      <c r="N91" s="46">
        <f t="shared" si="9"/>
        <v>112.99250000000001</v>
      </c>
      <c r="Q91" s="34">
        <v>382</v>
      </c>
    </row>
    <row r="92" spans="1:17" x14ac:dyDescent="0.3">
      <c r="A92" s="14" t="s">
        <v>213</v>
      </c>
      <c r="B92" s="14">
        <v>20</v>
      </c>
      <c r="C92" s="14">
        <v>4530</v>
      </c>
      <c r="D92" s="15">
        <v>7</v>
      </c>
      <c r="E92" s="14">
        <v>4500</v>
      </c>
      <c r="F92" s="14">
        <f t="shared" si="5"/>
        <v>4410</v>
      </c>
      <c r="G92" s="14">
        <f t="shared" si="6"/>
        <v>4455</v>
      </c>
      <c r="H92" s="14"/>
      <c r="I92" s="17">
        <f t="shared" si="7"/>
        <v>-3.75</v>
      </c>
      <c r="J92" s="14">
        <v>20</v>
      </c>
      <c r="K92" s="14"/>
      <c r="L92" s="14">
        <v>30</v>
      </c>
      <c r="M92" s="28">
        <f t="shared" si="8"/>
        <v>11.137499999999999</v>
      </c>
      <c r="N92" s="46">
        <f t="shared" si="9"/>
        <v>57.387500000000003</v>
      </c>
      <c r="Q92" s="34">
        <v>630</v>
      </c>
    </row>
    <row r="93" spans="1:17" x14ac:dyDescent="0.3">
      <c r="A93" s="14" t="s">
        <v>156</v>
      </c>
      <c r="B93" s="14">
        <v>20</v>
      </c>
      <c r="C93" s="14">
        <v>441</v>
      </c>
      <c r="D93" s="15">
        <v>4</v>
      </c>
      <c r="E93" s="14">
        <v>800</v>
      </c>
      <c r="F93" s="14">
        <f t="shared" si="5"/>
        <v>1768</v>
      </c>
      <c r="G93" s="14">
        <f t="shared" si="6"/>
        <v>1284</v>
      </c>
      <c r="H93" s="14"/>
      <c r="I93" s="17">
        <f t="shared" si="7"/>
        <v>42.15</v>
      </c>
      <c r="J93" s="14">
        <v>25</v>
      </c>
      <c r="K93" s="14"/>
      <c r="L93" s="14"/>
      <c r="M93" s="28">
        <f t="shared" si="8"/>
        <v>3.21</v>
      </c>
      <c r="N93" s="46">
        <f t="shared" si="9"/>
        <v>70.36</v>
      </c>
      <c r="Q93" s="34">
        <v>442</v>
      </c>
    </row>
    <row r="94" spans="1:17" x14ac:dyDescent="0.3">
      <c r="A94" s="14" t="s">
        <v>51</v>
      </c>
      <c r="B94" s="14">
        <v>12</v>
      </c>
      <c r="C94" s="14">
        <v>454</v>
      </c>
      <c r="D94" s="15">
        <v>3</v>
      </c>
      <c r="E94" s="14">
        <v>1000</v>
      </c>
      <c r="F94" s="14">
        <f t="shared" si="5"/>
        <v>1941</v>
      </c>
      <c r="G94" s="14">
        <f t="shared" si="6"/>
        <v>1470.5</v>
      </c>
      <c r="H94" s="14">
        <v>660</v>
      </c>
      <c r="I94" s="17">
        <f t="shared" si="7"/>
        <v>29.708333333333332</v>
      </c>
      <c r="J94" s="14">
        <v>0</v>
      </c>
      <c r="K94" s="14"/>
      <c r="L94" s="14"/>
      <c r="M94" s="28">
        <f t="shared" si="8"/>
        <v>6.1270833333333341</v>
      </c>
      <c r="N94" s="47">
        <f t="shared" si="9"/>
        <v>35.835416666666667</v>
      </c>
      <c r="Q94" s="34">
        <v>647</v>
      </c>
    </row>
    <row r="95" spans="1:17" x14ac:dyDescent="0.3">
      <c r="A95" s="14" t="s">
        <v>157</v>
      </c>
      <c r="B95" s="14">
        <v>20</v>
      </c>
      <c r="C95" s="14">
        <v>601</v>
      </c>
      <c r="D95" s="15">
        <v>4</v>
      </c>
      <c r="E95" s="14">
        <v>1000</v>
      </c>
      <c r="F95" s="14">
        <f t="shared" si="5"/>
        <v>1552</v>
      </c>
      <c r="G95" s="14">
        <f t="shared" si="6"/>
        <v>1276</v>
      </c>
      <c r="H95" s="14">
        <v>720</v>
      </c>
      <c r="I95" s="17">
        <f t="shared" si="7"/>
        <v>-2.25</v>
      </c>
      <c r="J95" s="14">
        <v>0</v>
      </c>
      <c r="K95" s="14"/>
      <c r="L95" s="14"/>
      <c r="M95" s="28">
        <f t="shared" si="8"/>
        <v>3.1900000000000004</v>
      </c>
      <c r="N95" s="28">
        <f t="shared" si="9"/>
        <v>0.94000000000000039</v>
      </c>
      <c r="Q95" s="34">
        <v>388</v>
      </c>
    </row>
    <row r="96" spans="1:17" x14ac:dyDescent="0.3">
      <c r="A96" s="14" t="s">
        <v>271</v>
      </c>
      <c r="B96" s="14">
        <v>10</v>
      </c>
      <c r="C96" s="14">
        <v>0</v>
      </c>
      <c r="D96" s="15">
        <v>4</v>
      </c>
      <c r="E96" s="14">
        <v>1100</v>
      </c>
      <c r="F96" s="14">
        <f t="shared" si="5"/>
        <v>1000</v>
      </c>
      <c r="G96" s="14">
        <f t="shared" si="6"/>
        <v>1050</v>
      </c>
      <c r="H96" s="14">
        <v>1400</v>
      </c>
      <c r="I96" s="17">
        <f t="shared" si="7"/>
        <v>-35</v>
      </c>
      <c r="J96" s="14">
        <v>0</v>
      </c>
      <c r="K96" s="14"/>
      <c r="L96" s="14"/>
      <c r="M96" s="28">
        <f t="shared" si="8"/>
        <v>5.25</v>
      </c>
      <c r="N96" s="28">
        <f t="shared" si="9"/>
        <v>-29.75</v>
      </c>
      <c r="Q96" s="36">
        <v>250</v>
      </c>
    </row>
    <row r="97" spans="1:17" x14ac:dyDescent="0.3">
      <c r="A97" s="14" t="s">
        <v>253</v>
      </c>
      <c r="B97" s="14">
        <v>12</v>
      </c>
      <c r="C97" s="14">
        <v>1257</v>
      </c>
      <c r="D97" s="15">
        <v>7</v>
      </c>
      <c r="E97" s="14">
        <v>1200</v>
      </c>
      <c r="F97" s="14">
        <f t="shared" si="5"/>
        <v>3262</v>
      </c>
      <c r="G97" s="14">
        <f t="shared" si="6"/>
        <v>2231</v>
      </c>
      <c r="H97" s="14"/>
      <c r="I97" s="17">
        <f t="shared" si="7"/>
        <v>81.166666666666671</v>
      </c>
      <c r="J97" s="14">
        <v>25</v>
      </c>
      <c r="K97" s="14"/>
      <c r="L97" s="14"/>
      <c r="M97" s="28">
        <f t="shared" si="8"/>
        <v>9.2958333333333343</v>
      </c>
      <c r="N97" s="46">
        <f t="shared" si="9"/>
        <v>115.46250000000001</v>
      </c>
      <c r="Q97" s="34">
        <v>466</v>
      </c>
    </row>
    <row r="98" spans="1:17" x14ac:dyDescent="0.3">
      <c r="A98" s="14" t="s">
        <v>243</v>
      </c>
      <c r="B98" s="14">
        <v>1</v>
      </c>
      <c r="C98" s="14">
        <v>20</v>
      </c>
      <c r="D98" s="15">
        <v>7</v>
      </c>
      <c r="E98" s="14">
        <v>33</v>
      </c>
      <c r="F98" s="14">
        <f t="shared" si="5"/>
        <v>70</v>
      </c>
      <c r="G98" s="14">
        <f t="shared" si="6"/>
        <v>51.5</v>
      </c>
      <c r="H98" s="14">
        <v>25</v>
      </c>
      <c r="I98" s="17">
        <f t="shared" si="7"/>
        <v>6.5</v>
      </c>
      <c r="J98" s="14">
        <v>0</v>
      </c>
      <c r="K98" s="14"/>
      <c r="L98" s="14"/>
      <c r="M98" s="28">
        <f t="shared" si="8"/>
        <v>2.5750000000000002</v>
      </c>
      <c r="N98" s="46">
        <f t="shared" si="9"/>
        <v>9.0749999999999993</v>
      </c>
      <c r="Q98" s="34">
        <v>10</v>
      </c>
    </row>
    <row r="99" spans="1:17" x14ac:dyDescent="0.3">
      <c r="A99" s="14" t="s">
        <v>251</v>
      </c>
      <c r="B99" s="14">
        <v>10</v>
      </c>
      <c r="C99" s="14">
        <v>558</v>
      </c>
      <c r="D99" s="15">
        <v>9</v>
      </c>
      <c r="E99" s="14">
        <v>3500</v>
      </c>
      <c r="F99" s="14">
        <f t="shared" si="5"/>
        <v>7497</v>
      </c>
      <c r="G99" s="14">
        <f t="shared" si="6"/>
        <v>5498.5</v>
      </c>
      <c r="H99" s="14"/>
      <c r="I99" s="17">
        <f t="shared" si="7"/>
        <v>494.05</v>
      </c>
      <c r="J99" s="14">
        <v>30</v>
      </c>
      <c r="K99" s="14"/>
      <c r="L99" s="14"/>
      <c r="M99" s="28">
        <f t="shared" si="8"/>
        <v>27.4925</v>
      </c>
      <c r="N99" s="46">
        <f t="shared" si="9"/>
        <v>551.5424999999999</v>
      </c>
      <c r="Q99" s="34">
        <v>833</v>
      </c>
    </row>
    <row r="100" spans="1:17" x14ac:dyDescent="0.3">
      <c r="A100" s="14" t="s">
        <v>48</v>
      </c>
      <c r="B100" s="14">
        <v>1</v>
      </c>
      <c r="C100" s="14">
        <v>5</v>
      </c>
      <c r="D100" s="15">
        <v>7</v>
      </c>
      <c r="E100" s="14">
        <v>200</v>
      </c>
      <c r="F100" s="14">
        <f t="shared" si="5"/>
        <v>490</v>
      </c>
      <c r="G100" s="14">
        <f t="shared" si="6"/>
        <v>345</v>
      </c>
      <c r="H100" s="14">
        <v>80</v>
      </c>
      <c r="I100" s="17">
        <f t="shared" si="7"/>
        <v>260</v>
      </c>
      <c r="J100" s="14">
        <v>0</v>
      </c>
      <c r="K100" s="14"/>
      <c r="L100" s="14"/>
      <c r="M100" s="28">
        <f t="shared" si="8"/>
        <v>17.25</v>
      </c>
      <c r="N100" s="46">
        <f t="shared" si="9"/>
        <v>277.25</v>
      </c>
      <c r="Q100" s="34">
        <v>70</v>
      </c>
    </row>
    <row r="101" spans="1:17" x14ac:dyDescent="0.3">
      <c r="A101" s="14" t="s">
        <v>158</v>
      </c>
      <c r="B101" s="14">
        <v>20</v>
      </c>
      <c r="C101" s="14">
        <v>18000</v>
      </c>
      <c r="D101" s="15">
        <v>6</v>
      </c>
      <c r="E101" s="14">
        <v>26000</v>
      </c>
      <c r="F101" s="14">
        <f t="shared" si="5"/>
        <v>25446</v>
      </c>
      <c r="G101" s="14">
        <f t="shared" si="6"/>
        <v>25723</v>
      </c>
      <c r="H101" s="14">
        <v>4000</v>
      </c>
      <c r="I101" s="17">
        <f t="shared" si="7"/>
        <v>186.15</v>
      </c>
      <c r="J101" s="14">
        <v>30</v>
      </c>
      <c r="K101" s="18">
        <v>80</v>
      </c>
      <c r="L101" s="14">
        <v>30</v>
      </c>
      <c r="M101" s="28">
        <f t="shared" si="8"/>
        <v>64.307500000000005</v>
      </c>
      <c r="N101" s="46">
        <f t="shared" si="9"/>
        <v>390.45749999999998</v>
      </c>
      <c r="Q101" s="34">
        <v>4241</v>
      </c>
    </row>
    <row r="102" spans="1:17" x14ac:dyDescent="0.3">
      <c r="A102" s="14" t="s">
        <v>159</v>
      </c>
      <c r="B102" s="14">
        <v>20</v>
      </c>
      <c r="C102" s="14">
        <v>970</v>
      </c>
      <c r="D102" s="15">
        <v>4.5</v>
      </c>
      <c r="E102" s="14">
        <v>1400</v>
      </c>
      <c r="F102" s="14">
        <f t="shared" si="5"/>
        <v>1728</v>
      </c>
      <c r="G102" s="14">
        <f t="shared" si="6"/>
        <v>1564</v>
      </c>
      <c r="H102" s="14">
        <v>1000</v>
      </c>
      <c r="I102" s="17">
        <f t="shared" si="7"/>
        <v>-20.3</v>
      </c>
      <c r="J102" s="14">
        <v>0</v>
      </c>
      <c r="K102" s="14"/>
      <c r="L102" s="14"/>
      <c r="M102" s="28">
        <f t="shared" si="8"/>
        <v>3.91</v>
      </c>
      <c r="N102" s="28">
        <f t="shared" si="9"/>
        <v>-16.39</v>
      </c>
      <c r="Q102" s="34">
        <v>384</v>
      </c>
    </row>
    <row r="103" spans="1:17" x14ac:dyDescent="0.3">
      <c r="A103" s="14" t="s">
        <v>80</v>
      </c>
      <c r="B103" s="14">
        <v>6</v>
      </c>
      <c r="C103" s="14">
        <v>30</v>
      </c>
      <c r="D103" s="15">
        <v>4</v>
      </c>
      <c r="E103" s="14">
        <v>60</v>
      </c>
      <c r="F103" s="14">
        <f t="shared" si="5"/>
        <v>272</v>
      </c>
      <c r="G103" s="14">
        <f t="shared" si="6"/>
        <v>166</v>
      </c>
      <c r="H103" s="14">
        <v>72</v>
      </c>
      <c r="I103" s="17">
        <f t="shared" si="7"/>
        <v>10.666666666666666</v>
      </c>
      <c r="J103" s="14">
        <v>0</v>
      </c>
      <c r="K103" s="14"/>
      <c r="L103" s="14"/>
      <c r="M103" s="28">
        <f t="shared" si="8"/>
        <v>1.3833333333333335</v>
      </c>
      <c r="N103" s="46">
        <f t="shared" si="9"/>
        <v>12.049999999999999</v>
      </c>
      <c r="Q103" s="34">
        <v>68</v>
      </c>
    </row>
    <row r="104" spans="1:17" x14ac:dyDescent="0.3">
      <c r="A104" s="14" t="s">
        <v>288</v>
      </c>
      <c r="B104" s="14">
        <v>24</v>
      </c>
      <c r="C104" s="14">
        <v>35</v>
      </c>
      <c r="D104" s="15">
        <v>8</v>
      </c>
      <c r="E104" s="14">
        <v>240</v>
      </c>
      <c r="F104" s="14">
        <f t="shared" si="5"/>
        <v>240</v>
      </c>
      <c r="G104" s="14">
        <f t="shared" si="6"/>
        <v>240</v>
      </c>
      <c r="H104" s="14"/>
      <c r="I104" s="17">
        <f t="shared" si="7"/>
        <v>8.5416666666666661</v>
      </c>
      <c r="J104" s="14">
        <v>0</v>
      </c>
      <c r="K104" s="14"/>
      <c r="L104" s="14"/>
      <c r="M104" s="28">
        <f t="shared" si="8"/>
        <v>0.5</v>
      </c>
      <c r="N104" s="28">
        <f t="shared" si="9"/>
        <v>9.0416666666666661</v>
      </c>
      <c r="Q104" s="36">
        <v>30</v>
      </c>
    </row>
    <row r="105" spans="1:17" x14ac:dyDescent="0.3">
      <c r="A105" s="14" t="s">
        <v>46</v>
      </c>
      <c r="B105" s="14">
        <v>24</v>
      </c>
      <c r="C105" s="14">
        <v>370</v>
      </c>
      <c r="D105" s="15">
        <v>7</v>
      </c>
      <c r="E105" s="14">
        <v>400</v>
      </c>
      <c r="F105" s="14">
        <f t="shared" si="5"/>
        <v>504</v>
      </c>
      <c r="G105" s="14">
        <f t="shared" si="6"/>
        <v>452</v>
      </c>
      <c r="H105" s="14">
        <v>240</v>
      </c>
      <c r="I105" s="17">
        <f t="shared" si="7"/>
        <v>-6.583333333333333</v>
      </c>
      <c r="J105" s="14">
        <v>0</v>
      </c>
      <c r="K105" s="14"/>
      <c r="L105" s="14"/>
      <c r="M105" s="28">
        <f t="shared" si="8"/>
        <v>0.94166666666666676</v>
      </c>
      <c r="N105" s="28">
        <f t="shared" si="9"/>
        <v>-5.6416666666666666</v>
      </c>
      <c r="Q105" s="34">
        <v>72</v>
      </c>
    </row>
    <row r="106" spans="1:17" x14ac:dyDescent="0.3">
      <c r="A106" s="14" t="s">
        <v>45</v>
      </c>
      <c r="B106" s="14">
        <v>24</v>
      </c>
      <c r="C106" s="14">
        <v>1300</v>
      </c>
      <c r="D106" s="15">
        <v>7</v>
      </c>
      <c r="E106" s="14">
        <v>1500</v>
      </c>
      <c r="F106" s="14">
        <f t="shared" si="5"/>
        <v>1806</v>
      </c>
      <c r="G106" s="14">
        <f t="shared" si="6"/>
        <v>1653</v>
      </c>
      <c r="H106" s="14">
        <v>840</v>
      </c>
      <c r="I106" s="17">
        <f t="shared" si="7"/>
        <v>-20.291666666666668</v>
      </c>
      <c r="J106" s="14">
        <v>20</v>
      </c>
      <c r="K106" s="14"/>
      <c r="L106" s="14"/>
      <c r="M106" s="28">
        <f t="shared" si="8"/>
        <v>3.4437500000000001</v>
      </c>
      <c r="N106" s="28">
        <f t="shared" si="9"/>
        <v>3.1520833333333322</v>
      </c>
      <c r="Q106" s="34">
        <v>258</v>
      </c>
    </row>
    <row r="107" spans="1:17" x14ac:dyDescent="0.3">
      <c r="A107" s="14" t="s">
        <v>196</v>
      </c>
      <c r="B107" s="14">
        <v>24</v>
      </c>
      <c r="C107" s="14">
        <v>3090</v>
      </c>
      <c r="D107" s="15">
        <v>8</v>
      </c>
      <c r="E107" s="14">
        <v>3000</v>
      </c>
      <c r="F107" s="14">
        <f t="shared" si="5"/>
        <v>1576</v>
      </c>
      <c r="G107" s="14">
        <f t="shared" si="6"/>
        <v>2288</v>
      </c>
      <c r="H107" s="14"/>
      <c r="I107" s="17">
        <f t="shared" si="7"/>
        <v>-33.416666666666664</v>
      </c>
      <c r="J107" s="14">
        <v>0</v>
      </c>
      <c r="K107" s="14"/>
      <c r="L107" s="14"/>
      <c r="M107" s="28">
        <f t="shared" si="8"/>
        <v>4.7666666666666666</v>
      </c>
      <c r="N107" s="28">
        <f t="shared" si="9"/>
        <v>-28.65</v>
      </c>
      <c r="Q107" s="34">
        <v>197</v>
      </c>
    </row>
    <row r="108" spans="1:17" x14ac:dyDescent="0.3">
      <c r="A108" s="14" t="s">
        <v>66</v>
      </c>
      <c r="B108" s="14">
        <v>6</v>
      </c>
      <c r="C108" s="14">
        <v>139</v>
      </c>
      <c r="D108" s="15">
        <v>7</v>
      </c>
      <c r="E108" s="14">
        <v>80</v>
      </c>
      <c r="F108" s="14">
        <f t="shared" si="5"/>
        <v>182</v>
      </c>
      <c r="G108" s="14">
        <f t="shared" si="6"/>
        <v>131</v>
      </c>
      <c r="H108" s="14">
        <v>60</v>
      </c>
      <c r="I108" s="17">
        <f t="shared" si="7"/>
        <v>-11.333333333333334</v>
      </c>
      <c r="J108" s="14">
        <v>10</v>
      </c>
      <c r="K108" s="14"/>
      <c r="L108" s="14"/>
      <c r="M108" s="28">
        <f t="shared" si="8"/>
        <v>1.0916666666666668</v>
      </c>
      <c r="N108" s="28">
        <f t="shared" si="9"/>
        <v>-0.24166666666666714</v>
      </c>
      <c r="Q108" s="34">
        <v>26</v>
      </c>
    </row>
    <row r="109" spans="1:17" x14ac:dyDescent="0.3">
      <c r="A109" s="14" t="s">
        <v>61</v>
      </c>
      <c r="B109" s="14">
        <v>12</v>
      </c>
      <c r="C109" s="14">
        <v>408</v>
      </c>
      <c r="D109" s="15">
        <v>10</v>
      </c>
      <c r="E109" s="14">
        <v>450</v>
      </c>
      <c r="F109" s="14">
        <f t="shared" si="5"/>
        <v>1090</v>
      </c>
      <c r="G109" s="14">
        <f t="shared" si="6"/>
        <v>770</v>
      </c>
      <c r="H109" s="14">
        <v>420</v>
      </c>
      <c r="I109" s="17">
        <f t="shared" si="7"/>
        <v>-4.833333333333333</v>
      </c>
      <c r="J109" s="14">
        <v>0</v>
      </c>
      <c r="K109" s="14"/>
      <c r="L109" s="14"/>
      <c r="M109" s="28">
        <f t="shared" si="8"/>
        <v>3.2083333333333335</v>
      </c>
      <c r="N109" s="28">
        <f t="shared" si="9"/>
        <v>-1.6249999999999996</v>
      </c>
      <c r="Q109" s="34">
        <v>109</v>
      </c>
    </row>
    <row r="110" spans="1:17" x14ac:dyDescent="0.3">
      <c r="A110" s="14" t="s">
        <v>263</v>
      </c>
      <c r="B110" s="14">
        <v>24</v>
      </c>
      <c r="C110" s="14">
        <v>360</v>
      </c>
      <c r="D110" s="15">
        <v>9</v>
      </c>
      <c r="E110" s="14">
        <v>450</v>
      </c>
      <c r="F110" s="14">
        <f t="shared" si="5"/>
        <v>450</v>
      </c>
      <c r="G110" s="14">
        <f t="shared" si="6"/>
        <v>450</v>
      </c>
      <c r="H110" s="14"/>
      <c r="I110" s="17">
        <f t="shared" si="7"/>
        <v>3.75</v>
      </c>
      <c r="J110" s="14"/>
      <c r="K110" s="14"/>
      <c r="L110" s="14"/>
      <c r="M110" s="28">
        <f t="shared" si="8"/>
        <v>0.9375</v>
      </c>
      <c r="N110" s="28">
        <f t="shared" si="9"/>
        <v>4.6875</v>
      </c>
      <c r="Q110" s="36">
        <v>50</v>
      </c>
    </row>
    <row r="111" spans="1:17" x14ac:dyDescent="0.3">
      <c r="A111" s="14" t="s">
        <v>160</v>
      </c>
      <c r="B111" s="14">
        <v>24</v>
      </c>
      <c r="C111" s="14">
        <v>3880</v>
      </c>
      <c r="D111" s="15">
        <v>9</v>
      </c>
      <c r="E111" s="14">
        <v>5000</v>
      </c>
      <c r="F111" s="14">
        <f t="shared" si="5"/>
        <v>7677</v>
      </c>
      <c r="G111" s="14">
        <f t="shared" si="6"/>
        <v>6338.5</v>
      </c>
      <c r="H111" s="14"/>
      <c r="I111" s="17">
        <f t="shared" si="7"/>
        <v>102.4375</v>
      </c>
      <c r="J111" s="14">
        <v>20</v>
      </c>
      <c r="K111" s="14"/>
      <c r="L111" s="14"/>
      <c r="M111" s="28">
        <f t="shared" si="8"/>
        <v>13.205208333333333</v>
      </c>
      <c r="N111" s="46">
        <f t="shared" si="9"/>
        <v>135.64270833333333</v>
      </c>
      <c r="Q111" s="34">
        <v>853</v>
      </c>
    </row>
    <row r="112" spans="1:17" x14ac:dyDescent="0.3">
      <c r="A112" s="14" t="s">
        <v>162</v>
      </c>
      <c r="B112" s="14">
        <v>50</v>
      </c>
      <c r="C112" s="14">
        <v>1137</v>
      </c>
      <c r="D112" s="15">
        <v>4</v>
      </c>
      <c r="E112" s="14">
        <v>1700</v>
      </c>
      <c r="F112" s="14">
        <f t="shared" si="5"/>
        <v>2436</v>
      </c>
      <c r="G112" s="14">
        <f t="shared" si="6"/>
        <v>2068</v>
      </c>
      <c r="H112" s="14">
        <v>600</v>
      </c>
      <c r="I112" s="17">
        <f t="shared" si="7"/>
        <v>6.62</v>
      </c>
      <c r="J112" s="14">
        <v>0</v>
      </c>
      <c r="K112" s="14"/>
      <c r="L112" s="14"/>
      <c r="M112" s="28">
        <f t="shared" si="8"/>
        <v>2.0680000000000001</v>
      </c>
      <c r="N112" s="46">
        <f t="shared" si="9"/>
        <v>8.6880000000000006</v>
      </c>
      <c r="Q112" s="34">
        <v>609</v>
      </c>
    </row>
    <row r="113" spans="1:17" x14ac:dyDescent="0.3">
      <c r="A113" s="14" t="s">
        <v>161</v>
      </c>
      <c r="B113" s="14">
        <v>50</v>
      </c>
      <c r="C113" s="14">
        <v>1139</v>
      </c>
      <c r="D113" s="15">
        <v>4</v>
      </c>
      <c r="E113" s="14">
        <v>2500</v>
      </c>
      <c r="F113" s="14">
        <f t="shared" si="5"/>
        <v>2800</v>
      </c>
      <c r="G113" s="14">
        <f t="shared" si="6"/>
        <v>2650</v>
      </c>
      <c r="H113" s="14">
        <v>1750</v>
      </c>
      <c r="I113" s="17">
        <f t="shared" si="7"/>
        <v>-4.78</v>
      </c>
      <c r="J113" s="14">
        <v>0</v>
      </c>
      <c r="K113" s="14"/>
      <c r="L113" s="14"/>
      <c r="M113" s="28">
        <f t="shared" si="8"/>
        <v>2.65</v>
      </c>
      <c r="N113" s="28">
        <f t="shared" si="9"/>
        <v>-2.1300000000000003</v>
      </c>
      <c r="Q113" s="34">
        <v>700</v>
      </c>
    </row>
    <row r="114" spans="1:17" x14ac:dyDescent="0.3">
      <c r="A114" s="14" t="s">
        <v>86</v>
      </c>
      <c r="B114" s="14">
        <v>24</v>
      </c>
      <c r="C114" s="14">
        <v>1491</v>
      </c>
      <c r="D114" s="15">
        <v>9</v>
      </c>
      <c r="E114" s="14">
        <v>900</v>
      </c>
      <c r="F114" s="14">
        <f t="shared" si="5"/>
        <v>2727</v>
      </c>
      <c r="G114" s="14">
        <f t="shared" si="6"/>
        <v>1813.5</v>
      </c>
      <c r="H114" s="14">
        <v>960</v>
      </c>
      <c r="I114" s="17">
        <f t="shared" si="7"/>
        <v>-26.5625</v>
      </c>
      <c r="J114" s="14">
        <v>30</v>
      </c>
      <c r="K114" s="14"/>
      <c r="L114" s="14"/>
      <c r="M114" s="28">
        <f t="shared" si="8"/>
        <v>3.7781250000000006</v>
      </c>
      <c r="N114" s="46">
        <f t="shared" si="9"/>
        <v>7.2156250000000011</v>
      </c>
      <c r="Q114" s="34">
        <v>303</v>
      </c>
    </row>
    <row r="115" spans="1:17" x14ac:dyDescent="0.3">
      <c r="A115" s="14" t="s">
        <v>72</v>
      </c>
      <c r="B115" s="14">
        <v>20</v>
      </c>
      <c r="C115" s="14">
        <v>1029</v>
      </c>
      <c r="D115" s="15">
        <v>4</v>
      </c>
      <c r="E115" s="14">
        <v>1400</v>
      </c>
      <c r="F115" s="14">
        <f t="shared" si="5"/>
        <v>704</v>
      </c>
      <c r="G115" s="14">
        <f t="shared" si="6"/>
        <v>1052</v>
      </c>
      <c r="H115" s="14"/>
      <c r="I115" s="17">
        <f t="shared" si="7"/>
        <v>1.1499999999999999</v>
      </c>
      <c r="J115" s="14">
        <v>0</v>
      </c>
      <c r="K115" s="14"/>
      <c r="L115" s="14"/>
      <c r="M115" s="28">
        <f t="shared" si="8"/>
        <v>2.63</v>
      </c>
      <c r="N115" s="46">
        <f t="shared" si="9"/>
        <v>3.78</v>
      </c>
      <c r="Q115" s="34">
        <v>176</v>
      </c>
    </row>
    <row r="116" spans="1:17" x14ac:dyDescent="0.3">
      <c r="A116" s="14" t="s">
        <v>262</v>
      </c>
      <c r="B116" s="14">
        <v>36</v>
      </c>
      <c r="C116" s="14">
        <v>540</v>
      </c>
      <c r="D116" s="15">
        <v>4</v>
      </c>
      <c r="E116" s="14">
        <v>540</v>
      </c>
      <c r="F116" s="14">
        <f t="shared" si="5"/>
        <v>480</v>
      </c>
      <c r="G116" s="14">
        <f t="shared" si="6"/>
        <v>510</v>
      </c>
      <c r="H116" s="14">
        <v>180</v>
      </c>
      <c r="I116" s="17">
        <f t="shared" si="7"/>
        <v>-5.833333333333333</v>
      </c>
      <c r="J116" s="14"/>
      <c r="K116" s="14"/>
      <c r="L116" s="14"/>
      <c r="M116" s="28">
        <f t="shared" si="8"/>
        <v>0.70833333333333337</v>
      </c>
      <c r="N116" s="28">
        <f t="shared" si="9"/>
        <v>-5.125</v>
      </c>
      <c r="Q116" s="36">
        <v>120</v>
      </c>
    </row>
    <row r="117" spans="1:17" x14ac:dyDescent="0.3">
      <c r="A117" s="14" t="s">
        <v>245</v>
      </c>
      <c r="B117" s="14">
        <v>12</v>
      </c>
      <c r="C117" s="14">
        <v>2668</v>
      </c>
      <c r="D117" s="15">
        <v>8</v>
      </c>
      <c r="E117" s="14">
        <v>1400</v>
      </c>
      <c r="F117" s="14">
        <f t="shared" si="5"/>
        <v>1760</v>
      </c>
      <c r="G117" s="14">
        <f t="shared" si="6"/>
        <v>1580</v>
      </c>
      <c r="H117" s="14"/>
      <c r="I117" s="17">
        <f t="shared" si="7"/>
        <v>-90.666666666666671</v>
      </c>
      <c r="J117" s="14">
        <v>0</v>
      </c>
      <c r="K117" s="18">
        <v>100</v>
      </c>
      <c r="L117" s="14"/>
      <c r="M117" s="28">
        <f t="shared" si="8"/>
        <v>6.583333333333333</v>
      </c>
      <c r="N117" s="28">
        <f>I117+J117+K117+L117+M117</f>
        <v>15.916666666666661</v>
      </c>
      <c r="Q117" s="34">
        <v>220</v>
      </c>
    </row>
    <row r="118" spans="1:17" x14ac:dyDescent="0.3">
      <c r="A118" s="27" t="s">
        <v>194</v>
      </c>
      <c r="B118" s="14">
        <v>12</v>
      </c>
      <c r="C118" s="14">
        <v>2594</v>
      </c>
      <c r="D118" s="15">
        <v>8</v>
      </c>
      <c r="E118" s="14">
        <v>1400</v>
      </c>
      <c r="F118" s="14">
        <f t="shared" si="5"/>
        <v>1408</v>
      </c>
      <c r="G118" s="14">
        <f t="shared" si="6"/>
        <v>1404</v>
      </c>
      <c r="H118" s="14"/>
      <c r="I118" s="17">
        <f t="shared" si="7"/>
        <v>-99.166666666666671</v>
      </c>
      <c r="J118" s="14">
        <v>0</v>
      </c>
      <c r="K118" s="18">
        <v>100</v>
      </c>
      <c r="L118" s="14"/>
      <c r="M118" s="28">
        <f t="shared" si="8"/>
        <v>5.8500000000000005</v>
      </c>
      <c r="N118" s="28">
        <f t="shared" si="9"/>
        <v>6.6833333333333291</v>
      </c>
      <c r="Q118" s="34">
        <v>176</v>
      </c>
    </row>
    <row r="119" spans="1:17" x14ac:dyDescent="0.3">
      <c r="A119" s="14" t="s">
        <v>105</v>
      </c>
      <c r="B119" s="14">
        <v>12</v>
      </c>
      <c r="C119" s="14">
        <v>1397</v>
      </c>
      <c r="D119" s="15">
        <v>8</v>
      </c>
      <c r="E119" s="14">
        <v>1400</v>
      </c>
      <c r="F119" s="14">
        <f t="shared" si="5"/>
        <v>704</v>
      </c>
      <c r="G119" s="14">
        <f t="shared" si="6"/>
        <v>1052</v>
      </c>
      <c r="H119" s="14"/>
      <c r="I119" s="17">
        <f t="shared" si="7"/>
        <v>-28.75</v>
      </c>
      <c r="J119" s="14">
        <v>0</v>
      </c>
      <c r="K119" s="14"/>
      <c r="L119" s="14"/>
      <c r="M119" s="28">
        <f t="shared" si="8"/>
        <v>4.3833333333333337</v>
      </c>
      <c r="N119" s="28">
        <f t="shared" si="9"/>
        <v>-24.366666666666667</v>
      </c>
      <c r="Q119" s="34">
        <v>88</v>
      </c>
    </row>
    <row r="120" spans="1:17" x14ac:dyDescent="0.3">
      <c r="A120" s="14" t="s">
        <v>103</v>
      </c>
      <c r="B120" s="14">
        <v>12</v>
      </c>
      <c r="C120" s="14">
        <v>1080</v>
      </c>
      <c r="D120" s="15">
        <v>8</v>
      </c>
      <c r="E120" s="14">
        <v>1300</v>
      </c>
      <c r="F120" s="14">
        <f t="shared" si="5"/>
        <v>728</v>
      </c>
      <c r="G120" s="14">
        <f t="shared" si="6"/>
        <v>1014</v>
      </c>
      <c r="H120" s="14"/>
      <c r="I120" s="17">
        <f t="shared" si="7"/>
        <v>-5.5</v>
      </c>
      <c r="J120" s="14">
        <v>0</v>
      </c>
      <c r="K120" s="14"/>
      <c r="L120" s="14"/>
      <c r="M120" s="28">
        <f t="shared" si="8"/>
        <v>4.2250000000000005</v>
      </c>
      <c r="N120" s="28">
        <f t="shared" si="9"/>
        <v>-1.2749999999999995</v>
      </c>
      <c r="Q120" s="34">
        <v>91</v>
      </c>
    </row>
    <row r="121" spans="1:17" x14ac:dyDescent="0.3">
      <c r="A121" s="14" t="s">
        <v>106</v>
      </c>
      <c r="B121" s="14">
        <v>12</v>
      </c>
      <c r="C121" s="14">
        <v>439</v>
      </c>
      <c r="D121" s="15">
        <v>8</v>
      </c>
      <c r="E121" s="14">
        <v>900</v>
      </c>
      <c r="F121" s="14">
        <f t="shared" si="5"/>
        <v>1144</v>
      </c>
      <c r="G121" s="14">
        <f t="shared" si="6"/>
        <v>1022</v>
      </c>
      <c r="H121" s="14"/>
      <c r="I121" s="17">
        <f t="shared" si="7"/>
        <v>48.583333333333336</v>
      </c>
      <c r="J121" s="14">
        <v>0</v>
      </c>
      <c r="K121" s="14"/>
      <c r="L121" s="14"/>
      <c r="M121" s="28">
        <f t="shared" si="8"/>
        <v>4.2583333333333337</v>
      </c>
      <c r="N121" s="28">
        <f t="shared" si="9"/>
        <v>52.841666666666669</v>
      </c>
      <c r="Q121" s="34">
        <v>143</v>
      </c>
    </row>
    <row r="122" spans="1:17" x14ac:dyDescent="0.3">
      <c r="A122" s="14" t="s">
        <v>215</v>
      </c>
      <c r="B122" s="14">
        <v>12</v>
      </c>
      <c r="C122" s="14">
        <v>1269</v>
      </c>
      <c r="D122" s="15">
        <v>8</v>
      </c>
      <c r="E122" s="14">
        <v>1000</v>
      </c>
      <c r="F122" s="14">
        <f t="shared" si="5"/>
        <v>1528</v>
      </c>
      <c r="G122" s="14">
        <f t="shared" si="6"/>
        <v>1264</v>
      </c>
      <c r="H122" s="14"/>
      <c r="I122" s="17">
        <f t="shared" si="7"/>
        <v>-0.41666666666666669</v>
      </c>
      <c r="J122" s="14">
        <v>0</v>
      </c>
      <c r="K122" s="14"/>
      <c r="L122" s="14"/>
      <c r="M122" s="28">
        <f t="shared" si="8"/>
        <v>5.2666666666666666</v>
      </c>
      <c r="N122" s="28">
        <f>I122+J122+K122+L122+M122</f>
        <v>4.8499999999999996</v>
      </c>
      <c r="Q122" s="34">
        <v>191</v>
      </c>
    </row>
    <row r="123" spans="1:17" x14ac:dyDescent="0.3">
      <c r="A123" s="14" t="s">
        <v>8</v>
      </c>
      <c r="B123" s="14">
        <v>12</v>
      </c>
      <c r="C123" s="14">
        <v>0</v>
      </c>
      <c r="D123" s="15">
        <v>8</v>
      </c>
      <c r="E123" s="14">
        <v>3100</v>
      </c>
      <c r="F123" s="14">
        <f t="shared" si="5"/>
        <v>0</v>
      </c>
      <c r="G123" s="14">
        <f t="shared" si="6"/>
        <v>1550</v>
      </c>
      <c r="H123" s="14"/>
      <c r="I123" s="17">
        <f t="shared" si="7"/>
        <v>129.16666666666666</v>
      </c>
      <c r="J123" s="14">
        <v>30</v>
      </c>
      <c r="K123" s="14"/>
      <c r="L123" s="14"/>
      <c r="M123" s="28">
        <f t="shared" si="8"/>
        <v>6.458333333333333</v>
      </c>
      <c r="N123" s="28">
        <f t="shared" si="9"/>
        <v>165.625</v>
      </c>
      <c r="Q123" s="36"/>
    </row>
    <row r="124" spans="1:17" x14ac:dyDescent="0.3">
      <c r="A124" s="14" t="s">
        <v>234</v>
      </c>
      <c r="B124" s="14">
        <v>24</v>
      </c>
      <c r="C124" s="14">
        <v>981</v>
      </c>
      <c r="D124" s="15">
        <v>9</v>
      </c>
      <c r="E124" s="14">
        <v>900</v>
      </c>
      <c r="F124" s="14">
        <f t="shared" si="5"/>
        <v>702</v>
      </c>
      <c r="G124" s="14">
        <f t="shared" si="6"/>
        <v>801</v>
      </c>
      <c r="H124" s="14"/>
      <c r="I124" s="17">
        <f t="shared" si="7"/>
        <v>-7.5</v>
      </c>
      <c r="J124" s="14">
        <v>0</v>
      </c>
      <c r="K124" s="14"/>
      <c r="L124" s="14"/>
      <c r="M124" s="28">
        <f t="shared" si="8"/>
        <v>1.6687500000000002</v>
      </c>
      <c r="N124" s="28">
        <f t="shared" si="9"/>
        <v>-5.8312499999999998</v>
      </c>
      <c r="Q124" s="34">
        <v>78</v>
      </c>
    </row>
    <row r="125" spans="1:17" x14ac:dyDescent="0.3">
      <c r="A125" s="14" t="s">
        <v>113</v>
      </c>
      <c r="B125" s="14">
        <v>24</v>
      </c>
      <c r="C125" s="14">
        <v>1267</v>
      </c>
      <c r="D125" s="15">
        <v>9</v>
      </c>
      <c r="E125" s="14">
        <v>1700</v>
      </c>
      <c r="F125" s="14">
        <f t="shared" si="5"/>
        <v>1719</v>
      </c>
      <c r="G125" s="14">
        <f t="shared" si="6"/>
        <v>1709.5</v>
      </c>
      <c r="H125" s="14"/>
      <c r="I125" s="17">
        <f t="shared" si="7"/>
        <v>18.4375</v>
      </c>
      <c r="J125" s="14">
        <v>0</v>
      </c>
      <c r="K125" s="14"/>
      <c r="L125" s="14"/>
      <c r="M125" s="28">
        <f t="shared" si="8"/>
        <v>3.5614583333333338</v>
      </c>
      <c r="N125" s="46">
        <f t="shared" si="9"/>
        <v>21.998958333333334</v>
      </c>
      <c r="Q125" s="34">
        <v>191</v>
      </c>
    </row>
    <row r="126" spans="1:17" x14ac:dyDescent="0.3">
      <c r="A126" s="14" t="s">
        <v>54</v>
      </c>
      <c r="B126" s="14">
        <v>24</v>
      </c>
      <c r="C126" s="14">
        <v>708</v>
      </c>
      <c r="D126" s="15">
        <v>9</v>
      </c>
      <c r="E126" s="14">
        <v>1000</v>
      </c>
      <c r="F126" s="14">
        <f t="shared" si="5"/>
        <v>1962</v>
      </c>
      <c r="G126" s="14">
        <f t="shared" si="6"/>
        <v>1481</v>
      </c>
      <c r="H126" s="14"/>
      <c r="I126" s="17">
        <f t="shared" si="7"/>
        <v>32.208333333333336</v>
      </c>
      <c r="J126" s="14">
        <v>0</v>
      </c>
      <c r="K126" s="14"/>
      <c r="L126" s="14"/>
      <c r="M126" s="28">
        <f t="shared" si="8"/>
        <v>3.0854166666666667</v>
      </c>
      <c r="N126" s="46">
        <f t="shared" si="9"/>
        <v>35.293750000000003</v>
      </c>
      <c r="Q126" s="34">
        <v>218</v>
      </c>
    </row>
    <row r="127" spans="1:17" x14ac:dyDescent="0.3">
      <c r="A127" s="14" t="s">
        <v>197</v>
      </c>
      <c r="B127" s="14">
        <v>24</v>
      </c>
      <c r="C127" s="14">
        <v>1453</v>
      </c>
      <c r="D127" s="15">
        <v>9</v>
      </c>
      <c r="E127" s="14">
        <v>1100</v>
      </c>
      <c r="F127" s="14">
        <f t="shared" si="5"/>
        <v>1575</v>
      </c>
      <c r="G127" s="14">
        <f t="shared" si="6"/>
        <v>1337.5</v>
      </c>
      <c r="H127" s="14">
        <v>600</v>
      </c>
      <c r="I127" s="17">
        <f t="shared" si="7"/>
        <v>-29.8125</v>
      </c>
      <c r="J127" s="14">
        <v>25</v>
      </c>
      <c r="K127" s="14"/>
      <c r="L127" s="14"/>
      <c r="M127" s="28">
        <f t="shared" si="8"/>
        <v>2.7864583333333335</v>
      </c>
      <c r="N127" s="28">
        <f t="shared" si="9"/>
        <v>-2.0260416666666665</v>
      </c>
      <c r="Q127" s="34">
        <v>175</v>
      </c>
    </row>
    <row r="128" spans="1:17" x14ac:dyDescent="0.3">
      <c r="A128" s="14" t="s">
        <v>40</v>
      </c>
      <c r="B128" s="14">
        <v>24</v>
      </c>
      <c r="C128" s="14">
        <v>120</v>
      </c>
      <c r="D128" s="15">
        <v>9</v>
      </c>
      <c r="E128" s="14">
        <v>250</v>
      </c>
      <c r="F128" s="14">
        <f t="shared" si="5"/>
        <v>225</v>
      </c>
      <c r="G128" s="14">
        <f t="shared" si="6"/>
        <v>237.5</v>
      </c>
      <c r="H128" s="14"/>
      <c r="I128" s="17">
        <f t="shared" si="7"/>
        <v>4.895833333333333</v>
      </c>
      <c r="J128" s="14">
        <v>0</v>
      </c>
      <c r="K128" s="14"/>
      <c r="L128" s="14"/>
      <c r="M128" s="28">
        <f t="shared" si="8"/>
        <v>0.49479166666666669</v>
      </c>
      <c r="N128" s="28">
        <f t="shared" si="9"/>
        <v>5.390625</v>
      </c>
      <c r="Q128" s="36">
        <v>25</v>
      </c>
    </row>
    <row r="129" spans="1:17" x14ac:dyDescent="0.3">
      <c r="A129" s="14" t="s">
        <v>111</v>
      </c>
      <c r="B129" s="14">
        <v>24</v>
      </c>
      <c r="C129" s="14">
        <v>569</v>
      </c>
      <c r="D129" s="15">
        <v>9</v>
      </c>
      <c r="E129" s="14">
        <v>600</v>
      </c>
      <c r="F129" s="14">
        <f t="shared" si="5"/>
        <v>576</v>
      </c>
      <c r="G129" s="14">
        <f t="shared" si="6"/>
        <v>588</v>
      </c>
      <c r="H129" s="14"/>
      <c r="I129" s="17">
        <f t="shared" si="7"/>
        <v>0.79166666666666663</v>
      </c>
      <c r="J129" s="14">
        <v>0</v>
      </c>
      <c r="K129" s="14"/>
      <c r="L129" s="14"/>
      <c r="M129" s="28">
        <f t="shared" si="8"/>
        <v>1.2250000000000001</v>
      </c>
      <c r="N129" s="28">
        <f t="shared" si="9"/>
        <v>2.0166666666666666</v>
      </c>
      <c r="Q129" s="34">
        <v>64</v>
      </c>
    </row>
    <row r="130" spans="1:17" x14ac:dyDescent="0.3">
      <c r="A130" s="14" t="s">
        <v>188</v>
      </c>
      <c r="B130" s="14">
        <v>30</v>
      </c>
      <c r="C130" s="14">
        <v>1036</v>
      </c>
      <c r="D130" s="15">
        <v>4.5</v>
      </c>
      <c r="E130" s="14">
        <v>900</v>
      </c>
      <c r="F130" s="14">
        <f t="shared" si="5"/>
        <v>1116</v>
      </c>
      <c r="G130" s="14">
        <f t="shared" si="6"/>
        <v>1008</v>
      </c>
      <c r="H130" s="14">
        <v>180</v>
      </c>
      <c r="I130" s="17">
        <f t="shared" si="7"/>
        <v>-6.9333333333333336</v>
      </c>
      <c r="J130" s="14">
        <v>20</v>
      </c>
      <c r="K130" s="14"/>
      <c r="L130" s="14"/>
      <c r="M130" s="28">
        <f t="shared" si="8"/>
        <v>1.6800000000000002</v>
      </c>
      <c r="N130" s="46">
        <f t="shared" si="9"/>
        <v>14.746666666666666</v>
      </c>
      <c r="Q130" s="34">
        <v>248</v>
      </c>
    </row>
    <row r="131" spans="1:17" x14ac:dyDescent="0.3">
      <c r="A131" s="14" t="s">
        <v>99</v>
      </c>
      <c r="B131" s="14">
        <v>30</v>
      </c>
      <c r="C131" s="14">
        <v>1401</v>
      </c>
      <c r="D131" s="15">
        <v>7</v>
      </c>
      <c r="E131" s="14">
        <v>2000</v>
      </c>
      <c r="F131" s="14">
        <f t="shared" si="5"/>
        <v>2170</v>
      </c>
      <c r="G131" s="14">
        <f t="shared" si="6"/>
        <v>2085</v>
      </c>
      <c r="H131" s="14">
        <v>450</v>
      </c>
      <c r="I131" s="17">
        <f t="shared" si="7"/>
        <v>7.8</v>
      </c>
      <c r="J131" s="14">
        <v>0</v>
      </c>
      <c r="K131" s="14"/>
      <c r="L131" s="14"/>
      <c r="M131" s="28">
        <f t="shared" si="8"/>
        <v>3.4750000000000001</v>
      </c>
      <c r="N131" s="46">
        <f t="shared" si="9"/>
        <v>11.275</v>
      </c>
      <c r="Q131" s="34">
        <v>310</v>
      </c>
    </row>
    <row r="132" spans="1:17" x14ac:dyDescent="0.3">
      <c r="A132" s="14" t="s">
        <v>179</v>
      </c>
      <c r="B132" s="14">
        <v>24</v>
      </c>
      <c r="C132" s="14">
        <v>300</v>
      </c>
      <c r="D132" s="15">
        <v>9</v>
      </c>
      <c r="E132" s="14">
        <v>200</v>
      </c>
      <c r="F132" s="14">
        <f t="shared" ref="F132:F192" si="10">Q132*D132</f>
        <v>522</v>
      </c>
      <c r="G132" s="14">
        <f t="shared" si="6"/>
        <v>361</v>
      </c>
      <c r="H132" s="14">
        <v>600</v>
      </c>
      <c r="I132" s="17">
        <f t="shared" si="7"/>
        <v>-22.458333333333332</v>
      </c>
      <c r="J132" s="14">
        <v>0</v>
      </c>
      <c r="K132" s="18">
        <v>10</v>
      </c>
      <c r="L132" s="14"/>
      <c r="M132" s="28">
        <f t="shared" si="8"/>
        <v>0.75208333333333333</v>
      </c>
      <c r="N132" s="28">
        <f t="shared" si="9"/>
        <v>-11.706249999999999</v>
      </c>
      <c r="Q132" s="34">
        <v>58</v>
      </c>
    </row>
    <row r="133" spans="1:17" x14ac:dyDescent="0.3">
      <c r="A133" s="27" t="s">
        <v>146</v>
      </c>
      <c r="B133" s="14">
        <v>10</v>
      </c>
      <c r="C133" s="14">
        <v>60</v>
      </c>
      <c r="D133" s="15">
        <v>3.5</v>
      </c>
      <c r="E133" s="14">
        <v>180</v>
      </c>
      <c r="F133" s="14">
        <f t="shared" si="10"/>
        <v>175</v>
      </c>
      <c r="G133" s="14">
        <f t="shared" si="6"/>
        <v>177.5</v>
      </c>
      <c r="H133" s="14">
        <v>100</v>
      </c>
      <c r="I133" s="17">
        <f t="shared" si="7"/>
        <v>1.75</v>
      </c>
      <c r="J133" s="14">
        <v>0</v>
      </c>
      <c r="K133" s="14"/>
      <c r="L133" s="14"/>
      <c r="M133" s="28">
        <f t="shared" si="8"/>
        <v>0.88749999999999996</v>
      </c>
      <c r="N133" s="46">
        <f t="shared" si="9"/>
        <v>2.6375000000000002</v>
      </c>
      <c r="Q133" s="36">
        <v>50</v>
      </c>
    </row>
    <row r="134" spans="1:17" x14ac:dyDescent="0.3">
      <c r="A134" s="14" t="s">
        <v>235</v>
      </c>
      <c r="B134" s="14">
        <v>8</v>
      </c>
      <c r="C134" s="14">
        <v>80</v>
      </c>
      <c r="D134" s="15">
        <v>5</v>
      </c>
      <c r="E134" s="14">
        <v>70</v>
      </c>
      <c r="F134" s="14">
        <f t="shared" si="10"/>
        <v>75</v>
      </c>
      <c r="G134" s="14">
        <f t="shared" si="6"/>
        <v>72.5</v>
      </c>
      <c r="H134" s="14"/>
      <c r="I134" s="17">
        <f t="shared" si="7"/>
        <v>-0.9375</v>
      </c>
      <c r="J134" s="14">
        <v>0</v>
      </c>
      <c r="K134" s="14"/>
      <c r="L134" s="14"/>
      <c r="M134" s="28">
        <f t="shared" si="8"/>
        <v>0.453125</v>
      </c>
      <c r="N134" s="28">
        <f t="shared" si="9"/>
        <v>-0.484375</v>
      </c>
      <c r="Q134" s="36">
        <v>15</v>
      </c>
    </row>
    <row r="135" spans="1:17" x14ac:dyDescent="0.3">
      <c r="A135" s="14" t="s">
        <v>83</v>
      </c>
      <c r="B135" s="14">
        <v>12</v>
      </c>
      <c r="C135" s="14">
        <v>1080</v>
      </c>
      <c r="D135" s="15">
        <v>5</v>
      </c>
      <c r="E135" s="14">
        <v>1600</v>
      </c>
      <c r="F135" s="14">
        <f t="shared" si="10"/>
        <v>1900</v>
      </c>
      <c r="G135" s="14">
        <f t="shared" si="6"/>
        <v>1750</v>
      </c>
      <c r="H135" s="14">
        <v>900</v>
      </c>
      <c r="I135" s="17">
        <f t="shared" si="7"/>
        <v>-19.166666666666668</v>
      </c>
      <c r="J135" s="14">
        <v>5</v>
      </c>
      <c r="K135" s="14"/>
      <c r="L135" s="14"/>
      <c r="M135" s="28">
        <f t="shared" si="8"/>
        <v>7.291666666666667</v>
      </c>
      <c r="N135" s="28">
        <f>I135+J135+K135+L135+M135</f>
        <v>-6.8750000000000009</v>
      </c>
      <c r="Q135" s="34">
        <v>380</v>
      </c>
    </row>
    <row r="136" spans="1:17" x14ac:dyDescent="0.3">
      <c r="A136" s="14" t="s">
        <v>82</v>
      </c>
      <c r="B136" s="14">
        <v>24</v>
      </c>
      <c r="C136" s="14">
        <v>6000</v>
      </c>
      <c r="D136" s="15">
        <v>5</v>
      </c>
      <c r="E136" s="14">
        <v>8500</v>
      </c>
      <c r="F136" s="14">
        <f t="shared" si="10"/>
        <v>11880</v>
      </c>
      <c r="G136" s="14">
        <f t="shared" si="6"/>
        <v>10190</v>
      </c>
      <c r="H136" s="14">
        <v>1680</v>
      </c>
      <c r="I136" s="17">
        <f t="shared" si="7"/>
        <v>104.58333333333333</v>
      </c>
      <c r="J136" s="14">
        <v>25</v>
      </c>
      <c r="K136" s="18">
        <v>40</v>
      </c>
      <c r="L136" s="14"/>
      <c r="M136" s="28">
        <f t="shared" si="8"/>
        <v>21.229166666666668</v>
      </c>
      <c r="N136" s="46">
        <f t="shared" si="9"/>
        <v>190.81249999999997</v>
      </c>
      <c r="Q136" s="34">
        <v>2376</v>
      </c>
    </row>
    <row r="137" spans="1:17" x14ac:dyDescent="0.3">
      <c r="A137" s="14" t="s">
        <v>240</v>
      </c>
      <c r="B137" s="14">
        <v>10</v>
      </c>
      <c r="C137" s="14">
        <v>483</v>
      </c>
      <c r="D137" s="15">
        <v>8</v>
      </c>
      <c r="E137" s="14">
        <v>90</v>
      </c>
      <c r="F137" s="14">
        <f t="shared" si="10"/>
        <v>120</v>
      </c>
      <c r="G137" s="14">
        <f t="shared" ref="G137:G199" si="11">SUM(E137+F137)/2</f>
        <v>105</v>
      </c>
      <c r="H137" s="14"/>
      <c r="I137" s="17">
        <f t="shared" ref="I137:I199" si="12">(G137-C137-H137)/B137</f>
        <v>-37.799999999999997</v>
      </c>
      <c r="J137" s="14">
        <v>0</v>
      </c>
      <c r="K137" s="14"/>
      <c r="L137" s="14"/>
      <c r="M137" s="28">
        <f t="shared" ref="M137:M199" si="13">G137*0.05/B137</f>
        <v>0.52500000000000002</v>
      </c>
      <c r="N137" s="28">
        <f t="shared" si="9"/>
        <v>-37.274999999999999</v>
      </c>
      <c r="Q137" s="34">
        <v>15</v>
      </c>
    </row>
    <row r="138" spans="1:17" x14ac:dyDescent="0.3">
      <c r="A138" s="14" t="s">
        <v>191</v>
      </c>
      <c r="B138" s="14">
        <v>12</v>
      </c>
      <c r="C138" s="14">
        <v>0</v>
      </c>
      <c r="D138" s="15">
        <v>10</v>
      </c>
      <c r="E138" s="14">
        <v>2000</v>
      </c>
      <c r="F138" s="14">
        <f t="shared" si="10"/>
        <v>2000</v>
      </c>
      <c r="G138" s="14">
        <f t="shared" si="11"/>
        <v>2000</v>
      </c>
      <c r="H138" s="14"/>
      <c r="I138" s="17">
        <f t="shared" si="12"/>
        <v>166.66666666666666</v>
      </c>
      <c r="J138" s="14">
        <v>0</v>
      </c>
      <c r="K138" s="14"/>
      <c r="L138" s="14"/>
      <c r="M138" s="28">
        <f t="shared" si="13"/>
        <v>8.3333333333333339</v>
      </c>
      <c r="N138" s="28">
        <f t="shared" si="9"/>
        <v>175</v>
      </c>
      <c r="Q138" s="36">
        <v>200</v>
      </c>
    </row>
    <row r="139" spans="1:17" x14ac:dyDescent="0.3">
      <c r="A139" s="27" t="s">
        <v>175</v>
      </c>
      <c r="B139" s="14">
        <v>1</v>
      </c>
      <c r="C139" s="14">
        <v>45</v>
      </c>
      <c r="D139" s="15">
        <v>10</v>
      </c>
      <c r="E139" s="14">
        <v>52</v>
      </c>
      <c r="F139" s="14">
        <f t="shared" si="10"/>
        <v>100</v>
      </c>
      <c r="G139" s="14">
        <f t="shared" si="11"/>
        <v>76</v>
      </c>
      <c r="H139" s="14">
        <v>50</v>
      </c>
      <c r="I139" s="17">
        <f t="shared" si="12"/>
        <v>-19</v>
      </c>
      <c r="J139" s="14">
        <v>0</v>
      </c>
      <c r="K139" s="14"/>
      <c r="L139" s="14"/>
      <c r="M139" s="28">
        <f t="shared" si="13"/>
        <v>3.8000000000000003</v>
      </c>
      <c r="N139" s="28">
        <f t="shared" si="9"/>
        <v>-15.2</v>
      </c>
      <c r="Q139" s="36">
        <v>10</v>
      </c>
    </row>
    <row r="140" spans="1:17" x14ac:dyDescent="0.3">
      <c r="A140" s="27" t="s">
        <v>176</v>
      </c>
      <c r="B140" s="14">
        <v>1</v>
      </c>
      <c r="C140" s="14">
        <v>0</v>
      </c>
      <c r="D140" s="15">
        <v>10</v>
      </c>
      <c r="E140" s="14">
        <v>34</v>
      </c>
      <c r="F140" s="14">
        <f t="shared" si="10"/>
        <v>60</v>
      </c>
      <c r="G140" s="14">
        <f t="shared" si="11"/>
        <v>47</v>
      </c>
      <c r="H140" s="14"/>
      <c r="I140" s="17">
        <f t="shared" si="12"/>
        <v>47</v>
      </c>
      <c r="J140" s="14">
        <v>0</v>
      </c>
      <c r="K140" s="14"/>
      <c r="L140" s="14"/>
      <c r="M140" s="28">
        <f t="shared" si="13"/>
        <v>2.35</v>
      </c>
      <c r="N140" s="46">
        <f t="shared" ref="N140:N148" si="14">I140+J140+K140+L140+M140</f>
        <v>49.35</v>
      </c>
      <c r="Q140" s="36">
        <v>6</v>
      </c>
    </row>
    <row r="141" spans="1:17" x14ac:dyDescent="0.3">
      <c r="A141" s="14" t="s">
        <v>84</v>
      </c>
      <c r="B141" s="14">
        <v>6</v>
      </c>
      <c r="C141" s="14">
        <v>0</v>
      </c>
      <c r="D141" s="15">
        <v>3.5</v>
      </c>
      <c r="E141" s="14">
        <v>37</v>
      </c>
      <c r="F141" s="14">
        <f t="shared" si="10"/>
        <v>168</v>
      </c>
      <c r="G141" s="14">
        <f t="shared" si="11"/>
        <v>102.5</v>
      </c>
      <c r="H141" s="14">
        <v>60</v>
      </c>
      <c r="I141" s="17">
        <f t="shared" si="12"/>
        <v>7.083333333333333</v>
      </c>
      <c r="J141" s="14">
        <v>0</v>
      </c>
      <c r="K141" s="14"/>
      <c r="L141" s="14"/>
      <c r="M141" s="28">
        <f t="shared" si="13"/>
        <v>0.85416666666666663</v>
      </c>
      <c r="N141" s="46">
        <f t="shared" si="14"/>
        <v>7.9375</v>
      </c>
      <c r="Q141" s="34">
        <v>48</v>
      </c>
    </row>
    <row r="142" spans="1:17" x14ac:dyDescent="0.3">
      <c r="A142" s="14" t="s">
        <v>20</v>
      </c>
      <c r="B142" s="14">
        <v>24</v>
      </c>
      <c r="C142" s="14">
        <v>0</v>
      </c>
      <c r="D142" s="15">
        <v>9</v>
      </c>
      <c r="E142" s="14">
        <v>550</v>
      </c>
      <c r="F142" s="14">
        <f t="shared" si="10"/>
        <v>1890</v>
      </c>
      <c r="G142" s="14">
        <f t="shared" si="11"/>
        <v>1220</v>
      </c>
      <c r="H142" s="14">
        <v>1440</v>
      </c>
      <c r="I142" s="17">
        <f t="shared" si="12"/>
        <v>-9.1666666666666661</v>
      </c>
      <c r="J142" s="14">
        <v>0</v>
      </c>
      <c r="K142" s="18">
        <v>20</v>
      </c>
      <c r="L142" s="14"/>
      <c r="M142" s="28">
        <f t="shared" si="13"/>
        <v>2.5416666666666665</v>
      </c>
      <c r="N142" s="46">
        <f t="shared" si="14"/>
        <v>13.375</v>
      </c>
      <c r="Q142" s="34">
        <v>210</v>
      </c>
    </row>
    <row r="143" spans="1:17" x14ac:dyDescent="0.3">
      <c r="A143" s="14" t="s">
        <v>19</v>
      </c>
      <c r="B143" s="14">
        <v>24</v>
      </c>
      <c r="C143" s="14">
        <v>1170</v>
      </c>
      <c r="D143" s="15">
        <v>9</v>
      </c>
      <c r="E143" s="14">
        <v>1400</v>
      </c>
      <c r="F143" s="14">
        <f t="shared" si="10"/>
        <v>2727</v>
      </c>
      <c r="G143" s="14">
        <f t="shared" si="11"/>
        <v>2063.5</v>
      </c>
      <c r="H143" s="14">
        <v>1680</v>
      </c>
      <c r="I143" s="17">
        <f t="shared" si="12"/>
        <v>-32.770833333333336</v>
      </c>
      <c r="J143" s="14">
        <v>20</v>
      </c>
      <c r="K143" s="18">
        <v>30</v>
      </c>
      <c r="L143" s="14"/>
      <c r="M143" s="28">
        <f t="shared" si="13"/>
        <v>4.2989583333333341</v>
      </c>
      <c r="N143" s="46">
        <f t="shared" si="14"/>
        <v>21.528124999999999</v>
      </c>
      <c r="Q143" s="34">
        <v>303</v>
      </c>
    </row>
    <row r="144" spans="1:17" x14ac:dyDescent="0.3">
      <c r="A144" s="14" t="s">
        <v>246</v>
      </c>
      <c r="B144" s="14">
        <v>12</v>
      </c>
      <c r="C144" s="14">
        <v>136</v>
      </c>
      <c r="D144" s="15">
        <v>9</v>
      </c>
      <c r="E144" s="14">
        <v>400</v>
      </c>
      <c r="F144" s="14">
        <f t="shared" si="10"/>
        <v>963</v>
      </c>
      <c r="G144" s="14">
        <f t="shared" si="11"/>
        <v>681.5</v>
      </c>
      <c r="H144" s="14"/>
      <c r="I144" s="17">
        <f t="shared" si="12"/>
        <v>45.458333333333336</v>
      </c>
      <c r="J144" s="14">
        <v>0</v>
      </c>
      <c r="K144" s="14"/>
      <c r="L144" s="14"/>
      <c r="M144" s="28">
        <f t="shared" si="13"/>
        <v>2.8395833333333336</v>
      </c>
      <c r="N144" s="28">
        <f t="shared" si="14"/>
        <v>48.297916666666666</v>
      </c>
      <c r="Q144" s="34">
        <v>107</v>
      </c>
    </row>
    <row r="145" spans="1:17" x14ac:dyDescent="0.3">
      <c r="A145" s="14" t="s">
        <v>112</v>
      </c>
      <c r="B145" s="14">
        <v>12</v>
      </c>
      <c r="C145" s="14">
        <v>1355</v>
      </c>
      <c r="D145" s="15">
        <v>9</v>
      </c>
      <c r="E145" s="14">
        <v>2000</v>
      </c>
      <c r="F145" s="14">
        <f t="shared" si="10"/>
        <v>2907</v>
      </c>
      <c r="G145" s="14">
        <f t="shared" si="11"/>
        <v>2453.5</v>
      </c>
      <c r="H145" s="14"/>
      <c r="I145" s="17">
        <f t="shared" si="12"/>
        <v>91.541666666666671</v>
      </c>
      <c r="J145" s="14">
        <v>20</v>
      </c>
      <c r="K145" s="14"/>
      <c r="L145" s="14"/>
      <c r="M145" s="28">
        <f t="shared" si="13"/>
        <v>10.222916666666668</v>
      </c>
      <c r="N145" s="46">
        <f t="shared" si="14"/>
        <v>121.76458333333333</v>
      </c>
      <c r="Q145" s="34">
        <v>323</v>
      </c>
    </row>
    <row r="146" spans="1:17" x14ac:dyDescent="0.3">
      <c r="A146" s="14" t="s">
        <v>21</v>
      </c>
      <c r="B146" s="14">
        <v>24</v>
      </c>
      <c r="C146" s="14">
        <v>2028</v>
      </c>
      <c r="D146" s="15">
        <v>9</v>
      </c>
      <c r="E146" s="14">
        <v>1250</v>
      </c>
      <c r="F146" s="14">
        <f t="shared" si="10"/>
        <v>2151</v>
      </c>
      <c r="G146" s="14">
        <f t="shared" si="11"/>
        <v>1700.5</v>
      </c>
      <c r="H146" s="14">
        <v>360</v>
      </c>
      <c r="I146" s="17">
        <f t="shared" si="12"/>
        <v>-28.645833333333332</v>
      </c>
      <c r="J146" s="14">
        <v>20</v>
      </c>
      <c r="K146" s="14"/>
      <c r="L146" s="14"/>
      <c r="M146" s="28">
        <f t="shared" si="13"/>
        <v>3.5427083333333336</v>
      </c>
      <c r="N146" s="28">
        <f t="shared" si="14"/>
        <v>-5.1031249999999986</v>
      </c>
      <c r="Q146" s="34">
        <v>239</v>
      </c>
    </row>
    <row r="147" spans="1:17" x14ac:dyDescent="0.3">
      <c r="A147" s="14" t="s">
        <v>22</v>
      </c>
      <c r="B147" s="14">
        <v>24</v>
      </c>
      <c r="C147" s="14">
        <v>2096</v>
      </c>
      <c r="D147" s="15">
        <v>9</v>
      </c>
      <c r="E147" s="14">
        <v>1600</v>
      </c>
      <c r="F147" s="14">
        <f t="shared" si="10"/>
        <v>1728</v>
      </c>
      <c r="G147" s="14">
        <f t="shared" si="11"/>
        <v>1664</v>
      </c>
      <c r="H147" s="14"/>
      <c r="I147" s="17">
        <f t="shared" si="12"/>
        <v>-18</v>
      </c>
      <c r="J147" s="14">
        <v>20</v>
      </c>
      <c r="K147" s="14"/>
      <c r="L147" s="14"/>
      <c r="M147" s="28">
        <f t="shared" si="13"/>
        <v>3.4666666666666668</v>
      </c>
      <c r="N147" s="28">
        <f t="shared" si="14"/>
        <v>5.4666666666666668</v>
      </c>
      <c r="Q147" s="34">
        <v>192</v>
      </c>
    </row>
    <row r="148" spans="1:17" x14ac:dyDescent="0.3">
      <c r="A148" s="14" t="s">
        <v>23</v>
      </c>
      <c r="B148" s="14">
        <v>24</v>
      </c>
      <c r="C148" s="14">
        <v>2011</v>
      </c>
      <c r="D148" s="15">
        <v>9</v>
      </c>
      <c r="E148" s="14">
        <v>1400</v>
      </c>
      <c r="F148" s="14">
        <f t="shared" si="10"/>
        <v>2880</v>
      </c>
      <c r="G148" s="14">
        <f t="shared" si="11"/>
        <v>2140</v>
      </c>
      <c r="H148" s="14"/>
      <c r="I148" s="17">
        <f t="shared" si="12"/>
        <v>5.375</v>
      </c>
      <c r="J148" s="14">
        <v>20</v>
      </c>
      <c r="K148" s="14"/>
      <c r="L148" s="14"/>
      <c r="M148" s="28">
        <f t="shared" si="13"/>
        <v>4.458333333333333</v>
      </c>
      <c r="N148" s="46">
        <f t="shared" si="14"/>
        <v>29.833333333333332</v>
      </c>
      <c r="Q148" s="34">
        <v>320</v>
      </c>
    </row>
    <row r="149" spans="1:17" x14ac:dyDescent="0.3">
      <c r="A149" s="14" t="s">
        <v>24</v>
      </c>
      <c r="B149" s="14">
        <v>24</v>
      </c>
      <c r="C149" s="14">
        <v>595</v>
      </c>
      <c r="D149" s="15">
        <v>9</v>
      </c>
      <c r="E149" s="14">
        <v>900</v>
      </c>
      <c r="F149" s="14">
        <f t="shared" si="10"/>
        <v>918</v>
      </c>
      <c r="G149" s="14">
        <f t="shared" si="11"/>
        <v>909</v>
      </c>
      <c r="H149" s="14">
        <v>960</v>
      </c>
      <c r="I149" s="17">
        <f t="shared" si="12"/>
        <v>-26.916666666666668</v>
      </c>
      <c r="J149" s="14">
        <v>0</v>
      </c>
      <c r="K149" s="14"/>
      <c r="L149" s="14"/>
      <c r="M149" s="28">
        <f t="shared" si="13"/>
        <v>1.89375</v>
      </c>
      <c r="N149" s="28">
        <f t="shared" ref="N149:N203" si="15">I149+J149+K149+L149+M149</f>
        <v>-25.022916666666667</v>
      </c>
      <c r="Q149" s="34">
        <v>102</v>
      </c>
    </row>
    <row r="150" spans="1:17" x14ac:dyDescent="0.3">
      <c r="A150" s="14" t="s">
        <v>138</v>
      </c>
      <c r="B150" s="14">
        <v>200</v>
      </c>
      <c r="C150" s="14">
        <v>13786</v>
      </c>
      <c r="D150" s="15">
        <v>3.5</v>
      </c>
      <c r="E150" s="14">
        <v>25500</v>
      </c>
      <c r="F150" s="14">
        <f t="shared" si="10"/>
        <v>26320</v>
      </c>
      <c r="G150" s="14">
        <f t="shared" si="11"/>
        <v>25910</v>
      </c>
      <c r="H150" s="14">
        <v>7000</v>
      </c>
      <c r="I150" s="17">
        <f t="shared" si="12"/>
        <v>25.62</v>
      </c>
      <c r="J150" s="14">
        <v>10</v>
      </c>
      <c r="K150" s="14"/>
      <c r="L150" s="14"/>
      <c r="M150" s="28">
        <f t="shared" si="13"/>
        <v>6.4775</v>
      </c>
      <c r="N150" s="46">
        <f t="shared" si="15"/>
        <v>42.097500000000004</v>
      </c>
      <c r="Q150" s="34">
        <v>7520</v>
      </c>
    </row>
    <row r="151" spans="1:17" x14ac:dyDescent="0.3">
      <c r="A151" s="14" t="s">
        <v>180</v>
      </c>
      <c r="B151" s="14">
        <v>36</v>
      </c>
      <c r="C151" s="14">
        <v>403</v>
      </c>
      <c r="D151" s="15">
        <v>4.5</v>
      </c>
      <c r="E151" s="14">
        <v>850</v>
      </c>
      <c r="F151" s="14">
        <f t="shared" si="10"/>
        <v>1345.5</v>
      </c>
      <c r="G151" s="14">
        <f t="shared" si="11"/>
        <v>1097.75</v>
      </c>
      <c r="H151" s="14">
        <v>1260</v>
      </c>
      <c r="I151" s="17">
        <f t="shared" si="12"/>
        <v>-15.701388888888889</v>
      </c>
      <c r="J151" s="14">
        <v>0</v>
      </c>
      <c r="K151" s="14"/>
      <c r="L151" s="14"/>
      <c r="M151" s="28">
        <f t="shared" si="13"/>
        <v>1.5246527777777779</v>
      </c>
      <c r="N151" s="28">
        <f t="shared" si="15"/>
        <v>-14.176736111111111</v>
      </c>
      <c r="Q151" s="34">
        <v>299</v>
      </c>
    </row>
    <row r="152" spans="1:17" x14ac:dyDescent="0.3">
      <c r="A152" s="14" t="s">
        <v>181</v>
      </c>
      <c r="B152" s="14">
        <v>36</v>
      </c>
      <c r="C152" s="14">
        <v>915</v>
      </c>
      <c r="D152" s="15">
        <v>4.5</v>
      </c>
      <c r="E152" s="14">
        <v>605</v>
      </c>
      <c r="F152" s="14">
        <f t="shared" si="10"/>
        <v>823.5</v>
      </c>
      <c r="G152" s="14">
        <f t="shared" si="11"/>
        <v>714.25</v>
      </c>
      <c r="H152" s="14">
        <v>360</v>
      </c>
      <c r="I152" s="17">
        <f t="shared" si="12"/>
        <v>-15.576388888888889</v>
      </c>
      <c r="J152" s="14">
        <v>0</v>
      </c>
      <c r="K152" s="14"/>
      <c r="L152" s="14"/>
      <c r="M152" s="28">
        <f t="shared" si="13"/>
        <v>0.99201388888888886</v>
      </c>
      <c r="N152" s="28">
        <f t="shared" si="15"/>
        <v>-14.584375</v>
      </c>
      <c r="Q152" s="34">
        <v>183</v>
      </c>
    </row>
    <row r="153" spans="1:17" x14ac:dyDescent="0.3">
      <c r="A153" s="14" t="s">
        <v>174</v>
      </c>
      <c r="B153" s="14">
        <v>1</v>
      </c>
      <c r="C153" s="14">
        <v>42</v>
      </c>
      <c r="D153" s="15">
        <v>10</v>
      </c>
      <c r="E153" s="14">
        <v>200</v>
      </c>
      <c r="F153" s="14">
        <f t="shared" si="10"/>
        <v>440</v>
      </c>
      <c r="G153" s="14">
        <f t="shared" si="11"/>
        <v>320</v>
      </c>
      <c r="H153" s="14">
        <v>60</v>
      </c>
      <c r="I153" s="17">
        <f t="shared" si="12"/>
        <v>218</v>
      </c>
      <c r="J153" s="14">
        <v>0</v>
      </c>
      <c r="K153" s="14"/>
      <c r="L153" s="14"/>
      <c r="M153" s="28">
        <f t="shared" si="13"/>
        <v>16</v>
      </c>
      <c r="N153" s="46">
        <f t="shared" si="15"/>
        <v>234</v>
      </c>
      <c r="Q153" s="34">
        <v>44</v>
      </c>
    </row>
    <row r="154" spans="1:17" x14ac:dyDescent="0.3">
      <c r="A154" s="14" t="s">
        <v>73</v>
      </c>
      <c r="B154" s="14">
        <v>12</v>
      </c>
      <c r="C154" s="14">
        <v>718</v>
      </c>
      <c r="D154" s="15">
        <v>4.5</v>
      </c>
      <c r="E154" s="14">
        <v>1000</v>
      </c>
      <c r="F154" s="14">
        <f t="shared" si="10"/>
        <v>742.5</v>
      </c>
      <c r="G154" s="14">
        <f t="shared" si="11"/>
        <v>871.25</v>
      </c>
      <c r="H154" s="14">
        <v>600</v>
      </c>
      <c r="I154" s="17">
        <f t="shared" si="12"/>
        <v>-37.229166666666664</v>
      </c>
      <c r="J154" s="14">
        <v>0</v>
      </c>
      <c r="K154" s="18">
        <v>30</v>
      </c>
      <c r="L154" s="14"/>
      <c r="M154" s="28">
        <f t="shared" si="13"/>
        <v>3.6302083333333335</v>
      </c>
      <c r="N154" s="28">
        <f t="shared" si="15"/>
        <v>-3.5989583333333308</v>
      </c>
      <c r="Q154" s="34">
        <v>165</v>
      </c>
    </row>
    <row r="155" spans="1:17" x14ac:dyDescent="0.3">
      <c r="A155" s="14" t="s">
        <v>16</v>
      </c>
      <c r="B155" s="14">
        <v>20</v>
      </c>
      <c r="C155" s="14">
        <v>7155</v>
      </c>
      <c r="D155" s="15">
        <v>9</v>
      </c>
      <c r="E155" s="14">
        <v>8000</v>
      </c>
      <c r="F155" s="14">
        <f t="shared" si="10"/>
        <v>7389</v>
      </c>
      <c r="G155" s="14">
        <f t="shared" si="11"/>
        <v>7694.5</v>
      </c>
      <c r="H155" s="14"/>
      <c r="I155" s="17">
        <f t="shared" si="12"/>
        <v>26.975000000000001</v>
      </c>
      <c r="J155" s="14">
        <v>20</v>
      </c>
      <c r="K155" s="14"/>
      <c r="L155" s="14">
        <v>30</v>
      </c>
      <c r="M155" s="28">
        <f t="shared" si="13"/>
        <v>19.236250000000002</v>
      </c>
      <c r="N155" s="46">
        <f t="shared" si="15"/>
        <v>96.211249999999993</v>
      </c>
      <c r="Q155" s="34">
        <v>821</v>
      </c>
    </row>
    <row r="156" spans="1:17" x14ac:dyDescent="0.3">
      <c r="A156" s="14" t="s">
        <v>14</v>
      </c>
      <c r="B156" s="14">
        <v>20</v>
      </c>
      <c r="C156" s="14">
        <v>3738</v>
      </c>
      <c r="D156" s="15">
        <v>9</v>
      </c>
      <c r="E156" s="14">
        <v>7000</v>
      </c>
      <c r="F156" s="14">
        <f t="shared" si="10"/>
        <v>5571</v>
      </c>
      <c r="G156" s="14">
        <f t="shared" si="11"/>
        <v>6285.5</v>
      </c>
      <c r="H156" s="14">
        <v>2000</v>
      </c>
      <c r="I156" s="17">
        <f t="shared" si="12"/>
        <v>27.375</v>
      </c>
      <c r="J156" s="14">
        <v>20</v>
      </c>
      <c r="K156" s="14"/>
      <c r="L156" s="14">
        <v>30</v>
      </c>
      <c r="M156" s="28">
        <f t="shared" si="13"/>
        <v>15.713750000000001</v>
      </c>
      <c r="N156" s="46">
        <f t="shared" si="15"/>
        <v>93.088750000000005</v>
      </c>
      <c r="Q156" s="34">
        <v>619</v>
      </c>
    </row>
    <row r="157" spans="1:17" x14ac:dyDescent="0.3">
      <c r="A157" s="14" t="s">
        <v>183</v>
      </c>
      <c r="B157" s="14">
        <v>12</v>
      </c>
      <c r="C157" s="14">
        <v>94</v>
      </c>
      <c r="D157" s="15">
        <v>10</v>
      </c>
      <c r="E157" s="14">
        <v>130</v>
      </c>
      <c r="F157" s="14">
        <f t="shared" si="10"/>
        <v>180</v>
      </c>
      <c r="G157" s="14">
        <f t="shared" si="11"/>
        <v>155</v>
      </c>
      <c r="H157" s="14">
        <v>96</v>
      </c>
      <c r="I157" s="17">
        <f t="shared" si="12"/>
        <v>-2.9166666666666665</v>
      </c>
      <c r="J157" s="14">
        <v>0</v>
      </c>
      <c r="K157" s="14"/>
      <c r="L157" s="14"/>
      <c r="M157" s="28">
        <f t="shared" si="13"/>
        <v>0.64583333333333337</v>
      </c>
      <c r="N157" s="28">
        <f t="shared" si="15"/>
        <v>-2.270833333333333</v>
      </c>
      <c r="Q157" s="34">
        <v>18</v>
      </c>
    </row>
    <row r="158" spans="1:17" x14ac:dyDescent="0.3">
      <c r="A158" s="14" t="s">
        <v>182</v>
      </c>
      <c r="B158" s="14">
        <v>12</v>
      </c>
      <c r="C158" s="14">
        <v>97</v>
      </c>
      <c r="D158" s="15">
        <v>10</v>
      </c>
      <c r="E158" s="14">
        <v>160</v>
      </c>
      <c r="F158" s="14">
        <f t="shared" si="10"/>
        <v>350</v>
      </c>
      <c r="G158" s="14">
        <f t="shared" si="11"/>
        <v>255</v>
      </c>
      <c r="H158" s="14">
        <v>120</v>
      </c>
      <c r="I158" s="17">
        <f t="shared" si="12"/>
        <v>3.1666666666666665</v>
      </c>
      <c r="J158" s="14">
        <v>0</v>
      </c>
      <c r="K158" s="14"/>
      <c r="L158" s="14"/>
      <c r="M158" s="28">
        <f t="shared" si="13"/>
        <v>1.0625</v>
      </c>
      <c r="N158" s="46">
        <f t="shared" si="15"/>
        <v>4.2291666666666661</v>
      </c>
      <c r="Q158" s="34">
        <v>35</v>
      </c>
    </row>
    <row r="159" spans="1:17" x14ac:dyDescent="0.3">
      <c r="A159" s="27" t="s">
        <v>147</v>
      </c>
      <c r="B159" s="14">
        <v>18</v>
      </c>
      <c r="C159" s="14">
        <v>90</v>
      </c>
      <c r="D159" s="15">
        <v>3.5</v>
      </c>
      <c r="E159" s="14">
        <v>90</v>
      </c>
      <c r="F159" s="14">
        <f t="shared" si="10"/>
        <v>87.5</v>
      </c>
      <c r="G159" s="14">
        <f t="shared" si="11"/>
        <v>88.75</v>
      </c>
      <c r="H159" s="14"/>
      <c r="I159" s="17">
        <f t="shared" si="12"/>
        <v>-6.9444444444444448E-2</v>
      </c>
      <c r="J159" s="14">
        <v>0</v>
      </c>
      <c r="K159" s="14"/>
      <c r="L159" s="14"/>
      <c r="M159" s="28">
        <f t="shared" si="13"/>
        <v>0.24652777777777779</v>
      </c>
      <c r="N159" s="28">
        <f t="shared" si="15"/>
        <v>0.17708333333333334</v>
      </c>
      <c r="Q159" s="36">
        <v>25</v>
      </c>
    </row>
    <row r="160" spans="1:17" x14ac:dyDescent="0.3">
      <c r="A160" s="14" t="s">
        <v>255</v>
      </c>
      <c r="B160" s="14">
        <v>20</v>
      </c>
      <c r="C160" s="14">
        <v>1200</v>
      </c>
      <c r="D160" s="15">
        <v>4.5</v>
      </c>
      <c r="E160" s="14">
        <v>1300</v>
      </c>
      <c r="F160" s="14">
        <f t="shared" si="10"/>
        <v>1350</v>
      </c>
      <c r="G160" s="14">
        <f t="shared" si="11"/>
        <v>1325</v>
      </c>
      <c r="H160" s="14"/>
      <c r="I160" s="17">
        <f t="shared" si="12"/>
        <v>6.25</v>
      </c>
      <c r="J160" s="14">
        <v>0</v>
      </c>
      <c r="K160" s="14"/>
      <c r="L160" s="14"/>
      <c r="M160" s="28">
        <f t="shared" si="13"/>
        <v>3.3125</v>
      </c>
      <c r="N160" s="28">
        <f t="shared" si="15"/>
        <v>9.5625</v>
      </c>
      <c r="Q160" s="36">
        <v>300</v>
      </c>
    </row>
    <row r="161" spans="1:17" x14ac:dyDescent="0.3">
      <c r="A161" s="14" t="s">
        <v>44</v>
      </c>
      <c r="B161" s="14">
        <v>22</v>
      </c>
      <c r="C161" s="14">
        <v>1310</v>
      </c>
      <c r="D161" s="15">
        <v>9</v>
      </c>
      <c r="E161" s="14">
        <v>1500</v>
      </c>
      <c r="F161" s="14">
        <f t="shared" si="10"/>
        <v>1080</v>
      </c>
      <c r="G161" s="14">
        <f t="shared" si="11"/>
        <v>1290</v>
      </c>
      <c r="H161" s="14">
        <v>300</v>
      </c>
      <c r="I161" s="17">
        <f t="shared" si="12"/>
        <v>-14.545454545454545</v>
      </c>
      <c r="J161" s="14">
        <v>0</v>
      </c>
      <c r="K161" s="14"/>
      <c r="L161" s="14"/>
      <c r="M161" s="28">
        <f t="shared" si="13"/>
        <v>2.9318181818181817</v>
      </c>
      <c r="N161" s="28">
        <f t="shared" si="15"/>
        <v>-11.613636363636363</v>
      </c>
      <c r="Q161" s="34">
        <v>120</v>
      </c>
    </row>
    <row r="162" spans="1:17" x14ac:dyDescent="0.3">
      <c r="A162" s="14" t="s">
        <v>115</v>
      </c>
      <c r="B162" s="14">
        <v>6</v>
      </c>
      <c r="C162" s="14">
        <v>4123</v>
      </c>
      <c r="D162" s="15">
        <v>7</v>
      </c>
      <c r="E162" s="14">
        <v>6000</v>
      </c>
      <c r="F162" s="14">
        <f t="shared" si="10"/>
        <v>6132</v>
      </c>
      <c r="G162" s="14">
        <f t="shared" si="11"/>
        <v>6066</v>
      </c>
      <c r="H162" s="14">
        <v>1620</v>
      </c>
      <c r="I162" s="17">
        <f t="shared" si="12"/>
        <v>53.833333333333336</v>
      </c>
      <c r="J162" s="14">
        <v>0</v>
      </c>
      <c r="K162" s="14"/>
      <c r="L162" s="14"/>
      <c r="M162" s="28">
        <f t="shared" si="13"/>
        <v>50.550000000000004</v>
      </c>
      <c r="N162" s="46">
        <f t="shared" si="15"/>
        <v>104.38333333333334</v>
      </c>
      <c r="Q162" s="34">
        <v>876</v>
      </c>
    </row>
    <row r="163" spans="1:17" x14ac:dyDescent="0.3">
      <c r="A163" s="14" t="s">
        <v>116</v>
      </c>
      <c r="B163" s="14">
        <v>6</v>
      </c>
      <c r="C163" s="14">
        <v>600</v>
      </c>
      <c r="D163" s="15">
        <v>3</v>
      </c>
      <c r="E163" s="14">
        <v>700</v>
      </c>
      <c r="F163" s="14">
        <f t="shared" si="10"/>
        <v>1065</v>
      </c>
      <c r="G163" s="14">
        <f t="shared" si="11"/>
        <v>882.5</v>
      </c>
      <c r="H163" s="14">
        <v>600</v>
      </c>
      <c r="I163" s="17">
        <f t="shared" si="12"/>
        <v>-52.916666666666664</v>
      </c>
      <c r="J163" s="14">
        <v>0</v>
      </c>
      <c r="K163" s="14"/>
      <c r="L163" s="14"/>
      <c r="M163" s="28">
        <f t="shared" si="13"/>
        <v>7.354166666666667</v>
      </c>
      <c r="N163" s="46">
        <f t="shared" si="15"/>
        <v>-45.5625</v>
      </c>
      <c r="Q163" s="34">
        <v>355</v>
      </c>
    </row>
    <row r="164" spans="1:17" x14ac:dyDescent="0.3">
      <c r="A164" s="14" t="s">
        <v>247</v>
      </c>
      <c r="B164" s="14">
        <v>50</v>
      </c>
      <c r="C164" s="14">
        <v>1511</v>
      </c>
      <c r="D164" s="15">
        <v>10</v>
      </c>
      <c r="E164" s="14">
        <v>1000</v>
      </c>
      <c r="F164" s="14">
        <f t="shared" si="10"/>
        <v>1390</v>
      </c>
      <c r="G164" s="14">
        <f t="shared" si="11"/>
        <v>1195</v>
      </c>
      <c r="H164" s="14"/>
      <c r="I164" s="17">
        <f t="shared" si="12"/>
        <v>-6.32</v>
      </c>
      <c r="J164" s="14">
        <v>0</v>
      </c>
      <c r="K164" s="14"/>
      <c r="L164" s="14"/>
      <c r="M164" s="28">
        <f t="shared" si="13"/>
        <v>1.1950000000000001</v>
      </c>
      <c r="N164" s="28">
        <f t="shared" si="15"/>
        <v>-5.125</v>
      </c>
      <c r="Q164" s="34">
        <v>139</v>
      </c>
    </row>
    <row r="165" spans="1:17" x14ac:dyDescent="0.3">
      <c r="A165" s="14" t="s">
        <v>95</v>
      </c>
      <c r="B165" s="14">
        <v>30</v>
      </c>
      <c r="C165" s="14">
        <v>922</v>
      </c>
      <c r="D165" s="15">
        <v>9</v>
      </c>
      <c r="E165" s="14">
        <v>1000</v>
      </c>
      <c r="F165" s="14">
        <f t="shared" si="10"/>
        <v>1503</v>
      </c>
      <c r="G165" s="14">
        <f t="shared" si="11"/>
        <v>1251.5</v>
      </c>
      <c r="H165" s="14">
        <v>600</v>
      </c>
      <c r="I165" s="17">
        <f t="shared" si="12"/>
        <v>-9.0166666666666675</v>
      </c>
      <c r="J165" s="14">
        <v>0</v>
      </c>
      <c r="K165" s="14"/>
      <c r="L165" s="14"/>
      <c r="M165" s="28">
        <f t="shared" si="13"/>
        <v>2.0858333333333334</v>
      </c>
      <c r="N165" s="28">
        <f t="shared" si="15"/>
        <v>-6.9308333333333341</v>
      </c>
      <c r="Q165" s="34">
        <v>167</v>
      </c>
    </row>
    <row r="166" spans="1:17" x14ac:dyDescent="0.3">
      <c r="A166" s="14" t="s">
        <v>96</v>
      </c>
      <c r="B166" s="14">
        <v>20</v>
      </c>
      <c r="C166" s="14">
        <v>697</v>
      </c>
      <c r="D166" s="15">
        <v>9</v>
      </c>
      <c r="E166" s="14">
        <v>1000</v>
      </c>
      <c r="F166" s="14">
        <f t="shared" si="10"/>
        <v>1242</v>
      </c>
      <c r="G166" s="14">
        <f t="shared" si="11"/>
        <v>1121</v>
      </c>
      <c r="H166" s="14">
        <v>400</v>
      </c>
      <c r="I166" s="17">
        <f t="shared" si="12"/>
        <v>1.2</v>
      </c>
      <c r="J166" s="14">
        <v>0</v>
      </c>
      <c r="K166" s="14"/>
      <c r="L166" s="14"/>
      <c r="M166" s="28">
        <f t="shared" si="13"/>
        <v>2.8025000000000002</v>
      </c>
      <c r="N166" s="28">
        <f t="shared" si="15"/>
        <v>4.0025000000000004</v>
      </c>
      <c r="Q166" s="34">
        <v>138</v>
      </c>
    </row>
    <row r="167" spans="1:17" x14ac:dyDescent="0.3">
      <c r="A167" s="14" t="s">
        <v>118</v>
      </c>
      <c r="B167" s="14">
        <v>40</v>
      </c>
      <c r="C167" s="14">
        <v>1833</v>
      </c>
      <c r="D167" s="15">
        <v>4</v>
      </c>
      <c r="E167" s="14">
        <v>2400</v>
      </c>
      <c r="F167" s="14">
        <f t="shared" si="10"/>
        <v>3644</v>
      </c>
      <c r="G167" s="14">
        <f t="shared" si="11"/>
        <v>3022</v>
      </c>
      <c r="H167" s="14">
        <v>1200</v>
      </c>
      <c r="I167" s="17">
        <f t="shared" si="12"/>
        <v>-0.27500000000000002</v>
      </c>
      <c r="J167" s="14">
        <v>25</v>
      </c>
      <c r="K167" s="14"/>
      <c r="L167" s="14"/>
      <c r="M167" s="28">
        <f t="shared" si="13"/>
        <v>3.7774999999999999</v>
      </c>
      <c r="N167" s="28">
        <f t="shared" si="15"/>
        <v>28.502500000000001</v>
      </c>
      <c r="Q167" s="34">
        <v>911</v>
      </c>
    </row>
    <row r="168" spans="1:17" x14ac:dyDescent="0.3">
      <c r="A168" s="14" t="s">
        <v>120</v>
      </c>
      <c r="B168" s="14">
        <v>40</v>
      </c>
      <c r="C168" s="14">
        <v>2067</v>
      </c>
      <c r="D168" s="15">
        <v>4</v>
      </c>
      <c r="E168" s="14">
        <v>2100</v>
      </c>
      <c r="F168" s="14">
        <f t="shared" si="10"/>
        <v>2460</v>
      </c>
      <c r="G168" s="14">
        <f t="shared" si="11"/>
        <v>2280</v>
      </c>
      <c r="H168" s="14">
        <v>1600</v>
      </c>
      <c r="I168" s="17">
        <f t="shared" si="12"/>
        <v>-34.674999999999997</v>
      </c>
      <c r="J168" s="14">
        <v>25</v>
      </c>
      <c r="K168" s="14"/>
      <c r="L168" s="14"/>
      <c r="M168" s="28">
        <f t="shared" si="13"/>
        <v>2.85</v>
      </c>
      <c r="N168" s="28">
        <f t="shared" si="15"/>
        <v>-6.8249999999999975</v>
      </c>
      <c r="Q168" s="34">
        <v>615</v>
      </c>
    </row>
    <row r="169" spans="1:17" x14ac:dyDescent="0.3">
      <c r="A169" s="14" t="s">
        <v>248</v>
      </c>
      <c r="B169" s="14">
        <v>40</v>
      </c>
      <c r="C169" s="14">
        <v>1602</v>
      </c>
      <c r="D169" s="15">
        <v>4</v>
      </c>
      <c r="E169" s="14">
        <v>1800</v>
      </c>
      <c r="F169" s="14">
        <f t="shared" si="10"/>
        <v>2460</v>
      </c>
      <c r="G169" s="14">
        <f t="shared" si="11"/>
        <v>2130</v>
      </c>
      <c r="H169" s="14">
        <v>600</v>
      </c>
      <c r="I169" s="17">
        <f t="shared" si="12"/>
        <v>-1.8</v>
      </c>
      <c r="J169" s="14">
        <v>0</v>
      </c>
      <c r="K169" s="14"/>
      <c r="L169" s="14"/>
      <c r="M169" s="28">
        <f t="shared" si="13"/>
        <v>2.6625000000000001</v>
      </c>
      <c r="N169" s="28">
        <f t="shared" si="15"/>
        <v>0.86250000000000004</v>
      </c>
      <c r="Q169" s="34">
        <v>615</v>
      </c>
    </row>
    <row r="170" spans="1:17" x14ac:dyDescent="0.3">
      <c r="A170" s="14" t="s">
        <v>117</v>
      </c>
      <c r="B170" s="14">
        <v>40</v>
      </c>
      <c r="C170" s="14">
        <v>3070</v>
      </c>
      <c r="D170" s="15">
        <v>4</v>
      </c>
      <c r="E170" s="14">
        <v>3500</v>
      </c>
      <c r="F170" s="14">
        <f t="shared" si="10"/>
        <v>4428</v>
      </c>
      <c r="G170" s="14">
        <f t="shared" si="11"/>
        <v>3964</v>
      </c>
      <c r="H170" s="14">
        <v>2400</v>
      </c>
      <c r="I170" s="17">
        <f t="shared" si="12"/>
        <v>-37.65</v>
      </c>
      <c r="J170" s="14">
        <v>30</v>
      </c>
      <c r="K170" s="14"/>
      <c r="L170" s="14"/>
      <c r="M170" s="28">
        <f t="shared" si="13"/>
        <v>4.9550000000000001</v>
      </c>
      <c r="N170" s="28">
        <f t="shared" si="15"/>
        <v>-2.6949999999999985</v>
      </c>
      <c r="Q170" s="34">
        <v>1107</v>
      </c>
    </row>
    <row r="171" spans="1:17" x14ac:dyDescent="0.3">
      <c r="A171" s="14" t="s">
        <v>119</v>
      </c>
      <c r="B171" s="14">
        <v>40</v>
      </c>
      <c r="C171" s="14">
        <v>1217</v>
      </c>
      <c r="D171" s="15">
        <v>4</v>
      </c>
      <c r="E171" s="14">
        <v>1500</v>
      </c>
      <c r="F171" s="14">
        <f t="shared" si="10"/>
        <v>2000</v>
      </c>
      <c r="G171" s="14">
        <f t="shared" si="11"/>
        <v>1750</v>
      </c>
      <c r="H171" s="14">
        <v>800</v>
      </c>
      <c r="I171" s="17">
        <f t="shared" si="12"/>
        <v>-6.6749999999999998</v>
      </c>
      <c r="J171" s="14">
        <v>0</v>
      </c>
      <c r="K171" s="14"/>
      <c r="L171" s="14"/>
      <c r="M171" s="28">
        <f t="shared" si="13"/>
        <v>2.1875</v>
      </c>
      <c r="N171" s="28">
        <f t="shared" si="15"/>
        <v>-4.4874999999999998</v>
      </c>
      <c r="Q171" s="36">
        <v>500</v>
      </c>
    </row>
    <row r="172" spans="1:17" x14ac:dyDescent="0.3">
      <c r="A172" s="14" t="s">
        <v>283</v>
      </c>
      <c r="B172" s="14">
        <v>48</v>
      </c>
      <c r="C172" s="14">
        <v>0</v>
      </c>
      <c r="D172" s="15">
        <v>5</v>
      </c>
      <c r="E172" s="14">
        <v>305</v>
      </c>
      <c r="F172" s="14">
        <f t="shared" si="10"/>
        <v>300</v>
      </c>
      <c r="G172" s="14">
        <f t="shared" si="11"/>
        <v>302.5</v>
      </c>
      <c r="H172" s="14">
        <v>960</v>
      </c>
      <c r="I172" s="17">
        <f t="shared" si="12"/>
        <v>-13.697916666666666</v>
      </c>
      <c r="J172" s="14">
        <v>0</v>
      </c>
      <c r="K172" s="14"/>
      <c r="L172" s="14"/>
      <c r="M172" s="28">
        <f t="shared" si="13"/>
        <v>0.31510416666666669</v>
      </c>
      <c r="N172" s="28">
        <f t="shared" si="15"/>
        <v>-13.3828125</v>
      </c>
      <c r="Q172" s="36">
        <v>60</v>
      </c>
    </row>
    <row r="173" spans="1:17" x14ac:dyDescent="0.3">
      <c r="A173" s="14" t="s">
        <v>167</v>
      </c>
      <c r="B173" s="14">
        <v>48</v>
      </c>
      <c r="C173" s="14">
        <v>1200</v>
      </c>
      <c r="D173" s="15">
        <v>5</v>
      </c>
      <c r="E173" s="14">
        <v>733</v>
      </c>
      <c r="F173" s="14">
        <f t="shared" si="10"/>
        <v>900</v>
      </c>
      <c r="G173" s="14">
        <f t="shared" si="11"/>
        <v>816.5</v>
      </c>
      <c r="H173" s="14">
        <v>2880</v>
      </c>
      <c r="I173" s="17">
        <f t="shared" si="12"/>
        <v>-67.989583333333329</v>
      </c>
      <c r="J173" s="14">
        <v>20</v>
      </c>
      <c r="K173" s="14">
        <v>20</v>
      </c>
      <c r="L173" s="14"/>
      <c r="M173" s="28">
        <f t="shared" si="13"/>
        <v>0.85052083333333339</v>
      </c>
      <c r="N173" s="28">
        <f t="shared" si="15"/>
        <v>-27.139062499999994</v>
      </c>
      <c r="Q173" s="34">
        <v>180</v>
      </c>
    </row>
    <row r="174" spans="1:17" x14ac:dyDescent="0.3">
      <c r="A174" s="14" t="s">
        <v>166</v>
      </c>
      <c r="B174" s="14">
        <v>48</v>
      </c>
      <c r="C174" s="14">
        <v>2208</v>
      </c>
      <c r="D174" s="15">
        <v>5</v>
      </c>
      <c r="E174" s="14">
        <v>2790</v>
      </c>
      <c r="F174" s="14">
        <f t="shared" si="10"/>
        <v>7395</v>
      </c>
      <c r="G174" s="14">
        <f t="shared" si="11"/>
        <v>5092.5</v>
      </c>
      <c r="H174" s="14">
        <v>5520</v>
      </c>
      <c r="I174" s="17">
        <f t="shared" si="12"/>
        <v>-54.90625</v>
      </c>
      <c r="J174" s="14">
        <v>30</v>
      </c>
      <c r="K174" s="18">
        <v>50</v>
      </c>
      <c r="L174" s="14"/>
      <c r="M174" s="28">
        <f t="shared" si="13"/>
        <v>5.3046875</v>
      </c>
      <c r="N174" s="46">
        <f t="shared" si="15"/>
        <v>30.3984375</v>
      </c>
      <c r="Q174" s="34">
        <v>1479</v>
      </c>
    </row>
    <row r="175" spans="1:17" x14ac:dyDescent="0.3">
      <c r="A175" s="14" t="s">
        <v>168</v>
      </c>
      <c r="B175" s="14">
        <v>48</v>
      </c>
      <c r="C175" s="14">
        <v>1968</v>
      </c>
      <c r="D175" s="15">
        <v>5</v>
      </c>
      <c r="E175" s="14">
        <v>2007</v>
      </c>
      <c r="F175" s="14">
        <f t="shared" si="10"/>
        <v>3450</v>
      </c>
      <c r="G175" s="14">
        <f t="shared" si="11"/>
        <v>2728.5</v>
      </c>
      <c r="H175" s="14">
        <v>2880</v>
      </c>
      <c r="I175" s="17">
        <f t="shared" si="12"/>
        <v>-44.15625</v>
      </c>
      <c r="J175" s="14">
        <v>25</v>
      </c>
      <c r="K175" s="18">
        <v>40</v>
      </c>
      <c r="L175" s="14"/>
      <c r="M175" s="28">
        <f t="shared" si="13"/>
        <v>2.8421875000000001</v>
      </c>
      <c r="N175" s="28">
        <f t="shared" si="15"/>
        <v>23.685937500000001</v>
      </c>
      <c r="Q175" s="34">
        <v>690</v>
      </c>
    </row>
    <row r="176" spans="1:17" x14ac:dyDescent="0.3">
      <c r="A176" s="14" t="s">
        <v>169</v>
      </c>
      <c r="B176" s="14">
        <v>48</v>
      </c>
      <c r="C176" s="14">
        <v>2889</v>
      </c>
      <c r="D176" s="15">
        <v>5</v>
      </c>
      <c r="E176" s="14">
        <v>1220</v>
      </c>
      <c r="F176" s="14">
        <f t="shared" si="10"/>
        <v>3750</v>
      </c>
      <c r="G176" s="14">
        <f t="shared" si="11"/>
        <v>2485</v>
      </c>
      <c r="H176" s="14">
        <v>2160</v>
      </c>
      <c r="I176" s="17">
        <f t="shared" si="12"/>
        <v>-53.416666666666664</v>
      </c>
      <c r="J176" s="14">
        <v>25</v>
      </c>
      <c r="K176" s="18">
        <v>40</v>
      </c>
      <c r="L176" s="14"/>
      <c r="M176" s="28">
        <f t="shared" si="13"/>
        <v>2.5885416666666665</v>
      </c>
      <c r="N176" s="46">
        <f t="shared" si="15"/>
        <v>14.171875000000002</v>
      </c>
      <c r="Q176" s="34">
        <v>750</v>
      </c>
    </row>
    <row r="177" spans="1:17" x14ac:dyDescent="0.3">
      <c r="A177" s="14" t="s">
        <v>173</v>
      </c>
      <c r="B177" s="14">
        <v>48</v>
      </c>
      <c r="C177" s="14">
        <v>1283</v>
      </c>
      <c r="D177" s="15">
        <v>5</v>
      </c>
      <c r="E177" s="14">
        <v>1165</v>
      </c>
      <c r="F177" s="14">
        <f t="shared" si="10"/>
        <v>1750</v>
      </c>
      <c r="G177" s="14">
        <f t="shared" si="11"/>
        <v>1457.5</v>
      </c>
      <c r="H177" s="14">
        <v>1920</v>
      </c>
      <c r="I177" s="17">
        <f t="shared" si="12"/>
        <v>-36.364583333333336</v>
      </c>
      <c r="J177" s="14">
        <v>0</v>
      </c>
      <c r="K177" s="18">
        <v>40</v>
      </c>
      <c r="L177" s="14"/>
      <c r="M177" s="28">
        <f t="shared" si="13"/>
        <v>1.5182291666666667</v>
      </c>
      <c r="N177" s="28">
        <f t="shared" si="15"/>
        <v>5.1536458333333313</v>
      </c>
      <c r="Q177" s="34">
        <v>350</v>
      </c>
    </row>
    <row r="178" spans="1:17" x14ac:dyDescent="0.3">
      <c r="A178" s="14" t="s">
        <v>249</v>
      </c>
      <c r="B178" s="14">
        <v>48</v>
      </c>
      <c r="C178" s="14">
        <v>708</v>
      </c>
      <c r="D178" s="15">
        <v>5</v>
      </c>
      <c r="E178" s="14">
        <v>589</v>
      </c>
      <c r="F178" s="14">
        <f t="shared" si="10"/>
        <v>1900</v>
      </c>
      <c r="G178" s="14">
        <f t="shared" si="11"/>
        <v>1244.5</v>
      </c>
      <c r="H178" s="14"/>
      <c r="I178" s="17">
        <f t="shared" si="12"/>
        <v>11.177083333333334</v>
      </c>
      <c r="J178" s="14">
        <v>0</v>
      </c>
      <c r="K178" s="14"/>
      <c r="L178" s="14"/>
      <c r="M178" s="28">
        <f t="shared" si="13"/>
        <v>1.2963541666666667</v>
      </c>
      <c r="N178" s="46">
        <f t="shared" si="15"/>
        <v>12.473437500000001</v>
      </c>
      <c r="Q178" s="34">
        <v>380</v>
      </c>
    </row>
    <row r="179" spans="1:17" x14ac:dyDescent="0.3">
      <c r="A179" s="14" t="s">
        <v>171</v>
      </c>
      <c r="B179" s="14">
        <v>48</v>
      </c>
      <c r="C179" s="14">
        <v>240</v>
      </c>
      <c r="D179" s="15">
        <v>5</v>
      </c>
      <c r="E179" s="14">
        <v>240</v>
      </c>
      <c r="F179" s="14">
        <f t="shared" si="10"/>
        <v>0</v>
      </c>
      <c r="G179" s="14">
        <f t="shared" si="11"/>
        <v>120</v>
      </c>
      <c r="H179" s="14"/>
      <c r="I179" s="17">
        <f t="shared" si="12"/>
        <v>-2.5</v>
      </c>
      <c r="J179" s="14">
        <v>0</v>
      </c>
      <c r="K179" s="14"/>
      <c r="L179" s="14"/>
      <c r="M179" s="28">
        <f t="shared" si="13"/>
        <v>0.125</v>
      </c>
      <c r="N179" s="28">
        <f t="shared" si="15"/>
        <v>-2.375</v>
      </c>
      <c r="Q179" s="36"/>
    </row>
    <row r="180" spans="1:17" x14ac:dyDescent="0.3">
      <c r="A180" s="27" t="s">
        <v>124</v>
      </c>
      <c r="B180" s="14">
        <v>10</v>
      </c>
      <c r="C180" s="14">
        <v>20</v>
      </c>
      <c r="D180" s="15">
        <v>4</v>
      </c>
      <c r="E180" s="14">
        <v>150</v>
      </c>
      <c r="F180" s="14">
        <f t="shared" si="10"/>
        <v>252</v>
      </c>
      <c r="G180" s="14">
        <f t="shared" si="11"/>
        <v>201</v>
      </c>
      <c r="H180" s="14">
        <v>160</v>
      </c>
      <c r="I180" s="17">
        <f t="shared" si="12"/>
        <v>2.1</v>
      </c>
      <c r="J180" s="14">
        <v>0</v>
      </c>
      <c r="K180" s="14"/>
      <c r="L180" s="14"/>
      <c r="M180" s="28">
        <f t="shared" si="13"/>
        <v>1.0050000000000001</v>
      </c>
      <c r="N180" s="46">
        <f t="shared" si="15"/>
        <v>3.1050000000000004</v>
      </c>
      <c r="Q180" s="34">
        <v>63</v>
      </c>
    </row>
    <row r="181" spans="1:17" x14ac:dyDescent="0.3">
      <c r="A181" s="14" t="s">
        <v>125</v>
      </c>
      <c r="B181" s="14">
        <v>12</v>
      </c>
      <c r="C181" s="14">
        <v>1285</v>
      </c>
      <c r="D181" s="15">
        <v>6</v>
      </c>
      <c r="E181" s="14">
        <v>1500</v>
      </c>
      <c r="F181" s="14">
        <f t="shared" si="10"/>
        <v>942</v>
      </c>
      <c r="G181" s="14">
        <f t="shared" si="11"/>
        <v>1221</v>
      </c>
      <c r="H181" s="14"/>
      <c r="I181" s="17">
        <f t="shared" si="12"/>
        <v>-5.333333333333333</v>
      </c>
      <c r="J181" s="14">
        <v>25</v>
      </c>
      <c r="K181" s="14"/>
      <c r="L181" s="14"/>
      <c r="M181" s="28">
        <f t="shared" si="13"/>
        <v>5.0875000000000004</v>
      </c>
      <c r="N181" s="46">
        <f t="shared" si="15"/>
        <v>24.75416666666667</v>
      </c>
      <c r="Q181" s="34">
        <v>157</v>
      </c>
    </row>
    <row r="182" spans="1:17" x14ac:dyDescent="0.3">
      <c r="A182" s="14" t="s">
        <v>266</v>
      </c>
      <c r="B182" s="14">
        <v>12</v>
      </c>
      <c r="C182" s="14">
        <v>480</v>
      </c>
      <c r="D182" s="15">
        <v>6</v>
      </c>
      <c r="E182" s="14">
        <v>450</v>
      </c>
      <c r="F182" s="14">
        <f t="shared" si="10"/>
        <v>480</v>
      </c>
      <c r="G182" s="14">
        <f t="shared" si="11"/>
        <v>465</v>
      </c>
      <c r="H182" s="14"/>
      <c r="I182" s="17">
        <f t="shared" si="12"/>
        <v>-1.25</v>
      </c>
      <c r="J182" s="14">
        <v>0</v>
      </c>
      <c r="K182" s="14"/>
      <c r="L182" s="14"/>
      <c r="M182" s="28">
        <f t="shared" si="13"/>
        <v>1.9375</v>
      </c>
      <c r="N182" s="28">
        <f t="shared" si="15"/>
        <v>0.6875</v>
      </c>
      <c r="Q182" s="36">
        <v>80</v>
      </c>
    </row>
    <row r="183" spans="1:17" x14ac:dyDescent="0.3">
      <c r="A183" s="14" t="s">
        <v>126</v>
      </c>
      <c r="B183" s="14">
        <v>12</v>
      </c>
      <c r="C183" s="14">
        <v>1538</v>
      </c>
      <c r="D183" s="15">
        <v>6</v>
      </c>
      <c r="E183" s="14">
        <v>1800</v>
      </c>
      <c r="F183" s="14">
        <f t="shared" si="10"/>
        <v>1848</v>
      </c>
      <c r="G183" s="14">
        <f t="shared" si="11"/>
        <v>1824</v>
      </c>
      <c r="H183" s="14"/>
      <c r="I183" s="17">
        <f t="shared" si="12"/>
        <v>23.833333333333332</v>
      </c>
      <c r="J183" s="14">
        <v>30</v>
      </c>
      <c r="K183" s="14"/>
      <c r="L183" s="14"/>
      <c r="M183" s="28">
        <f t="shared" si="13"/>
        <v>7.6000000000000005</v>
      </c>
      <c r="N183" s="46">
        <f t="shared" si="15"/>
        <v>61.43333333333333</v>
      </c>
      <c r="Q183" s="34">
        <v>308</v>
      </c>
    </row>
    <row r="184" spans="1:17" x14ac:dyDescent="0.3">
      <c r="A184" s="14" t="s">
        <v>50</v>
      </c>
      <c r="B184" s="14">
        <v>6</v>
      </c>
      <c r="C184" s="14">
        <v>60</v>
      </c>
      <c r="D184" s="15">
        <v>9</v>
      </c>
      <c r="E184" s="14">
        <v>450</v>
      </c>
      <c r="F184" s="14">
        <f t="shared" si="10"/>
        <v>198</v>
      </c>
      <c r="G184" s="14">
        <f t="shared" si="11"/>
        <v>324</v>
      </c>
      <c r="H184" s="14">
        <v>54</v>
      </c>
      <c r="I184" s="17">
        <f t="shared" si="12"/>
        <v>35</v>
      </c>
      <c r="J184" s="14">
        <v>0</v>
      </c>
      <c r="K184" s="14"/>
      <c r="L184" s="14"/>
      <c r="M184" s="28">
        <f t="shared" si="13"/>
        <v>2.6999999999999997</v>
      </c>
      <c r="N184" s="46">
        <f t="shared" si="15"/>
        <v>37.700000000000003</v>
      </c>
      <c r="Q184" s="34">
        <v>22</v>
      </c>
    </row>
    <row r="185" spans="1:17" x14ac:dyDescent="0.3">
      <c r="A185" s="14" t="s">
        <v>31</v>
      </c>
      <c r="B185" s="14">
        <v>10</v>
      </c>
      <c r="C185" s="14">
        <v>30</v>
      </c>
      <c r="D185" s="15">
        <v>4</v>
      </c>
      <c r="E185" s="14">
        <v>67</v>
      </c>
      <c r="F185" s="14">
        <f t="shared" si="10"/>
        <v>108</v>
      </c>
      <c r="G185" s="14">
        <f t="shared" si="11"/>
        <v>87.5</v>
      </c>
      <c r="H185" s="14">
        <v>40</v>
      </c>
      <c r="I185" s="17">
        <f t="shared" si="12"/>
        <v>1.75</v>
      </c>
      <c r="J185" s="14">
        <v>0</v>
      </c>
      <c r="K185" s="14"/>
      <c r="L185" s="14"/>
      <c r="M185" s="28">
        <f t="shared" si="13"/>
        <v>0.4375</v>
      </c>
      <c r="N185" s="46">
        <f t="shared" si="15"/>
        <v>2.1875</v>
      </c>
      <c r="Q185" s="34">
        <v>27</v>
      </c>
    </row>
    <row r="186" spans="1:17" x14ac:dyDescent="0.3">
      <c r="A186" s="14" t="s">
        <v>32</v>
      </c>
      <c r="B186" s="14">
        <v>10</v>
      </c>
      <c r="C186" s="14">
        <v>0</v>
      </c>
      <c r="D186" s="15">
        <v>4</v>
      </c>
      <c r="E186" s="14">
        <v>112</v>
      </c>
      <c r="F186" s="14">
        <f t="shared" si="10"/>
        <v>132</v>
      </c>
      <c r="G186" s="14">
        <f t="shared" si="11"/>
        <v>122</v>
      </c>
      <c r="H186" s="14">
        <v>100</v>
      </c>
      <c r="I186" s="17">
        <f t="shared" si="12"/>
        <v>2.2000000000000002</v>
      </c>
      <c r="J186" s="14">
        <v>0</v>
      </c>
      <c r="K186" s="14"/>
      <c r="L186" s="14"/>
      <c r="M186" s="28">
        <f t="shared" si="13"/>
        <v>0.6100000000000001</v>
      </c>
      <c r="N186" s="46">
        <f t="shared" si="15"/>
        <v>2.8100000000000005</v>
      </c>
      <c r="Q186" s="34">
        <v>33</v>
      </c>
    </row>
    <row r="187" spans="1:17" x14ac:dyDescent="0.3">
      <c r="A187" s="14" t="s">
        <v>33</v>
      </c>
      <c r="B187" s="14">
        <v>10</v>
      </c>
      <c r="C187" s="14">
        <v>40</v>
      </c>
      <c r="D187" s="15">
        <v>4</v>
      </c>
      <c r="E187" s="14">
        <v>72</v>
      </c>
      <c r="F187" s="14">
        <f t="shared" si="10"/>
        <v>112</v>
      </c>
      <c r="G187" s="14">
        <f t="shared" si="11"/>
        <v>92</v>
      </c>
      <c r="H187" s="14">
        <v>60</v>
      </c>
      <c r="I187" s="17">
        <f t="shared" si="12"/>
        <v>-0.8</v>
      </c>
      <c r="J187" s="14">
        <v>0</v>
      </c>
      <c r="K187" s="14"/>
      <c r="L187" s="14"/>
      <c r="M187" s="28">
        <f t="shared" si="13"/>
        <v>0.46000000000000008</v>
      </c>
      <c r="N187" s="28">
        <f t="shared" si="15"/>
        <v>-0.33999999999999997</v>
      </c>
      <c r="Q187" s="34">
        <v>28</v>
      </c>
    </row>
    <row r="188" spans="1:17" x14ac:dyDescent="0.3">
      <c r="A188" s="14" t="s">
        <v>37</v>
      </c>
      <c r="B188" s="14">
        <v>10</v>
      </c>
      <c r="C188" s="14">
        <v>15</v>
      </c>
      <c r="D188" s="15">
        <v>4</v>
      </c>
      <c r="E188" s="14">
        <v>53</v>
      </c>
      <c r="F188" s="14">
        <f t="shared" si="10"/>
        <v>100</v>
      </c>
      <c r="G188" s="14">
        <f t="shared" si="11"/>
        <v>76.5</v>
      </c>
      <c r="H188" s="14">
        <v>40</v>
      </c>
      <c r="I188" s="17">
        <f t="shared" si="12"/>
        <v>2.15</v>
      </c>
      <c r="J188" s="14">
        <v>0</v>
      </c>
      <c r="K188" s="14"/>
      <c r="L188" s="14"/>
      <c r="M188" s="28">
        <f t="shared" si="13"/>
        <v>0.38250000000000001</v>
      </c>
      <c r="N188" s="46">
        <f t="shared" si="15"/>
        <v>2.5324999999999998</v>
      </c>
      <c r="Q188" s="34">
        <v>25</v>
      </c>
    </row>
    <row r="189" spans="1:17" x14ac:dyDescent="0.3">
      <c r="A189" s="14" t="s">
        <v>34</v>
      </c>
      <c r="B189" s="14">
        <v>10</v>
      </c>
      <c r="C189" s="14">
        <v>80</v>
      </c>
      <c r="D189" s="15">
        <v>4</v>
      </c>
      <c r="E189" s="14">
        <v>169</v>
      </c>
      <c r="F189" s="14">
        <f t="shared" si="10"/>
        <v>132</v>
      </c>
      <c r="G189" s="14">
        <f t="shared" si="11"/>
        <v>150.5</v>
      </c>
      <c r="H189" s="14">
        <v>120</v>
      </c>
      <c r="I189" s="17">
        <f t="shared" si="12"/>
        <v>-4.95</v>
      </c>
      <c r="J189" s="14">
        <v>0</v>
      </c>
      <c r="K189" s="14"/>
      <c r="L189" s="14"/>
      <c r="M189" s="28">
        <f t="shared" si="13"/>
        <v>0.75250000000000006</v>
      </c>
      <c r="N189" s="28">
        <f t="shared" si="15"/>
        <v>-4.1974999999999998</v>
      </c>
      <c r="Q189" s="34">
        <v>33</v>
      </c>
    </row>
    <row r="190" spans="1:17" x14ac:dyDescent="0.3">
      <c r="A190" s="14" t="s">
        <v>36</v>
      </c>
      <c r="B190" s="14">
        <v>10</v>
      </c>
      <c r="C190" s="14">
        <v>32</v>
      </c>
      <c r="D190" s="15">
        <v>4</v>
      </c>
      <c r="E190" s="14">
        <v>70</v>
      </c>
      <c r="F190" s="14">
        <f t="shared" si="10"/>
        <v>136</v>
      </c>
      <c r="G190" s="14">
        <f t="shared" si="11"/>
        <v>103</v>
      </c>
      <c r="H190" s="14"/>
      <c r="I190" s="17">
        <f t="shared" si="12"/>
        <v>7.1</v>
      </c>
      <c r="J190" s="14">
        <v>0</v>
      </c>
      <c r="K190" s="14"/>
      <c r="L190" s="14"/>
      <c r="M190" s="28">
        <f t="shared" si="13"/>
        <v>0.51500000000000001</v>
      </c>
      <c r="N190" s="46">
        <f t="shared" si="15"/>
        <v>7.6149999999999993</v>
      </c>
      <c r="Q190" s="34">
        <v>34</v>
      </c>
    </row>
    <row r="191" spans="1:17" x14ac:dyDescent="0.3">
      <c r="A191" s="14" t="s">
        <v>41</v>
      </c>
      <c r="B191" s="14">
        <v>10</v>
      </c>
      <c r="C191" s="14">
        <v>30</v>
      </c>
      <c r="D191" s="15">
        <v>4</v>
      </c>
      <c r="E191" s="14">
        <v>39</v>
      </c>
      <c r="F191" s="14">
        <f t="shared" si="10"/>
        <v>40</v>
      </c>
      <c r="G191" s="14">
        <f t="shared" si="11"/>
        <v>39.5</v>
      </c>
      <c r="H191" s="14"/>
      <c r="I191" s="17">
        <f t="shared" si="12"/>
        <v>0.95</v>
      </c>
      <c r="J191" s="14">
        <v>0</v>
      </c>
      <c r="K191" s="14"/>
      <c r="L191" s="14"/>
      <c r="M191" s="28">
        <f t="shared" si="13"/>
        <v>0.19750000000000001</v>
      </c>
      <c r="N191" s="28">
        <f t="shared" si="15"/>
        <v>1.1475</v>
      </c>
      <c r="Q191" s="36">
        <v>10</v>
      </c>
    </row>
    <row r="192" spans="1:17" x14ac:dyDescent="0.3">
      <c r="A192" s="27" t="s">
        <v>35</v>
      </c>
      <c r="B192" s="14">
        <v>10</v>
      </c>
      <c r="C192" s="14">
        <v>31</v>
      </c>
      <c r="D192" s="15">
        <v>4</v>
      </c>
      <c r="E192" s="14">
        <v>110</v>
      </c>
      <c r="F192" s="14">
        <f t="shared" si="10"/>
        <v>140</v>
      </c>
      <c r="G192" s="14">
        <f t="shared" si="11"/>
        <v>125</v>
      </c>
      <c r="H192" s="14">
        <v>100</v>
      </c>
      <c r="I192" s="17">
        <f t="shared" si="12"/>
        <v>-0.6</v>
      </c>
      <c r="J192" s="14">
        <v>0</v>
      </c>
      <c r="K192" s="14"/>
      <c r="L192" s="14"/>
      <c r="M192" s="28">
        <f t="shared" si="13"/>
        <v>0.625</v>
      </c>
      <c r="N192" s="28">
        <f t="shared" si="15"/>
        <v>2.5000000000000022E-2</v>
      </c>
      <c r="Q192" s="34">
        <v>35</v>
      </c>
    </row>
    <row r="193" spans="1:17" x14ac:dyDescent="0.3">
      <c r="A193" s="14" t="s">
        <v>9</v>
      </c>
      <c r="B193" s="14">
        <v>10</v>
      </c>
      <c r="C193" s="14">
        <v>3570</v>
      </c>
      <c r="D193" s="15">
        <v>3.5</v>
      </c>
      <c r="E193" s="14">
        <v>7500</v>
      </c>
      <c r="F193" s="14">
        <f>Q193*D193</f>
        <v>6884.5</v>
      </c>
      <c r="G193" s="14">
        <f t="shared" si="11"/>
        <v>7192.25</v>
      </c>
      <c r="H193" s="14">
        <v>3200</v>
      </c>
      <c r="I193" s="17">
        <f t="shared" si="12"/>
        <v>42.225000000000001</v>
      </c>
      <c r="J193" s="14">
        <v>0</v>
      </c>
      <c r="K193" s="14"/>
      <c r="L193" s="14"/>
      <c r="M193" s="28">
        <f t="shared" si="13"/>
        <v>35.96125</v>
      </c>
      <c r="N193" s="46">
        <f t="shared" si="15"/>
        <v>78.186250000000001</v>
      </c>
      <c r="Q193" s="34">
        <v>1967</v>
      </c>
    </row>
    <row r="194" spans="1:17" x14ac:dyDescent="0.3">
      <c r="A194" s="14" t="s">
        <v>15</v>
      </c>
      <c r="B194" s="14">
        <v>20</v>
      </c>
      <c r="C194" s="14">
        <v>4948</v>
      </c>
      <c r="D194" s="15">
        <v>4.5</v>
      </c>
      <c r="E194" s="14">
        <v>6500</v>
      </c>
      <c r="F194" s="14">
        <f>Q194*D194</f>
        <v>6696</v>
      </c>
      <c r="G194" s="14">
        <f t="shared" si="11"/>
        <v>6598</v>
      </c>
      <c r="H194" s="14">
        <v>2400</v>
      </c>
      <c r="I194" s="17">
        <f t="shared" si="12"/>
        <v>-37.5</v>
      </c>
      <c r="J194" s="14">
        <v>40</v>
      </c>
      <c r="K194" s="14"/>
      <c r="L194" s="14"/>
      <c r="M194" s="28">
        <f t="shared" si="13"/>
        <v>16.495000000000001</v>
      </c>
      <c r="N194" s="28">
        <f t="shared" si="15"/>
        <v>18.995000000000001</v>
      </c>
      <c r="Q194" s="34">
        <v>1488</v>
      </c>
    </row>
    <row r="195" spans="1:17" x14ac:dyDescent="0.3">
      <c r="A195" s="14" t="s">
        <v>272</v>
      </c>
      <c r="B195" s="14">
        <v>24</v>
      </c>
      <c r="C195" s="14">
        <v>1416</v>
      </c>
      <c r="D195" s="15">
        <v>9</v>
      </c>
      <c r="E195" s="14">
        <v>950</v>
      </c>
      <c r="F195" s="14">
        <f t="shared" ref="F195:F211" si="16">Q195*D195</f>
        <v>2268</v>
      </c>
      <c r="G195" s="14">
        <f t="shared" si="11"/>
        <v>1609</v>
      </c>
      <c r="H195" s="14">
        <v>120</v>
      </c>
      <c r="I195" s="17">
        <f t="shared" si="12"/>
        <v>3.0416666666666665</v>
      </c>
      <c r="J195" s="14">
        <v>25</v>
      </c>
      <c r="K195" s="14"/>
      <c r="L195" s="14"/>
      <c r="M195" s="28">
        <f t="shared" si="13"/>
        <v>3.3520833333333333</v>
      </c>
      <c r="N195" s="46">
        <f t="shared" si="15"/>
        <v>31.393750000000001</v>
      </c>
      <c r="Q195" s="34">
        <v>252</v>
      </c>
    </row>
    <row r="196" spans="1:17" x14ac:dyDescent="0.3">
      <c r="A196" s="14" t="s">
        <v>273</v>
      </c>
      <c r="B196" s="14">
        <v>24</v>
      </c>
      <c r="C196" s="14">
        <v>1474</v>
      </c>
      <c r="D196" s="15">
        <v>9</v>
      </c>
      <c r="E196" s="14">
        <v>1100</v>
      </c>
      <c r="F196" s="14">
        <f t="shared" si="16"/>
        <v>2178</v>
      </c>
      <c r="G196" s="14">
        <f t="shared" si="11"/>
        <v>1639</v>
      </c>
      <c r="H196" s="14">
        <v>288</v>
      </c>
      <c r="I196" s="17">
        <f t="shared" si="12"/>
        <v>-5.125</v>
      </c>
      <c r="J196" s="14">
        <v>25</v>
      </c>
      <c r="K196" s="14"/>
      <c r="L196" s="14"/>
      <c r="M196" s="28">
        <f t="shared" si="13"/>
        <v>3.4145833333333333</v>
      </c>
      <c r="N196" s="46">
        <f t="shared" si="15"/>
        <v>23.289583333333333</v>
      </c>
      <c r="Q196" s="34">
        <v>242</v>
      </c>
    </row>
    <row r="197" spans="1:17" x14ac:dyDescent="0.3">
      <c r="A197" s="14" t="s">
        <v>78</v>
      </c>
      <c r="B197" s="14">
        <v>20</v>
      </c>
      <c r="C197" s="14">
        <v>240</v>
      </c>
      <c r="D197" s="15">
        <v>5</v>
      </c>
      <c r="E197" s="14">
        <v>550</v>
      </c>
      <c r="F197" s="14">
        <f t="shared" si="16"/>
        <v>695</v>
      </c>
      <c r="G197" s="14">
        <f t="shared" si="11"/>
        <v>622.5</v>
      </c>
      <c r="H197" s="14">
        <v>500</v>
      </c>
      <c r="I197" s="17">
        <f t="shared" si="12"/>
        <v>-5.875</v>
      </c>
      <c r="J197" s="14">
        <v>0</v>
      </c>
      <c r="K197" s="14"/>
      <c r="L197" s="14"/>
      <c r="M197" s="28">
        <f t="shared" si="13"/>
        <v>1.5562499999999999</v>
      </c>
      <c r="N197" s="28">
        <f t="shared" si="15"/>
        <v>-4.3187499999999996</v>
      </c>
      <c r="Q197" s="34">
        <v>139</v>
      </c>
    </row>
    <row r="198" spans="1:17" x14ac:dyDescent="0.3">
      <c r="A198" s="14" t="s">
        <v>74</v>
      </c>
      <c r="B198" s="14">
        <v>20</v>
      </c>
      <c r="C198" s="14">
        <v>285</v>
      </c>
      <c r="D198" s="15">
        <v>5</v>
      </c>
      <c r="E198" s="14">
        <v>450</v>
      </c>
      <c r="F198" s="14">
        <f t="shared" si="16"/>
        <v>600</v>
      </c>
      <c r="G198" s="14">
        <f t="shared" si="11"/>
        <v>525</v>
      </c>
      <c r="H198" s="14"/>
      <c r="I198" s="17">
        <f t="shared" si="12"/>
        <v>12</v>
      </c>
      <c r="J198" s="14">
        <v>0</v>
      </c>
      <c r="K198" s="14"/>
      <c r="L198" s="14"/>
      <c r="M198" s="28">
        <f t="shared" si="13"/>
        <v>1.3125</v>
      </c>
      <c r="N198" s="46">
        <f t="shared" si="15"/>
        <v>13.3125</v>
      </c>
      <c r="Q198" s="34">
        <v>120</v>
      </c>
    </row>
    <row r="199" spans="1:17" x14ac:dyDescent="0.3">
      <c r="A199" s="14" t="s">
        <v>75</v>
      </c>
      <c r="B199" s="14">
        <v>20</v>
      </c>
      <c r="C199" s="14">
        <v>634</v>
      </c>
      <c r="D199" s="15">
        <v>5</v>
      </c>
      <c r="E199" s="14">
        <v>900</v>
      </c>
      <c r="F199" s="14">
        <f t="shared" si="16"/>
        <v>695</v>
      </c>
      <c r="G199" s="14">
        <f t="shared" si="11"/>
        <v>797.5</v>
      </c>
      <c r="H199" s="14"/>
      <c r="I199" s="17">
        <f t="shared" si="12"/>
        <v>8.1750000000000007</v>
      </c>
      <c r="J199" s="14">
        <v>0</v>
      </c>
      <c r="K199" s="14"/>
      <c r="L199" s="14"/>
      <c r="M199" s="28">
        <f t="shared" si="13"/>
        <v>1.9937499999999999</v>
      </c>
      <c r="N199" s="46">
        <f t="shared" si="15"/>
        <v>10.168750000000001</v>
      </c>
      <c r="Q199" s="34">
        <v>139</v>
      </c>
    </row>
    <row r="200" spans="1:17" x14ac:dyDescent="0.3">
      <c r="A200" s="14" t="s">
        <v>76</v>
      </c>
      <c r="B200" s="14">
        <v>20</v>
      </c>
      <c r="C200" s="14">
        <v>358</v>
      </c>
      <c r="D200" s="15">
        <v>5</v>
      </c>
      <c r="E200" s="14">
        <v>550</v>
      </c>
      <c r="F200" s="14">
        <f t="shared" si="16"/>
        <v>575</v>
      </c>
      <c r="G200" s="14">
        <f t="shared" ref="G200:G211" si="17">SUM(E200+F200)/2</f>
        <v>562.5</v>
      </c>
      <c r="H200" s="14"/>
      <c r="I200" s="17">
        <f t="shared" ref="I200:I211" si="18">(G200-C200-H200)/B200</f>
        <v>10.225</v>
      </c>
      <c r="J200" s="14">
        <v>0</v>
      </c>
      <c r="K200" s="14"/>
      <c r="L200" s="14"/>
      <c r="M200" s="28">
        <f t="shared" ref="M200:M211" si="19">G200*0.05/B200</f>
        <v>1.40625</v>
      </c>
      <c r="N200" s="46">
        <f t="shared" si="15"/>
        <v>11.63125</v>
      </c>
      <c r="Q200" s="34">
        <v>115</v>
      </c>
    </row>
    <row r="201" spans="1:17" x14ac:dyDescent="0.3">
      <c r="A201" s="14" t="s">
        <v>79</v>
      </c>
      <c r="B201" s="14">
        <v>20</v>
      </c>
      <c r="C201" s="14">
        <v>505</v>
      </c>
      <c r="D201" s="15">
        <v>5</v>
      </c>
      <c r="E201" s="14">
        <v>250</v>
      </c>
      <c r="F201" s="14">
        <f t="shared" si="16"/>
        <v>200</v>
      </c>
      <c r="G201" s="14">
        <f t="shared" si="17"/>
        <v>225</v>
      </c>
      <c r="H201" s="14"/>
      <c r="I201" s="17">
        <f t="shared" si="18"/>
        <v>-14</v>
      </c>
      <c r="J201" s="14">
        <v>0</v>
      </c>
      <c r="K201" s="14"/>
      <c r="L201" s="14"/>
      <c r="M201" s="28">
        <f t="shared" si="19"/>
        <v>0.5625</v>
      </c>
      <c r="N201" s="28">
        <f t="shared" si="15"/>
        <v>-13.4375</v>
      </c>
      <c r="Q201" s="34">
        <v>40</v>
      </c>
    </row>
    <row r="202" spans="1:17" x14ac:dyDescent="0.3">
      <c r="A202" s="14" t="s">
        <v>77</v>
      </c>
      <c r="B202" s="14">
        <v>20</v>
      </c>
      <c r="C202" s="14">
        <v>153</v>
      </c>
      <c r="D202" s="15">
        <v>5</v>
      </c>
      <c r="E202" s="14">
        <v>300</v>
      </c>
      <c r="F202" s="14">
        <f t="shared" si="16"/>
        <v>165</v>
      </c>
      <c r="G202" s="14">
        <f t="shared" si="17"/>
        <v>232.5</v>
      </c>
      <c r="H202" s="14"/>
      <c r="I202" s="17">
        <f t="shared" si="18"/>
        <v>3.9750000000000001</v>
      </c>
      <c r="J202" s="14">
        <v>0</v>
      </c>
      <c r="K202" s="14"/>
      <c r="L202" s="14"/>
      <c r="M202" s="28">
        <f t="shared" si="19"/>
        <v>0.58125000000000004</v>
      </c>
      <c r="N202" s="28">
        <f t="shared" si="15"/>
        <v>4.5562500000000004</v>
      </c>
      <c r="Q202" s="34">
        <v>33</v>
      </c>
    </row>
    <row r="203" spans="1:17" x14ac:dyDescent="0.3">
      <c r="A203" s="14" t="s">
        <v>256</v>
      </c>
      <c r="B203" s="14">
        <v>12</v>
      </c>
      <c r="C203" s="14">
        <v>101</v>
      </c>
      <c r="D203" s="15">
        <v>10</v>
      </c>
      <c r="E203" s="14">
        <v>200</v>
      </c>
      <c r="F203" s="14">
        <f t="shared" si="16"/>
        <v>230</v>
      </c>
      <c r="G203" s="14">
        <f t="shared" si="17"/>
        <v>215</v>
      </c>
      <c r="H203" s="14">
        <v>180</v>
      </c>
      <c r="I203" s="17">
        <f t="shared" si="18"/>
        <v>-5.5</v>
      </c>
      <c r="J203" s="14">
        <v>0</v>
      </c>
      <c r="K203" s="14"/>
      <c r="L203" s="14"/>
      <c r="M203" s="28">
        <f t="shared" si="19"/>
        <v>0.89583333333333337</v>
      </c>
      <c r="N203" s="28">
        <f t="shared" si="15"/>
        <v>-4.604166666666667</v>
      </c>
      <c r="Q203" s="34">
        <v>23</v>
      </c>
    </row>
    <row r="204" spans="1:17" x14ac:dyDescent="0.3">
      <c r="A204" s="14" t="s">
        <v>98</v>
      </c>
      <c r="B204" s="14">
        <v>12</v>
      </c>
      <c r="C204" s="14">
        <v>246</v>
      </c>
      <c r="D204" s="15">
        <v>10</v>
      </c>
      <c r="E204" s="14">
        <v>350</v>
      </c>
      <c r="F204" s="14">
        <f t="shared" si="16"/>
        <v>280</v>
      </c>
      <c r="G204" s="14">
        <f t="shared" si="17"/>
        <v>315</v>
      </c>
      <c r="H204" s="14">
        <v>420</v>
      </c>
      <c r="I204" s="17">
        <f t="shared" si="18"/>
        <v>-29.25</v>
      </c>
      <c r="J204" s="14">
        <v>0</v>
      </c>
      <c r="K204" s="14"/>
      <c r="L204" s="14"/>
      <c r="M204" s="28">
        <f t="shared" si="19"/>
        <v>1.3125</v>
      </c>
      <c r="N204" s="28">
        <f t="shared" ref="N204:N211" si="20">I204+J204+K204+L204+M204</f>
        <v>-27.9375</v>
      </c>
      <c r="Q204" s="34">
        <v>28</v>
      </c>
    </row>
    <row r="205" spans="1:17" x14ac:dyDescent="0.3">
      <c r="A205" s="27" t="s">
        <v>148</v>
      </c>
      <c r="B205" s="14">
        <v>24</v>
      </c>
      <c r="C205" s="14">
        <v>844</v>
      </c>
      <c r="D205" s="15">
        <v>4.5</v>
      </c>
      <c r="E205" s="14">
        <v>1000</v>
      </c>
      <c r="F205" s="14">
        <f t="shared" si="16"/>
        <v>1156.5</v>
      </c>
      <c r="G205" s="14">
        <f t="shared" si="17"/>
        <v>1078.25</v>
      </c>
      <c r="H205" s="14">
        <v>600</v>
      </c>
      <c r="I205" s="17">
        <f t="shared" si="18"/>
        <v>-15.239583333333334</v>
      </c>
      <c r="J205" s="14">
        <v>20</v>
      </c>
      <c r="K205" s="14"/>
      <c r="L205" s="14"/>
      <c r="M205" s="28">
        <f t="shared" si="19"/>
        <v>2.2463541666666669</v>
      </c>
      <c r="N205" s="46">
        <f t="shared" si="20"/>
        <v>7.0067708333333325</v>
      </c>
      <c r="Q205" s="34">
        <v>257</v>
      </c>
    </row>
    <row r="206" spans="1:17" x14ac:dyDescent="0.3">
      <c r="A206" s="14" t="s">
        <v>81</v>
      </c>
      <c r="B206" s="14">
        <v>12</v>
      </c>
      <c r="C206" s="14">
        <v>1258</v>
      </c>
      <c r="D206" s="15">
        <v>5</v>
      </c>
      <c r="E206" s="14">
        <v>2200</v>
      </c>
      <c r="F206" s="14">
        <f t="shared" si="16"/>
        <v>3500</v>
      </c>
      <c r="G206" s="14">
        <f t="shared" si="17"/>
        <v>2850</v>
      </c>
      <c r="H206" s="14">
        <v>1320</v>
      </c>
      <c r="I206" s="17">
        <f t="shared" si="18"/>
        <v>22.666666666666668</v>
      </c>
      <c r="J206" s="14">
        <v>30</v>
      </c>
      <c r="K206" s="18">
        <v>20</v>
      </c>
      <c r="L206" s="14"/>
      <c r="M206" s="28">
        <f t="shared" si="19"/>
        <v>11.875</v>
      </c>
      <c r="N206" s="46">
        <f t="shared" si="20"/>
        <v>84.541666666666671</v>
      </c>
      <c r="Q206" s="34">
        <v>700</v>
      </c>
    </row>
    <row r="207" spans="1:17" x14ac:dyDescent="0.3">
      <c r="A207" s="14" t="s">
        <v>198</v>
      </c>
      <c r="B207" s="14">
        <v>36</v>
      </c>
      <c r="C207" s="14">
        <v>21</v>
      </c>
      <c r="D207" s="15">
        <v>10</v>
      </c>
      <c r="E207" s="14">
        <v>108</v>
      </c>
      <c r="F207" s="14">
        <f t="shared" si="16"/>
        <v>470</v>
      </c>
      <c r="G207" s="14">
        <f t="shared" si="17"/>
        <v>289</v>
      </c>
      <c r="H207" s="14">
        <v>360</v>
      </c>
      <c r="I207" s="17">
        <f t="shared" si="18"/>
        <v>-2.5555555555555554</v>
      </c>
      <c r="J207" s="14">
        <v>0</v>
      </c>
      <c r="K207" s="14"/>
      <c r="L207" s="14"/>
      <c r="M207" s="28">
        <f t="shared" si="19"/>
        <v>0.40138888888888891</v>
      </c>
      <c r="N207" s="28">
        <f t="shared" si="20"/>
        <v>-2.1541666666666663</v>
      </c>
      <c r="Q207" s="34">
        <v>47</v>
      </c>
    </row>
    <row r="208" spans="1:17" x14ac:dyDescent="0.3">
      <c r="A208" s="14" t="s">
        <v>121</v>
      </c>
      <c r="B208" s="14">
        <v>50</v>
      </c>
      <c r="C208" s="14">
        <v>500</v>
      </c>
      <c r="D208" s="15">
        <v>3</v>
      </c>
      <c r="E208" s="14">
        <v>1000</v>
      </c>
      <c r="F208" s="14">
        <f t="shared" si="16"/>
        <v>1074</v>
      </c>
      <c r="G208" s="14">
        <f t="shared" si="17"/>
        <v>1037</v>
      </c>
      <c r="H208" s="14">
        <v>400</v>
      </c>
      <c r="I208" s="17">
        <f t="shared" si="18"/>
        <v>2.74</v>
      </c>
      <c r="J208" s="14">
        <v>0</v>
      </c>
      <c r="K208" s="14"/>
      <c r="L208" s="14"/>
      <c r="M208" s="28">
        <f t="shared" si="19"/>
        <v>1.0369999999999999</v>
      </c>
      <c r="N208" s="46">
        <f t="shared" si="20"/>
        <v>3.7770000000000001</v>
      </c>
      <c r="Q208" s="34">
        <v>358</v>
      </c>
    </row>
    <row r="209" spans="1:17" x14ac:dyDescent="0.3">
      <c r="A209" s="14" t="s">
        <v>236</v>
      </c>
      <c r="B209" s="14">
        <v>50</v>
      </c>
      <c r="C209" s="14">
        <v>0</v>
      </c>
      <c r="D209" s="15">
        <v>3</v>
      </c>
      <c r="E209" s="14">
        <v>300</v>
      </c>
      <c r="F209" s="14">
        <f t="shared" si="16"/>
        <v>600</v>
      </c>
      <c r="G209" s="14">
        <f t="shared" si="17"/>
        <v>450</v>
      </c>
      <c r="H209" s="14">
        <v>400</v>
      </c>
      <c r="I209" s="17">
        <f t="shared" si="18"/>
        <v>1</v>
      </c>
      <c r="J209" s="14">
        <v>0</v>
      </c>
      <c r="K209" s="14"/>
      <c r="L209" s="14"/>
      <c r="M209" s="28">
        <f t="shared" si="19"/>
        <v>0.45</v>
      </c>
      <c r="N209" s="28">
        <f t="shared" si="20"/>
        <v>1.45</v>
      </c>
      <c r="Q209" s="34">
        <v>200</v>
      </c>
    </row>
    <row r="210" spans="1:17" x14ac:dyDescent="0.3">
      <c r="A210" s="14" t="s">
        <v>122</v>
      </c>
      <c r="B210" s="14">
        <v>50</v>
      </c>
      <c r="C210" s="14">
        <v>760</v>
      </c>
      <c r="D210" s="15">
        <v>3</v>
      </c>
      <c r="E210" s="14">
        <v>1000</v>
      </c>
      <c r="F210" s="14">
        <f t="shared" si="16"/>
        <v>1395</v>
      </c>
      <c r="G210" s="14">
        <f t="shared" si="17"/>
        <v>1197.5</v>
      </c>
      <c r="H210" s="14">
        <v>250</v>
      </c>
      <c r="I210" s="17">
        <f t="shared" si="18"/>
        <v>3.75</v>
      </c>
      <c r="J210" s="14">
        <v>0</v>
      </c>
      <c r="K210" s="14"/>
      <c r="L210" s="14"/>
      <c r="M210" s="28">
        <f t="shared" si="19"/>
        <v>1.1975</v>
      </c>
      <c r="N210" s="46">
        <f t="shared" si="20"/>
        <v>4.9474999999999998</v>
      </c>
      <c r="Q210" s="34">
        <v>465</v>
      </c>
    </row>
    <row r="211" spans="1:17" x14ac:dyDescent="0.3">
      <c r="A211" s="14" t="s">
        <v>123</v>
      </c>
      <c r="B211" s="14">
        <v>50</v>
      </c>
      <c r="C211" s="14">
        <v>740</v>
      </c>
      <c r="D211" s="15">
        <v>3</v>
      </c>
      <c r="E211" s="14">
        <v>1000</v>
      </c>
      <c r="F211" s="14">
        <f t="shared" si="16"/>
        <v>840</v>
      </c>
      <c r="G211" s="14">
        <f t="shared" si="17"/>
        <v>920</v>
      </c>
      <c r="H211" s="14">
        <v>250</v>
      </c>
      <c r="I211" s="17">
        <f t="shared" si="18"/>
        <v>-1.4</v>
      </c>
      <c r="J211" s="14">
        <v>0</v>
      </c>
      <c r="K211" s="14"/>
      <c r="L211" s="14"/>
      <c r="M211" s="28">
        <f t="shared" si="19"/>
        <v>0.92</v>
      </c>
      <c r="N211" s="28">
        <f t="shared" si="20"/>
        <v>-0.47999999999999987</v>
      </c>
      <c r="Q211" s="34">
        <v>280</v>
      </c>
    </row>
    <row r="212" spans="1:17" x14ac:dyDescent="0.3">
      <c r="H212" s="12">
        <f>SUM(H3:H211)</f>
        <v>107304</v>
      </c>
    </row>
    <row r="213" spans="1:17" x14ac:dyDescent="0.3">
      <c r="A213" s="12" t="s">
        <v>289</v>
      </c>
      <c r="B213" s="12">
        <v>12</v>
      </c>
      <c r="C213" s="12">
        <v>216</v>
      </c>
      <c r="D213" s="26">
        <v>12</v>
      </c>
      <c r="E213" s="12">
        <v>544</v>
      </c>
      <c r="N213" s="48">
        <f>SUM(E213-C213)</f>
        <v>328</v>
      </c>
      <c r="O213" s="12">
        <v>360</v>
      </c>
    </row>
    <row r="214" spans="1:17" x14ac:dyDescent="0.3">
      <c r="A214" s="12" t="s">
        <v>290</v>
      </c>
      <c r="B214" s="12">
        <v>12</v>
      </c>
      <c r="C214" s="12">
        <v>221</v>
      </c>
      <c r="D214" s="26">
        <v>12</v>
      </c>
      <c r="E214" s="12">
        <v>515</v>
      </c>
      <c r="N214" s="48">
        <f t="shared" ref="N214:N231" si="21">SUM(E214-C214)</f>
        <v>294</v>
      </c>
      <c r="O214" s="12">
        <v>360</v>
      </c>
    </row>
    <row r="215" spans="1:17" x14ac:dyDescent="0.3">
      <c r="A215" s="12" t="s">
        <v>291</v>
      </c>
      <c r="B215" s="12">
        <v>12</v>
      </c>
      <c r="C215" s="12">
        <v>42</v>
      </c>
      <c r="D215" s="26">
        <v>12</v>
      </c>
      <c r="E215" s="12">
        <v>678</v>
      </c>
      <c r="N215" s="48">
        <f t="shared" si="21"/>
        <v>636</v>
      </c>
      <c r="O215" s="12">
        <v>720</v>
      </c>
    </row>
    <row r="216" spans="1:17" x14ac:dyDescent="0.3">
      <c r="A216" s="12" t="s">
        <v>292</v>
      </c>
      <c r="B216" s="12">
        <v>12</v>
      </c>
      <c r="C216" s="12">
        <v>97</v>
      </c>
      <c r="D216" s="26">
        <v>12</v>
      </c>
      <c r="E216" s="12">
        <v>718</v>
      </c>
      <c r="N216" s="48">
        <f t="shared" si="21"/>
        <v>621</v>
      </c>
      <c r="O216" s="12">
        <v>720</v>
      </c>
    </row>
    <row r="217" spans="1:17" x14ac:dyDescent="0.3">
      <c r="A217" s="12" t="s">
        <v>293</v>
      </c>
      <c r="B217" s="12">
        <v>12</v>
      </c>
      <c r="C217" s="12">
        <v>128</v>
      </c>
      <c r="D217" s="26">
        <v>12</v>
      </c>
      <c r="E217" s="12">
        <v>592</v>
      </c>
      <c r="N217" s="48">
        <f t="shared" si="21"/>
        <v>464</v>
      </c>
      <c r="O217" s="12">
        <v>480</v>
      </c>
    </row>
    <row r="218" spans="1:17" x14ac:dyDescent="0.3">
      <c r="A218" s="12" t="s">
        <v>296</v>
      </c>
      <c r="B218" s="12">
        <v>1</v>
      </c>
      <c r="C218" s="12">
        <v>222</v>
      </c>
      <c r="D218" s="26">
        <v>10</v>
      </c>
      <c r="E218" s="12">
        <v>300</v>
      </c>
      <c r="N218" s="48">
        <f t="shared" si="21"/>
        <v>78</v>
      </c>
    </row>
    <row r="219" spans="1:17" x14ac:dyDescent="0.3">
      <c r="A219" s="12" t="s">
        <v>297</v>
      </c>
      <c r="B219" s="12">
        <v>1</v>
      </c>
      <c r="C219" s="12">
        <v>202</v>
      </c>
      <c r="D219" s="26">
        <v>10</v>
      </c>
      <c r="E219" s="12">
        <v>136</v>
      </c>
      <c r="N219" s="48">
        <f t="shared" si="21"/>
        <v>-66</v>
      </c>
    </row>
    <row r="220" spans="1:17" x14ac:dyDescent="0.3">
      <c r="A220" s="12" t="s">
        <v>298</v>
      </c>
      <c r="B220" s="12">
        <v>1</v>
      </c>
      <c r="C220" s="12">
        <v>68</v>
      </c>
      <c r="D220" s="26">
        <v>10</v>
      </c>
      <c r="E220" s="12">
        <v>93</v>
      </c>
      <c r="N220" s="48">
        <f t="shared" si="21"/>
        <v>25</v>
      </c>
    </row>
    <row r="221" spans="1:17" x14ac:dyDescent="0.3">
      <c r="A221" s="12" t="s">
        <v>294</v>
      </c>
      <c r="B221" s="12">
        <v>1</v>
      </c>
      <c r="C221" s="12">
        <v>29</v>
      </c>
      <c r="D221" s="26">
        <v>10</v>
      </c>
      <c r="E221" s="12">
        <v>390</v>
      </c>
      <c r="N221" s="48">
        <f t="shared" si="21"/>
        <v>361</v>
      </c>
    </row>
    <row r="222" spans="1:17" x14ac:dyDescent="0.3">
      <c r="A222" s="12" t="s">
        <v>295</v>
      </c>
      <c r="B222" s="12">
        <v>1</v>
      </c>
      <c r="C222" s="12">
        <v>152</v>
      </c>
      <c r="D222" s="26">
        <v>10</v>
      </c>
      <c r="E222" s="12">
        <v>453</v>
      </c>
      <c r="N222" s="48">
        <f t="shared" si="21"/>
        <v>301</v>
      </c>
    </row>
    <row r="223" spans="1:17" x14ac:dyDescent="0.3">
      <c r="A223" s="12" t="s">
        <v>300</v>
      </c>
      <c r="B223" s="12">
        <v>1</v>
      </c>
      <c r="C223" s="12">
        <v>25</v>
      </c>
      <c r="D223" s="26">
        <v>10</v>
      </c>
      <c r="E223" s="12">
        <v>44</v>
      </c>
      <c r="N223" s="48">
        <f t="shared" si="21"/>
        <v>19</v>
      </c>
    </row>
    <row r="224" spans="1:17" x14ac:dyDescent="0.3">
      <c r="A224" s="12" t="s">
        <v>299</v>
      </c>
      <c r="B224" s="12">
        <v>1</v>
      </c>
      <c r="C224" s="12">
        <v>19</v>
      </c>
      <c r="D224" s="26">
        <v>10</v>
      </c>
      <c r="E224" s="12">
        <v>52</v>
      </c>
      <c r="N224" s="48">
        <f t="shared" si="21"/>
        <v>33</v>
      </c>
    </row>
    <row r="225" spans="1:14" x14ac:dyDescent="0.3">
      <c r="A225" s="12" t="s">
        <v>301</v>
      </c>
      <c r="B225" s="12">
        <v>1</v>
      </c>
      <c r="C225" s="12">
        <v>22</v>
      </c>
      <c r="D225" s="26">
        <v>10</v>
      </c>
      <c r="E225" s="12">
        <v>45</v>
      </c>
      <c r="N225" s="48">
        <f t="shared" si="21"/>
        <v>23</v>
      </c>
    </row>
    <row r="226" spans="1:14" x14ac:dyDescent="0.3">
      <c r="A226" s="12" t="s">
        <v>302</v>
      </c>
      <c r="B226" s="12">
        <v>1</v>
      </c>
      <c r="C226" s="12">
        <v>28</v>
      </c>
      <c r="D226" s="26">
        <v>10</v>
      </c>
      <c r="E226" s="12">
        <v>45</v>
      </c>
      <c r="N226" s="48">
        <f t="shared" si="21"/>
        <v>17</v>
      </c>
    </row>
    <row r="227" spans="1:14" x14ac:dyDescent="0.3">
      <c r="A227" s="12" t="s">
        <v>303</v>
      </c>
      <c r="B227" s="12">
        <v>1</v>
      </c>
      <c r="C227" s="12">
        <v>26</v>
      </c>
      <c r="D227" s="26">
        <v>10</v>
      </c>
      <c r="E227" s="12">
        <v>40</v>
      </c>
      <c r="N227" s="48">
        <f t="shared" si="21"/>
        <v>14</v>
      </c>
    </row>
    <row r="228" spans="1:14" x14ac:dyDescent="0.3">
      <c r="A228" s="12" t="s">
        <v>304</v>
      </c>
      <c r="B228" s="12">
        <v>1</v>
      </c>
      <c r="C228" s="12">
        <v>0</v>
      </c>
      <c r="D228" s="26">
        <v>10</v>
      </c>
      <c r="E228" s="12">
        <v>40</v>
      </c>
      <c r="N228" s="48">
        <f t="shared" si="21"/>
        <v>40</v>
      </c>
    </row>
    <row r="229" spans="1:14" x14ac:dyDescent="0.3">
      <c r="A229" s="12" t="s">
        <v>305</v>
      </c>
      <c r="B229" s="12">
        <v>1</v>
      </c>
      <c r="C229" s="12">
        <v>33</v>
      </c>
      <c r="D229" s="26">
        <v>10</v>
      </c>
      <c r="E229" s="12">
        <v>65</v>
      </c>
      <c r="N229" s="48">
        <f t="shared" si="21"/>
        <v>32</v>
      </c>
    </row>
    <row r="230" spans="1:14" x14ac:dyDescent="0.3">
      <c r="A230" s="12" t="s">
        <v>306</v>
      </c>
      <c r="B230" s="12">
        <v>1</v>
      </c>
      <c r="C230" s="12">
        <v>166</v>
      </c>
      <c r="D230" s="26">
        <v>6</v>
      </c>
      <c r="E230" s="12">
        <v>400</v>
      </c>
      <c r="N230" s="31">
        <f t="shared" si="21"/>
        <v>234</v>
      </c>
    </row>
    <row r="231" spans="1:14" x14ac:dyDescent="0.3">
      <c r="A231" s="12" t="s">
        <v>307</v>
      </c>
      <c r="B231" s="12">
        <v>1</v>
      </c>
      <c r="C231" s="12">
        <v>0</v>
      </c>
      <c r="D231" s="26">
        <v>6</v>
      </c>
      <c r="E231" s="12">
        <v>140</v>
      </c>
      <c r="N231" s="31">
        <f t="shared" si="21"/>
        <v>140</v>
      </c>
    </row>
  </sheetData>
  <mergeCells count="1">
    <mergeCell ref="A1:N1"/>
  </mergeCells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78315-60BD-441E-917D-9C460B542FC6}">
  <dimension ref="A1:Q241"/>
  <sheetViews>
    <sheetView showGridLines="0" workbookViewId="0">
      <selection activeCell="G3" sqref="G3"/>
    </sheetView>
  </sheetViews>
  <sheetFormatPr defaultColWidth="8.88671875" defaultRowHeight="13.8" x14ac:dyDescent="0.3"/>
  <cols>
    <col min="1" max="1" width="5" style="12" bestFit="1" customWidth="1"/>
    <col min="2" max="2" width="39.6640625" style="12" customWidth="1"/>
    <col min="3" max="4" width="10.6640625" style="12" customWidth="1"/>
    <col min="5" max="5" width="10.6640625" style="26" customWidth="1"/>
    <col min="6" max="14" width="10.6640625" style="12" customWidth="1"/>
    <col min="15" max="15" width="10.6640625" style="31" customWidth="1"/>
    <col min="16" max="16" width="10.6640625" style="61" customWidth="1"/>
    <col min="17" max="17" width="8.88671875" style="54" customWidth="1"/>
    <col min="18" max="16384" width="8.88671875" style="12"/>
  </cols>
  <sheetData>
    <row r="1" spans="1:17" ht="14.4" customHeight="1" x14ac:dyDescent="0.3">
      <c r="A1" s="139" t="s">
        <v>275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40"/>
    </row>
    <row r="2" spans="1:17" ht="83.4" customHeight="1" x14ac:dyDescent="0.3">
      <c r="A2" s="6" t="s">
        <v>318</v>
      </c>
      <c r="B2" s="6" t="s">
        <v>0</v>
      </c>
      <c r="C2" s="6" t="s">
        <v>3</v>
      </c>
      <c r="D2" s="6" t="s">
        <v>70</v>
      </c>
      <c r="E2" s="6" t="s">
        <v>2</v>
      </c>
      <c r="F2" s="6" t="s">
        <v>1</v>
      </c>
      <c r="G2" s="29" t="s">
        <v>319</v>
      </c>
      <c r="H2" s="6" t="s">
        <v>268</v>
      </c>
      <c r="I2" s="6" t="s">
        <v>276</v>
      </c>
      <c r="J2" s="6" t="s">
        <v>308</v>
      </c>
      <c r="K2" s="29" t="s">
        <v>287</v>
      </c>
      <c r="L2" s="6" t="s">
        <v>217</v>
      </c>
      <c r="M2" s="6" t="s">
        <v>269</v>
      </c>
      <c r="N2" s="6" t="s">
        <v>270</v>
      </c>
      <c r="O2" s="30" t="s">
        <v>13</v>
      </c>
      <c r="P2" s="60" t="s">
        <v>12</v>
      </c>
    </row>
    <row r="3" spans="1:17" s="71" customFormat="1" x14ac:dyDescent="0.3">
      <c r="A3" s="66">
        <v>11</v>
      </c>
      <c r="B3" s="67" t="s">
        <v>137</v>
      </c>
      <c r="C3" s="66">
        <v>12</v>
      </c>
      <c r="D3" s="66">
        <v>1383</v>
      </c>
      <c r="E3" s="68">
        <v>9</v>
      </c>
      <c r="F3" s="66">
        <v>2000</v>
      </c>
      <c r="G3" s="66">
        <f>Q3*E3</f>
        <v>3942</v>
      </c>
      <c r="H3" s="66">
        <f>SUM(F3+G3)/2</f>
        <v>2971</v>
      </c>
      <c r="I3" s="66">
        <v>360</v>
      </c>
      <c r="J3" s="66">
        <v>840</v>
      </c>
      <c r="K3" s="69">
        <f>(H3-D3-I3-J3)/C3</f>
        <v>32.333333333333336</v>
      </c>
      <c r="L3" s="66">
        <v>0</v>
      </c>
      <c r="M3" s="66">
        <v>10</v>
      </c>
      <c r="N3" s="66"/>
      <c r="O3" s="44">
        <f>H3*0.05/C3</f>
        <v>12.379166666666668</v>
      </c>
      <c r="P3" s="44">
        <f>K3+L3+M3+N3+O3</f>
        <v>54.712500000000006</v>
      </c>
      <c r="Q3" s="70">
        <v>438</v>
      </c>
    </row>
    <row r="4" spans="1:17" s="71" customFormat="1" x14ac:dyDescent="0.3">
      <c r="A4" s="66">
        <v>95</v>
      </c>
      <c r="B4" s="67" t="s">
        <v>52</v>
      </c>
      <c r="C4" s="66">
        <v>6</v>
      </c>
      <c r="D4" s="66">
        <v>897</v>
      </c>
      <c r="E4" s="68">
        <v>6</v>
      </c>
      <c r="F4" s="66">
        <v>1700</v>
      </c>
      <c r="G4" s="66">
        <f t="shared" ref="G4:G67" si="0">Q4*E4</f>
        <v>1524</v>
      </c>
      <c r="H4" s="66">
        <f t="shared" ref="H4:H73" si="1">SUM(F4+G4)/2</f>
        <v>1612</v>
      </c>
      <c r="I4" s="66">
        <v>330</v>
      </c>
      <c r="J4" s="66"/>
      <c r="K4" s="69">
        <f t="shared" ref="K4:K67" si="2">(H4-D4-I4-J4)/C4</f>
        <v>64.166666666666671</v>
      </c>
      <c r="L4" s="66">
        <v>0</v>
      </c>
      <c r="M4" s="66"/>
      <c r="N4" s="66"/>
      <c r="O4" s="44">
        <f t="shared" ref="O4:O73" si="3">H4*0.05/C4</f>
        <v>13.433333333333335</v>
      </c>
      <c r="P4" s="44">
        <f t="shared" ref="P4:P72" si="4">K4+L4+M4+N4+O4</f>
        <v>77.600000000000009</v>
      </c>
      <c r="Q4" s="70">
        <v>254</v>
      </c>
    </row>
    <row r="5" spans="1:17" s="71" customFormat="1" x14ac:dyDescent="0.3">
      <c r="A5" s="66">
        <v>3044</v>
      </c>
      <c r="B5" s="67" t="s">
        <v>132</v>
      </c>
      <c r="C5" s="66">
        <v>12</v>
      </c>
      <c r="D5" s="66">
        <v>132</v>
      </c>
      <c r="E5" s="68">
        <v>10</v>
      </c>
      <c r="F5" s="66">
        <v>480</v>
      </c>
      <c r="G5" s="66">
        <f t="shared" si="0"/>
        <v>1080</v>
      </c>
      <c r="H5" s="66">
        <f t="shared" si="1"/>
        <v>780</v>
      </c>
      <c r="I5" s="66"/>
      <c r="J5" s="66"/>
      <c r="K5" s="69">
        <f t="shared" si="2"/>
        <v>54</v>
      </c>
      <c r="L5" s="66">
        <v>0</v>
      </c>
      <c r="M5" s="66"/>
      <c r="N5" s="66"/>
      <c r="O5" s="44">
        <f t="shared" si="3"/>
        <v>3.25</v>
      </c>
      <c r="P5" s="44">
        <f t="shared" si="4"/>
        <v>57.25</v>
      </c>
      <c r="Q5" s="70">
        <v>108</v>
      </c>
    </row>
    <row r="6" spans="1:17" s="71" customFormat="1" x14ac:dyDescent="0.3">
      <c r="A6" s="66">
        <v>3040</v>
      </c>
      <c r="B6" s="67" t="s">
        <v>130</v>
      </c>
      <c r="C6" s="66">
        <v>12</v>
      </c>
      <c r="D6" s="66">
        <v>519</v>
      </c>
      <c r="E6" s="68">
        <v>10</v>
      </c>
      <c r="F6" s="66">
        <v>700</v>
      </c>
      <c r="G6" s="66">
        <f t="shared" si="0"/>
        <v>820</v>
      </c>
      <c r="H6" s="66">
        <f t="shared" si="1"/>
        <v>760</v>
      </c>
      <c r="I6" s="66"/>
      <c r="J6" s="66"/>
      <c r="K6" s="69">
        <f t="shared" si="2"/>
        <v>20.083333333333332</v>
      </c>
      <c r="L6" s="66">
        <v>0</v>
      </c>
      <c r="M6" s="66"/>
      <c r="N6" s="66"/>
      <c r="O6" s="44">
        <f t="shared" si="3"/>
        <v>3.1666666666666665</v>
      </c>
      <c r="P6" s="44">
        <f t="shared" si="4"/>
        <v>23.25</v>
      </c>
      <c r="Q6" s="70">
        <v>82</v>
      </c>
    </row>
    <row r="7" spans="1:17" s="71" customFormat="1" x14ac:dyDescent="0.3">
      <c r="A7" s="66">
        <v>3043</v>
      </c>
      <c r="B7" s="67" t="s">
        <v>134</v>
      </c>
      <c r="C7" s="66">
        <v>12</v>
      </c>
      <c r="D7" s="66">
        <v>0</v>
      </c>
      <c r="E7" s="68">
        <v>10</v>
      </c>
      <c r="F7" s="66">
        <v>240</v>
      </c>
      <c r="G7" s="66">
        <f t="shared" si="0"/>
        <v>60</v>
      </c>
      <c r="H7" s="66">
        <f t="shared" si="1"/>
        <v>150</v>
      </c>
      <c r="I7" s="66"/>
      <c r="J7" s="66"/>
      <c r="K7" s="69">
        <f t="shared" si="2"/>
        <v>12.5</v>
      </c>
      <c r="L7" s="66">
        <v>0</v>
      </c>
      <c r="M7" s="66"/>
      <c r="N7" s="66"/>
      <c r="O7" s="44">
        <f t="shared" si="3"/>
        <v>0.625</v>
      </c>
      <c r="P7" s="44">
        <f t="shared" si="4"/>
        <v>13.125</v>
      </c>
      <c r="Q7" s="70">
        <v>6</v>
      </c>
    </row>
    <row r="8" spans="1:17" s="71" customFormat="1" x14ac:dyDescent="0.3">
      <c r="A8" s="66">
        <v>3050</v>
      </c>
      <c r="B8" s="67" t="s">
        <v>131</v>
      </c>
      <c r="C8" s="66">
        <v>12</v>
      </c>
      <c r="D8" s="66">
        <v>600</v>
      </c>
      <c r="E8" s="68">
        <v>10</v>
      </c>
      <c r="F8" s="66">
        <v>700</v>
      </c>
      <c r="G8" s="66">
        <f t="shared" si="0"/>
        <v>530</v>
      </c>
      <c r="H8" s="66">
        <f t="shared" si="1"/>
        <v>615</v>
      </c>
      <c r="I8" s="66"/>
      <c r="J8" s="66"/>
      <c r="K8" s="69">
        <f t="shared" si="2"/>
        <v>1.25</v>
      </c>
      <c r="L8" s="66">
        <v>0</v>
      </c>
      <c r="M8" s="66"/>
      <c r="N8" s="66"/>
      <c r="O8" s="44">
        <f t="shared" si="3"/>
        <v>2.5625</v>
      </c>
      <c r="P8" s="44">
        <f t="shared" si="4"/>
        <v>3.8125</v>
      </c>
      <c r="Q8" s="70">
        <v>53</v>
      </c>
    </row>
    <row r="9" spans="1:17" s="71" customFormat="1" x14ac:dyDescent="0.3">
      <c r="A9" s="66">
        <v>3099</v>
      </c>
      <c r="B9" s="67" t="s">
        <v>201</v>
      </c>
      <c r="C9" s="66">
        <v>30</v>
      </c>
      <c r="D9" s="66">
        <v>450</v>
      </c>
      <c r="E9" s="68">
        <v>4</v>
      </c>
      <c r="F9" s="66">
        <v>450</v>
      </c>
      <c r="G9" s="66">
        <f t="shared" si="0"/>
        <v>448</v>
      </c>
      <c r="H9" s="66">
        <f t="shared" si="1"/>
        <v>449</v>
      </c>
      <c r="I9" s="66">
        <v>120</v>
      </c>
      <c r="J9" s="66"/>
      <c r="K9" s="69">
        <f t="shared" si="2"/>
        <v>-4.0333333333333332</v>
      </c>
      <c r="L9" s="66">
        <v>0</v>
      </c>
      <c r="M9" s="66"/>
      <c r="N9" s="66"/>
      <c r="O9" s="44">
        <f t="shared" si="3"/>
        <v>0.74833333333333341</v>
      </c>
      <c r="P9" s="44">
        <f t="shared" si="4"/>
        <v>-3.2849999999999997</v>
      </c>
      <c r="Q9" s="70">
        <v>112</v>
      </c>
    </row>
    <row r="10" spans="1:17" s="71" customFormat="1" x14ac:dyDescent="0.3">
      <c r="A10" s="66">
        <v>1039</v>
      </c>
      <c r="B10" s="67" t="s">
        <v>53</v>
      </c>
      <c r="C10" s="66">
        <v>24</v>
      </c>
      <c r="D10" s="66">
        <v>2081</v>
      </c>
      <c r="E10" s="68">
        <v>9</v>
      </c>
      <c r="F10" s="66">
        <v>2500</v>
      </c>
      <c r="G10" s="66">
        <f t="shared" si="0"/>
        <v>2754</v>
      </c>
      <c r="H10" s="66">
        <f t="shared" si="1"/>
        <v>2627</v>
      </c>
      <c r="I10" s="66"/>
      <c r="J10" s="66">
        <v>1200</v>
      </c>
      <c r="K10" s="69">
        <f t="shared" si="2"/>
        <v>-27.25</v>
      </c>
      <c r="L10" s="66">
        <v>20</v>
      </c>
      <c r="M10" s="66"/>
      <c r="N10" s="66"/>
      <c r="O10" s="44">
        <f t="shared" si="3"/>
        <v>5.4729166666666664</v>
      </c>
      <c r="P10" s="44">
        <f t="shared" si="4"/>
        <v>-1.7770833333333336</v>
      </c>
      <c r="Q10" s="70">
        <v>306</v>
      </c>
    </row>
    <row r="11" spans="1:17" s="71" customFormat="1" x14ac:dyDescent="0.3">
      <c r="A11" s="66">
        <v>1335</v>
      </c>
      <c r="B11" s="67" t="s">
        <v>202</v>
      </c>
      <c r="C11" s="66">
        <v>28</v>
      </c>
      <c r="D11" s="66">
        <v>420</v>
      </c>
      <c r="E11" s="68">
        <v>9</v>
      </c>
      <c r="F11" s="66">
        <v>308</v>
      </c>
      <c r="G11" s="66">
        <f t="shared" si="0"/>
        <v>0</v>
      </c>
      <c r="H11" s="66">
        <f t="shared" si="1"/>
        <v>154</v>
      </c>
      <c r="I11" s="66"/>
      <c r="J11" s="66"/>
      <c r="K11" s="69">
        <f t="shared" si="2"/>
        <v>-9.5</v>
      </c>
      <c r="L11" s="66">
        <v>0</v>
      </c>
      <c r="M11" s="66"/>
      <c r="N11" s="66"/>
      <c r="O11" s="44">
        <f t="shared" si="3"/>
        <v>0.27500000000000002</v>
      </c>
      <c r="P11" s="44">
        <f t="shared" si="4"/>
        <v>-9.2249999999999996</v>
      </c>
      <c r="Q11" s="70"/>
    </row>
    <row r="12" spans="1:17" s="71" customFormat="1" x14ac:dyDescent="0.3">
      <c r="A12" s="66">
        <v>1107</v>
      </c>
      <c r="B12" s="67" t="s">
        <v>177</v>
      </c>
      <c r="C12" s="66">
        <v>15</v>
      </c>
      <c r="D12" s="66">
        <v>450</v>
      </c>
      <c r="E12" s="68">
        <v>5</v>
      </c>
      <c r="F12" s="66">
        <v>500</v>
      </c>
      <c r="G12" s="66">
        <f t="shared" si="0"/>
        <v>750</v>
      </c>
      <c r="H12" s="66">
        <f t="shared" si="1"/>
        <v>625</v>
      </c>
      <c r="I12" s="66">
        <v>450</v>
      </c>
      <c r="J12" s="66"/>
      <c r="K12" s="69">
        <f t="shared" si="2"/>
        <v>-18.333333333333332</v>
      </c>
      <c r="L12" s="66">
        <v>0</v>
      </c>
      <c r="M12" s="66"/>
      <c r="N12" s="66"/>
      <c r="O12" s="44">
        <f t="shared" si="3"/>
        <v>2.0833333333333335</v>
      </c>
      <c r="P12" s="44">
        <f t="shared" si="4"/>
        <v>-16.25</v>
      </c>
      <c r="Q12" s="70">
        <v>150</v>
      </c>
    </row>
    <row r="13" spans="1:17" s="71" customFormat="1" x14ac:dyDescent="0.3">
      <c r="A13" s="66">
        <v>1336</v>
      </c>
      <c r="B13" s="67" t="s">
        <v>203</v>
      </c>
      <c r="C13" s="66">
        <v>28</v>
      </c>
      <c r="D13" s="66">
        <v>163</v>
      </c>
      <c r="E13" s="68">
        <v>9</v>
      </c>
      <c r="F13" s="66">
        <v>215</v>
      </c>
      <c r="G13" s="66">
        <f t="shared" si="0"/>
        <v>108</v>
      </c>
      <c r="H13" s="66">
        <f t="shared" si="1"/>
        <v>161.5</v>
      </c>
      <c r="I13" s="66"/>
      <c r="J13" s="66"/>
      <c r="K13" s="69">
        <f t="shared" si="2"/>
        <v>-5.3571428571428568E-2</v>
      </c>
      <c r="L13" s="66">
        <v>0</v>
      </c>
      <c r="M13" s="66"/>
      <c r="N13" s="66"/>
      <c r="O13" s="44">
        <f t="shared" si="3"/>
        <v>0.28839285714285717</v>
      </c>
      <c r="P13" s="44">
        <f t="shared" si="4"/>
        <v>0.2348214285714286</v>
      </c>
      <c r="Q13" s="70">
        <v>12</v>
      </c>
    </row>
    <row r="14" spans="1:17" s="71" customFormat="1" x14ac:dyDescent="0.3">
      <c r="A14" s="66">
        <v>1337</v>
      </c>
      <c r="B14" s="67" t="s">
        <v>204</v>
      </c>
      <c r="C14" s="66">
        <v>28</v>
      </c>
      <c r="D14" s="66">
        <v>421</v>
      </c>
      <c r="E14" s="68">
        <v>9</v>
      </c>
      <c r="F14" s="66">
        <v>254</v>
      </c>
      <c r="G14" s="66">
        <f t="shared" si="0"/>
        <v>558</v>
      </c>
      <c r="H14" s="66">
        <f t="shared" si="1"/>
        <v>406</v>
      </c>
      <c r="I14" s="66"/>
      <c r="J14" s="66"/>
      <c r="K14" s="69">
        <f t="shared" si="2"/>
        <v>-0.5357142857142857</v>
      </c>
      <c r="L14" s="66">
        <v>0</v>
      </c>
      <c r="M14" s="66"/>
      <c r="N14" s="66"/>
      <c r="O14" s="44">
        <f t="shared" si="3"/>
        <v>0.72499999999999998</v>
      </c>
      <c r="P14" s="44">
        <f t="shared" si="4"/>
        <v>0.18928571428571428</v>
      </c>
      <c r="Q14" s="70">
        <v>62</v>
      </c>
    </row>
    <row r="15" spans="1:17" s="71" customFormat="1" x14ac:dyDescent="0.3">
      <c r="A15" s="66">
        <v>1338</v>
      </c>
      <c r="B15" s="67" t="s">
        <v>258</v>
      </c>
      <c r="C15" s="66">
        <v>28</v>
      </c>
      <c r="D15" s="66">
        <v>1</v>
      </c>
      <c r="E15" s="68">
        <v>9</v>
      </c>
      <c r="F15" s="66">
        <v>150</v>
      </c>
      <c r="G15" s="66">
        <f t="shared" si="0"/>
        <v>171</v>
      </c>
      <c r="H15" s="66">
        <f t="shared" si="1"/>
        <v>160.5</v>
      </c>
      <c r="I15" s="66"/>
      <c r="J15" s="66"/>
      <c r="K15" s="69">
        <f t="shared" si="2"/>
        <v>5.6964285714285712</v>
      </c>
      <c r="L15" s="66">
        <v>0</v>
      </c>
      <c r="M15" s="66"/>
      <c r="N15" s="66"/>
      <c r="O15" s="44">
        <f t="shared" si="3"/>
        <v>0.28660714285714289</v>
      </c>
      <c r="P15" s="44">
        <f t="shared" si="4"/>
        <v>5.9830357142857142</v>
      </c>
      <c r="Q15" s="70">
        <v>19</v>
      </c>
    </row>
    <row r="16" spans="1:17" s="71" customFormat="1" x14ac:dyDescent="0.3">
      <c r="A16" s="66">
        <v>3095</v>
      </c>
      <c r="B16" s="67" t="s">
        <v>186</v>
      </c>
      <c r="C16" s="66">
        <v>30</v>
      </c>
      <c r="D16" s="66">
        <v>34</v>
      </c>
      <c r="E16" s="68">
        <v>9</v>
      </c>
      <c r="F16" s="66">
        <v>70</v>
      </c>
      <c r="G16" s="66">
        <f t="shared" si="0"/>
        <v>36</v>
      </c>
      <c r="H16" s="66">
        <f t="shared" si="1"/>
        <v>53</v>
      </c>
      <c r="I16" s="66"/>
      <c r="J16" s="66"/>
      <c r="K16" s="69">
        <f t="shared" si="2"/>
        <v>0.6333333333333333</v>
      </c>
      <c r="L16" s="66">
        <v>0</v>
      </c>
      <c r="M16" s="66"/>
      <c r="N16" s="66"/>
      <c r="O16" s="44">
        <f t="shared" si="3"/>
        <v>8.8333333333333347E-2</v>
      </c>
      <c r="P16" s="44">
        <f t="shared" si="4"/>
        <v>0.72166666666666668</v>
      </c>
      <c r="Q16" s="70">
        <v>4</v>
      </c>
    </row>
    <row r="17" spans="1:17" s="71" customFormat="1" x14ac:dyDescent="0.3">
      <c r="A17" s="66">
        <v>3096</v>
      </c>
      <c r="B17" s="67" t="s">
        <v>187</v>
      </c>
      <c r="C17" s="66">
        <v>30</v>
      </c>
      <c r="D17" s="66">
        <v>9</v>
      </c>
      <c r="E17" s="68">
        <v>9</v>
      </c>
      <c r="F17" s="66">
        <v>30</v>
      </c>
      <c r="G17" s="66">
        <f t="shared" si="0"/>
        <v>27</v>
      </c>
      <c r="H17" s="66">
        <f t="shared" si="1"/>
        <v>28.5</v>
      </c>
      <c r="I17" s="66"/>
      <c r="J17" s="66"/>
      <c r="K17" s="69">
        <f t="shared" si="2"/>
        <v>0.65</v>
      </c>
      <c r="L17" s="66">
        <v>0</v>
      </c>
      <c r="M17" s="66"/>
      <c r="N17" s="66"/>
      <c r="O17" s="44">
        <f t="shared" si="3"/>
        <v>4.7500000000000001E-2</v>
      </c>
      <c r="P17" s="44">
        <f t="shared" si="4"/>
        <v>0.69750000000000001</v>
      </c>
      <c r="Q17" s="70">
        <v>3</v>
      </c>
    </row>
    <row r="18" spans="1:17" s="71" customFormat="1" x14ac:dyDescent="0.3">
      <c r="A18" s="66">
        <v>3097</v>
      </c>
      <c r="B18" s="67" t="s">
        <v>185</v>
      </c>
      <c r="C18" s="66">
        <v>30</v>
      </c>
      <c r="D18" s="66">
        <v>108</v>
      </c>
      <c r="E18" s="68">
        <v>9</v>
      </c>
      <c r="F18" s="66">
        <v>90</v>
      </c>
      <c r="G18" s="66">
        <f t="shared" si="0"/>
        <v>36</v>
      </c>
      <c r="H18" s="66">
        <f t="shared" si="1"/>
        <v>63</v>
      </c>
      <c r="I18" s="66"/>
      <c r="J18" s="66"/>
      <c r="K18" s="69">
        <f t="shared" si="2"/>
        <v>-1.5</v>
      </c>
      <c r="L18" s="66">
        <v>0</v>
      </c>
      <c r="M18" s="66"/>
      <c r="N18" s="66"/>
      <c r="O18" s="44">
        <f t="shared" si="3"/>
        <v>0.10500000000000001</v>
      </c>
      <c r="P18" s="44">
        <f t="shared" si="4"/>
        <v>-1.395</v>
      </c>
      <c r="Q18" s="70">
        <v>4</v>
      </c>
    </row>
    <row r="19" spans="1:17" s="71" customFormat="1" x14ac:dyDescent="0.3">
      <c r="A19" s="66">
        <v>1240</v>
      </c>
      <c r="B19" s="67" t="s">
        <v>184</v>
      </c>
      <c r="C19" s="66">
        <v>30</v>
      </c>
      <c r="D19" s="66">
        <v>138</v>
      </c>
      <c r="E19" s="68">
        <v>9</v>
      </c>
      <c r="F19" s="66">
        <v>120</v>
      </c>
      <c r="G19" s="66">
        <f t="shared" si="0"/>
        <v>81</v>
      </c>
      <c r="H19" s="66">
        <f t="shared" si="1"/>
        <v>100.5</v>
      </c>
      <c r="I19" s="66"/>
      <c r="J19" s="66"/>
      <c r="K19" s="69">
        <f t="shared" si="2"/>
        <v>-1.25</v>
      </c>
      <c r="L19" s="66">
        <v>2</v>
      </c>
      <c r="M19" s="66"/>
      <c r="N19" s="66"/>
      <c r="O19" s="44">
        <f t="shared" si="3"/>
        <v>0.16750000000000001</v>
      </c>
      <c r="P19" s="44">
        <f t="shared" si="4"/>
        <v>0.91749999999999998</v>
      </c>
      <c r="Q19" s="70">
        <v>9</v>
      </c>
    </row>
    <row r="20" spans="1:17" s="71" customFormat="1" x14ac:dyDescent="0.3">
      <c r="A20" s="66">
        <v>1377</v>
      </c>
      <c r="B20" s="67" t="s">
        <v>205</v>
      </c>
      <c r="C20" s="66">
        <v>28</v>
      </c>
      <c r="D20" s="66">
        <v>384</v>
      </c>
      <c r="E20" s="68">
        <v>9</v>
      </c>
      <c r="F20" s="66">
        <v>293</v>
      </c>
      <c r="G20" s="66">
        <f t="shared" si="0"/>
        <v>369</v>
      </c>
      <c r="H20" s="66">
        <f t="shared" si="1"/>
        <v>331</v>
      </c>
      <c r="I20" s="66"/>
      <c r="J20" s="66"/>
      <c r="K20" s="69">
        <f t="shared" si="2"/>
        <v>-1.8928571428571428</v>
      </c>
      <c r="L20" s="66">
        <v>0</v>
      </c>
      <c r="M20" s="66"/>
      <c r="N20" s="66"/>
      <c r="O20" s="44">
        <f t="shared" si="3"/>
        <v>0.59107142857142858</v>
      </c>
      <c r="P20" s="44">
        <f t="shared" si="4"/>
        <v>-1.3017857142857143</v>
      </c>
      <c r="Q20" s="70">
        <v>41</v>
      </c>
    </row>
    <row r="21" spans="1:17" s="71" customFormat="1" x14ac:dyDescent="0.3">
      <c r="A21" s="66">
        <v>1339</v>
      </c>
      <c r="B21" s="67" t="s">
        <v>279</v>
      </c>
      <c r="C21" s="66">
        <v>24</v>
      </c>
      <c r="D21" s="66">
        <v>120</v>
      </c>
      <c r="E21" s="68">
        <v>8</v>
      </c>
      <c r="F21" s="66"/>
      <c r="G21" s="66">
        <f t="shared" si="0"/>
        <v>0</v>
      </c>
      <c r="H21" s="66"/>
      <c r="I21" s="66"/>
      <c r="J21" s="66"/>
      <c r="K21" s="69">
        <f t="shared" si="2"/>
        <v>-5</v>
      </c>
      <c r="L21" s="66"/>
      <c r="M21" s="66"/>
      <c r="N21" s="66"/>
      <c r="O21" s="44"/>
      <c r="P21" s="44">
        <f t="shared" si="4"/>
        <v>-5</v>
      </c>
      <c r="Q21" s="70"/>
    </row>
    <row r="22" spans="1:17" s="71" customFormat="1" x14ac:dyDescent="0.3">
      <c r="A22" s="66">
        <v>57</v>
      </c>
      <c r="B22" s="67" t="s">
        <v>325</v>
      </c>
      <c r="C22" s="66">
        <v>16</v>
      </c>
      <c r="D22" s="66">
        <v>0</v>
      </c>
      <c r="E22" s="68">
        <v>6</v>
      </c>
      <c r="F22" s="66">
        <v>230</v>
      </c>
      <c r="G22" s="66">
        <f t="shared" si="0"/>
        <v>240</v>
      </c>
      <c r="H22" s="66">
        <f t="shared" si="1"/>
        <v>235</v>
      </c>
      <c r="I22" s="72">
        <v>60</v>
      </c>
      <c r="J22" s="72"/>
      <c r="K22" s="69">
        <f t="shared" si="2"/>
        <v>10.9375</v>
      </c>
      <c r="L22" s="66">
        <v>3</v>
      </c>
      <c r="M22" s="66"/>
      <c r="N22" s="66"/>
      <c r="O22" s="44">
        <f t="shared" si="3"/>
        <v>0.734375</v>
      </c>
      <c r="P22" s="44">
        <f t="shared" si="4"/>
        <v>14.671875</v>
      </c>
      <c r="Q22" s="70">
        <v>40</v>
      </c>
    </row>
    <row r="23" spans="1:17" s="71" customFormat="1" x14ac:dyDescent="0.3">
      <c r="A23" s="66">
        <v>53</v>
      </c>
      <c r="B23" s="67" t="s">
        <v>140</v>
      </c>
      <c r="C23" s="66">
        <v>60</v>
      </c>
      <c r="D23" s="66">
        <v>600</v>
      </c>
      <c r="E23" s="68">
        <v>4.5</v>
      </c>
      <c r="F23" s="66">
        <v>2000</v>
      </c>
      <c r="G23" s="66">
        <f>Q23*E23</f>
        <v>4500</v>
      </c>
      <c r="H23" s="66">
        <f>SUM(F23+G23)/2</f>
        <v>3250</v>
      </c>
      <c r="I23" s="66">
        <v>600</v>
      </c>
      <c r="J23" s="66"/>
      <c r="K23" s="69">
        <f t="shared" si="2"/>
        <v>34.166666666666664</v>
      </c>
      <c r="L23" s="66">
        <v>10</v>
      </c>
      <c r="M23" s="66"/>
      <c r="N23" s="66"/>
      <c r="O23" s="44">
        <f t="shared" si="3"/>
        <v>2.7083333333333335</v>
      </c>
      <c r="P23" s="44">
        <f t="shared" si="4"/>
        <v>46.875</v>
      </c>
      <c r="Q23" s="70">
        <v>1000</v>
      </c>
    </row>
    <row r="24" spans="1:17" s="71" customFormat="1" x14ac:dyDescent="0.3">
      <c r="A24" s="66">
        <v>72</v>
      </c>
      <c r="B24" s="67" t="s">
        <v>139</v>
      </c>
      <c r="C24" s="66">
        <v>60</v>
      </c>
      <c r="D24" s="66">
        <v>900</v>
      </c>
      <c r="E24" s="68">
        <v>4.5</v>
      </c>
      <c r="F24" s="66">
        <v>2500</v>
      </c>
      <c r="G24" s="66">
        <f t="shared" si="0"/>
        <v>6525</v>
      </c>
      <c r="H24" s="66">
        <f t="shared" si="1"/>
        <v>4512.5</v>
      </c>
      <c r="I24" s="66">
        <v>720</v>
      </c>
      <c r="J24" s="66"/>
      <c r="K24" s="69">
        <f t="shared" si="2"/>
        <v>48.208333333333336</v>
      </c>
      <c r="L24" s="66">
        <v>15</v>
      </c>
      <c r="M24" s="66"/>
      <c r="N24" s="66"/>
      <c r="O24" s="44">
        <f t="shared" si="3"/>
        <v>3.7604166666666665</v>
      </c>
      <c r="P24" s="44">
        <f t="shared" si="4"/>
        <v>66.96875</v>
      </c>
      <c r="Q24" s="70">
        <v>1450</v>
      </c>
    </row>
    <row r="25" spans="1:17" s="71" customFormat="1" x14ac:dyDescent="0.3">
      <c r="A25" s="66">
        <v>3401</v>
      </c>
      <c r="B25" s="67" t="s">
        <v>109</v>
      </c>
      <c r="C25" s="66">
        <v>30</v>
      </c>
      <c r="D25" s="66">
        <v>2406</v>
      </c>
      <c r="E25" s="68">
        <v>8</v>
      </c>
      <c r="F25" s="66">
        <v>3500</v>
      </c>
      <c r="G25" s="66">
        <f t="shared" si="0"/>
        <v>3104</v>
      </c>
      <c r="H25" s="66">
        <f t="shared" si="1"/>
        <v>3302</v>
      </c>
      <c r="I25" s="66"/>
      <c r="J25" s="66">
        <v>600</v>
      </c>
      <c r="K25" s="69">
        <f t="shared" si="2"/>
        <v>9.8666666666666671</v>
      </c>
      <c r="L25" s="66">
        <v>0</v>
      </c>
      <c r="M25" s="66"/>
      <c r="N25" s="66"/>
      <c r="O25" s="44">
        <f t="shared" si="3"/>
        <v>5.5033333333333339</v>
      </c>
      <c r="P25" s="44">
        <f t="shared" si="4"/>
        <v>15.370000000000001</v>
      </c>
      <c r="Q25" s="70">
        <v>388</v>
      </c>
    </row>
    <row r="26" spans="1:17" s="71" customFormat="1" x14ac:dyDescent="0.3">
      <c r="A26" s="66">
        <v>3086</v>
      </c>
      <c r="B26" s="67" t="s">
        <v>68</v>
      </c>
      <c r="C26" s="66">
        <v>20</v>
      </c>
      <c r="D26" s="66"/>
      <c r="E26" s="68">
        <v>3</v>
      </c>
      <c r="F26" s="66">
        <v>1500</v>
      </c>
      <c r="G26" s="66">
        <f t="shared" si="0"/>
        <v>2571</v>
      </c>
      <c r="H26" s="66">
        <f t="shared" si="1"/>
        <v>2035.5</v>
      </c>
      <c r="I26" s="66">
        <v>1000</v>
      </c>
      <c r="J26" s="66">
        <v>1000</v>
      </c>
      <c r="K26" s="69">
        <f t="shared" si="2"/>
        <v>1.7749999999999999</v>
      </c>
      <c r="L26" s="66">
        <v>20</v>
      </c>
      <c r="M26" s="66"/>
      <c r="N26" s="66"/>
      <c r="O26" s="44">
        <f t="shared" si="3"/>
        <v>5.0887500000000001</v>
      </c>
      <c r="P26" s="44">
        <f t="shared" si="4"/>
        <v>26.86375</v>
      </c>
      <c r="Q26" s="70">
        <v>857</v>
      </c>
    </row>
    <row r="27" spans="1:17" s="71" customFormat="1" x14ac:dyDescent="0.3">
      <c r="A27" s="66">
        <v>3400</v>
      </c>
      <c r="B27" s="67" t="s">
        <v>108</v>
      </c>
      <c r="C27" s="66">
        <v>30</v>
      </c>
      <c r="D27" s="66">
        <v>2442</v>
      </c>
      <c r="E27" s="68">
        <v>8</v>
      </c>
      <c r="F27" s="66">
        <v>3500</v>
      </c>
      <c r="G27" s="66">
        <f t="shared" si="0"/>
        <v>3600</v>
      </c>
      <c r="H27" s="66">
        <f t="shared" si="1"/>
        <v>3550</v>
      </c>
      <c r="I27" s="66"/>
      <c r="J27" s="66">
        <v>900</v>
      </c>
      <c r="K27" s="69">
        <f t="shared" si="2"/>
        <v>6.9333333333333336</v>
      </c>
      <c r="L27" s="66">
        <v>0</v>
      </c>
      <c r="M27" s="66"/>
      <c r="N27" s="66"/>
      <c r="O27" s="44">
        <f t="shared" si="3"/>
        <v>5.916666666666667</v>
      </c>
      <c r="P27" s="44">
        <f t="shared" si="4"/>
        <v>12.850000000000001</v>
      </c>
      <c r="Q27" s="70">
        <v>450</v>
      </c>
    </row>
    <row r="28" spans="1:17" s="71" customFormat="1" x14ac:dyDescent="0.3">
      <c r="A28" s="66">
        <v>1394</v>
      </c>
      <c r="B28" s="67" t="s">
        <v>102</v>
      </c>
      <c r="C28" s="66">
        <v>40</v>
      </c>
      <c r="D28" s="66">
        <v>1615</v>
      </c>
      <c r="E28" s="68">
        <v>4</v>
      </c>
      <c r="F28" s="66">
        <v>1700</v>
      </c>
      <c r="G28" s="66">
        <f t="shared" si="0"/>
        <v>3600</v>
      </c>
      <c r="H28" s="66">
        <f t="shared" si="1"/>
        <v>2650</v>
      </c>
      <c r="I28" s="66"/>
      <c r="J28" s="66"/>
      <c r="K28" s="69">
        <f t="shared" si="2"/>
        <v>25.875</v>
      </c>
      <c r="L28" s="66">
        <v>15</v>
      </c>
      <c r="M28" s="66"/>
      <c r="N28" s="66"/>
      <c r="O28" s="44">
        <f t="shared" si="3"/>
        <v>3.3125</v>
      </c>
      <c r="P28" s="44">
        <f t="shared" si="4"/>
        <v>44.1875</v>
      </c>
      <c r="Q28" s="70">
        <v>900</v>
      </c>
    </row>
    <row r="29" spans="1:17" s="71" customFormat="1" x14ac:dyDescent="0.3">
      <c r="A29" s="66">
        <v>3402</v>
      </c>
      <c r="B29" s="67" t="s">
        <v>110</v>
      </c>
      <c r="C29" s="66">
        <v>30</v>
      </c>
      <c r="D29" s="66">
        <v>977</v>
      </c>
      <c r="E29" s="68">
        <v>8</v>
      </c>
      <c r="F29" s="66">
        <v>2300</v>
      </c>
      <c r="G29" s="66">
        <f t="shared" si="0"/>
        <v>3048</v>
      </c>
      <c r="H29" s="66">
        <f t="shared" si="1"/>
        <v>2674</v>
      </c>
      <c r="I29" s="66"/>
      <c r="J29" s="66"/>
      <c r="K29" s="69">
        <f t="shared" si="2"/>
        <v>56.56666666666667</v>
      </c>
      <c r="L29" s="66">
        <v>0</v>
      </c>
      <c r="M29" s="66">
        <v>40</v>
      </c>
      <c r="N29" s="66"/>
      <c r="O29" s="44">
        <f t="shared" si="3"/>
        <v>4.456666666666667</v>
      </c>
      <c r="P29" s="44">
        <f t="shared" si="4"/>
        <v>101.02333333333333</v>
      </c>
      <c r="Q29" s="70">
        <v>381</v>
      </c>
    </row>
    <row r="30" spans="1:17" s="71" customFormat="1" x14ac:dyDescent="0.3">
      <c r="A30" s="66">
        <v>1348</v>
      </c>
      <c r="B30" s="67" t="s">
        <v>67</v>
      </c>
      <c r="C30" s="66">
        <v>42</v>
      </c>
      <c r="D30" s="66">
        <v>420</v>
      </c>
      <c r="E30" s="68">
        <v>3</v>
      </c>
      <c r="F30" s="66">
        <v>2400</v>
      </c>
      <c r="G30" s="66">
        <f t="shared" si="0"/>
        <v>3045</v>
      </c>
      <c r="H30" s="66">
        <f t="shared" si="1"/>
        <v>2722.5</v>
      </c>
      <c r="I30" s="66">
        <v>1050</v>
      </c>
      <c r="J30" s="66">
        <v>1680</v>
      </c>
      <c r="K30" s="69">
        <f t="shared" si="2"/>
        <v>-10.178571428571429</v>
      </c>
      <c r="L30" s="66">
        <v>20</v>
      </c>
      <c r="M30" s="66">
        <v>15</v>
      </c>
      <c r="N30" s="66"/>
      <c r="O30" s="44">
        <f t="shared" si="3"/>
        <v>3.2410714285714284</v>
      </c>
      <c r="P30" s="44">
        <f t="shared" si="4"/>
        <v>28.062499999999996</v>
      </c>
      <c r="Q30" s="70">
        <v>1015</v>
      </c>
    </row>
    <row r="31" spans="1:17" s="71" customFormat="1" x14ac:dyDescent="0.3">
      <c r="A31" s="66">
        <v>3085</v>
      </c>
      <c r="B31" s="67" t="s">
        <v>55</v>
      </c>
      <c r="C31" s="66">
        <v>42</v>
      </c>
      <c r="D31" s="66">
        <v>1890</v>
      </c>
      <c r="E31" s="68">
        <v>3</v>
      </c>
      <c r="F31" s="66">
        <v>6200</v>
      </c>
      <c r="G31" s="66">
        <f t="shared" si="0"/>
        <v>8340</v>
      </c>
      <c r="H31" s="66">
        <f t="shared" si="1"/>
        <v>7270</v>
      </c>
      <c r="I31" s="66">
        <v>3360</v>
      </c>
      <c r="J31" s="66">
        <v>3360</v>
      </c>
      <c r="K31" s="69">
        <f t="shared" si="2"/>
        <v>-31.904761904761905</v>
      </c>
      <c r="L31" s="66">
        <v>30</v>
      </c>
      <c r="M31" s="66">
        <v>20</v>
      </c>
      <c r="N31" s="66"/>
      <c r="O31" s="44">
        <f t="shared" si="3"/>
        <v>8.6547619047619051</v>
      </c>
      <c r="P31" s="44">
        <f t="shared" si="4"/>
        <v>26.75</v>
      </c>
      <c r="Q31" s="70">
        <v>2780</v>
      </c>
    </row>
    <row r="32" spans="1:17" s="71" customFormat="1" x14ac:dyDescent="0.3">
      <c r="A32" s="66">
        <v>1341</v>
      </c>
      <c r="B32" s="67" t="s">
        <v>255</v>
      </c>
      <c r="C32" s="66">
        <v>20</v>
      </c>
      <c r="D32" s="66">
        <v>1200</v>
      </c>
      <c r="E32" s="68">
        <v>4.5</v>
      </c>
      <c r="F32" s="66">
        <v>1300</v>
      </c>
      <c r="G32" s="66">
        <f>Q32*E32</f>
        <v>1921.5</v>
      </c>
      <c r="H32" s="66">
        <f>SUM(F32+G32)/2</f>
        <v>1610.75</v>
      </c>
      <c r="I32" s="66"/>
      <c r="J32" s="66"/>
      <c r="K32" s="69">
        <f>(H32-D32-I32-J32)/C32</f>
        <v>20.537500000000001</v>
      </c>
      <c r="L32" s="66">
        <v>0</v>
      </c>
      <c r="M32" s="66"/>
      <c r="N32" s="66"/>
      <c r="O32" s="44">
        <f>H32*0.05/C32</f>
        <v>4.0268750000000004</v>
      </c>
      <c r="P32" s="44">
        <f>K32+L32+M32+N32+O32</f>
        <v>24.564375000000002</v>
      </c>
      <c r="Q32" s="70">
        <v>427</v>
      </c>
    </row>
    <row r="33" spans="1:17" s="71" customFormat="1" x14ac:dyDescent="0.3">
      <c r="A33" s="66">
        <v>1538</v>
      </c>
      <c r="B33" s="67" t="s">
        <v>238</v>
      </c>
      <c r="C33" s="66">
        <v>60</v>
      </c>
      <c r="D33" s="66">
        <v>1210</v>
      </c>
      <c r="E33" s="68">
        <v>4</v>
      </c>
      <c r="F33" s="66">
        <v>3000</v>
      </c>
      <c r="G33" s="66">
        <f t="shared" si="0"/>
        <v>3204</v>
      </c>
      <c r="H33" s="66">
        <f t="shared" si="1"/>
        <v>3102</v>
      </c>
      <c r="I33" s="66">
        <v>1800</v>
      </c>
      <c r="J33" s="66"/>
      <c r="K33" s="69">
        <f t="shared" si="2"/>
        <v>1.5333333333333334</v>
      </c>
      <c r="L33" s="66">
        <v>0</v>
      </c>
      <c r="M33" s="66"/>
      <c r="N33" s="66"/>
      <c r="O33" s="44">
        <f t="shared" si="3"/>
        <v>2.5850000000000004</v>
      </c>
      <c r="P33" s="44">
        <f t="shared" si="4"/>
        <v>4.1183333333333341</v>
      </c>
      <c r="Q33" s="70">
        <v>801</v>
      </c>
    </row>
    <row r="34" spans="1:17" s="71" customFormat="1" x14ac:dyDescent="0.3">
      <c r="A34" s="66">
        <v>1395</v>
      </c>
      <c r="B34" s="67" t="s">
        <v>25</v>
      </c>
      <c r="C34" s="66">
        <v>70</v>
      </c>
      <c r="D34" s="66">
        <v>1408</v>
      </c>
      <c r="E34" s="68">
        <v>4</v>
      </c>
      <c r="F34" s="66">
        <v>4000</v>
      </c>
      <c r="G34" s="66">
        <f t="shared" si="0"/>
        <v>6800</v>
      </c>
      <c r="H34" s="66">
        <f t="shared" si="1"/>
        <v>5400</v>
      </c>
      <c r="I34" s="66">
        <v>1750</v>
      </c>
      <c r="J34" s="66"/>
      <c r="K34" s="69">
        <f t="shared" si="2"/>
        <v>32.028571428571432</v>
      </c>
      <c r="L34" s="66">
        <v>0</v>
      </c>
      <c r="M34" s="66"/>
      <c r="N34" s="66"/>
      <c r="O34" s="44">
        <f t="shared" si="3"/>
        <v>3.8571428571428572</v>
      </c>
      <c r="P34" s="44">
        <f t="shared" si="4"/>
        <v>35.885714285714286</v>
      </c>
      <c r="Q34" s="70">
        <v>1700</v>
      </c>
    </row>
    <row r="35" spans="1:17" s="71" customFormat="1" x14ac:dyDescent="0.3">
      <c r="A35" s="66">
        <v>1397</v>
      </c>
      <c r="B35" s="67" t="s">
        <v>250</v>
      </c>
      <c r="C35" s="66">
        <v>40</v>
      </c>
      <c r="D35" s="66">
        <v>4000</v>
      </c>
      <c r="E35" s="68">
        <v>4</v>
      </c>
      <c r="F35" s="66">
        <v>4600</v>
      </c>
      <c r="G35" s="66">
        <f t="shared" si="0"/>
        <v>3800</v>
      </c>
      <c r="H35" s="66">
        <f t="shared" si="1"/>
        <v>4200</v>
      </c>
      <c r="I35" s="66"/>
      <c r="J35" s="66">
        <v>1600</v>
      </c>
      <c r="K35" s="69">
        <f t="shared" si="2"/>
        <v>-35</v>
      </c>
      <c r="L35" s="66">
        <v>20</v>
      </c>
      <c r="M35" s="66">
        <v>50</v>
      </c>
      <c r="N35" s="66"/>
      <c r="O35" s="44">
        <f t="shared" si="3"/>
        <v>5.25</v>
      </c>
      <c r="P35" s="44">
        <f t="shared" si="4"/>
        <v>40.25</v>
      </c>
      <c r="Q35" s="70">
        <v>950</v>
      </c>
    </row>
    <row r="36" spans="1:17" s="71" customFormat="1" x14ac:dyDescent="0.3">
      <c r="A36" s="66">
        <v>1016</v>
      </c>
      <c r="B36" s="67" t="s">
        <v>56</v>
      </c>
      <c r="C36" s="66">
        <v>15</v>
      </c>
      <c r="D36" s="66">
        <v>210</v>
      </c>
      <c r="E36" s="68">
        <v>3.5</v>
      </c>
      <c r="F36" s="66">
        <v>800</v>
      </c>
      <c r="G36" s="66">
        <f t="shared" si="0"/>
        <v>1249.5</v>
      </c>
      <c r="H36" s="66">
        <f t="shared" si="1"/>
        <v>1024.75</v>
      </c>
      <c r="I36" s="66">
        <v>525</v>
      </c>
      <c r="J36" s="66">
        <v>600</v>
      </c>
      <c r="K36" s="69">
        <f t="shared" si="2"/>
        <v>-20.683333333333334</v>
      </c>
      <c r="L36" s="66">
        <v>20</v>
      </c>
      <c r="M36" s="66"/>
      <c r="N36" s="66"/>
      <c r="O36" s="44">
        <f t="shared" si="3"/>
        <v>3.4158333333333335</v>
      </c>
      <c r="P36" s="44">
        <f t="shared" si="4"/>
        <v>2.7324999999999999</v>
      </c>
      <c r="Q36" s="70">
        <v>357</v>
      </c>
    </row>
    <row r="37" spans="1:17" s="71" customFormat="1" x14ac:dyDescent="0.3">
      <c r="A37" s="66">
        <v>1036</v>
      </c>
      <c r="B37" s="67" t="s">
        <v>71</v>
      </c>
      <c r="C37" s="66">
        <v>15</v>
      </c>
      <c r="D37" s="66">
        <v>0</v>
      </c>
      <c r="E37" s="68">
        <v>3.5</v>
      </c>
      <c r="F37" s="66">
        <v>600</v>
      </c>
      <c r="G37" s="66">
        <f t="shared" si="0"/>
        <v>805</v>
      </c>
      <c r="H37" s="66">
        <f t="shared" si="1"/>
        <v>702.5</v>
      </c>
      <c r="I37" s="66">
        <v>300</v>
      </c>
      <c r="J37" s="66">
        <v>300</v>
      </c>
      <c r="K37" s="69">
        <f t="shared" si="2"/>
        <v>6.833333333333333</v>
      </c>
      <c r="L37" s="66">
        <v>0</v>
      </c>
      <c r="M37" s="66"/>
      <c r="N37" s="66"/>
      <c r="O37" s="44">
        <f t="shared" si="3"/>
        <v>2.3416666666666668</v>
      </c>
      <c r="P37" s="44">
        <f t="shared" si="4"/>
        <v>9.1750000000000007</v>
      </c>
      <c r="Q37" s="70">
        <v>230</v>
      </c>
    </row>
    <row r="38" spans="1:17" s="71" customFormat="1" x14ac:dyDescent="0.3">
      <c r="A38" s="66">
        <v>1522</v>
      </c>
      <c r="B38" s="67" t="s">
        <v>242</v>
      </c>
      <c r="C38" s="66">
        <v>28</v>
      </c>
      <c r="D38" s="66">
        <v>712</v>
      </c>
      <c r="E38" s="68">
        <v>4</v>
      </c>
      <c r="F38" s="66">
        <v>1000</v>
      </c>
      <c r="G38" s="66">
        <f t="shared" si="0"/>
        <v>0</v>
      </c>
      <c r="H38" s="66">
        <f t="shared" si="1"/>
        <v>500</v>
      </c>
      <c r="I38" s="66"/>
      <c r="J38" s="66"/>
      <c r="K38" s="69">
        <f t="shared" si="2"/>
        <v>-7.5714285714285712</v>
      </c>
      <c r="L38" s="66">
        <v>0</v>
      </c>
      <c r="M38" s="66"/>
      <c r="N38" s="66"/>
      <c r="O38" s="44">
        <f t="shared" si="3"/>
        <v>0.8928571428571429</v>
      </c>
      <c r="P38" s="44">
        <f t="shared" si="4"/>
        <v>-6.6785714285714279</v>
      </c>
      <c r="Q38" s="70"/>
    </row>
    <row r="39" spans="1:17" s="71" customFormat="1" x14ac:dyDescent="0.3">
      <c r="A39" s="66">
        <v>1214</v>
      </c>
      <c r="B39" s="67" t="s">
        <v>57</v>
      </c>
      <c r="C39" s="66">
        <v>15</v>
      </c>
      <c r="D39" s="66">
        <v>650</v>
      </c>
      <c r="E39" s="68">
        <v>3.5</v>
      </c>
      <c r="F39" s="66">
        <v>800</v>
      </c>
      <c r="G39" s="66">
        <f t="shared" si="0"/>
        <v>759.5</v>
      </c>
      <c r="H39" s="66">
        <f t="shared" si="1"/>
        <v>779.75</v>
      </c>
      <c r="I39" s="66">
        <v>180</v>
      </c>
      <c r="J39" s="66"/>
      <c r="K39" s="69">
        <f t="shared" si="2"/>
        <v>-3.35</v>
      </c>
      <c r="L39" s="66">
        <v>0</v>
      </c>
      <c r="M39" s="66"/>
      <c r="N39" s="66"/>
      <c r="O39" s="44">
        <f t="shared" si="3"/>
        <v>2.5991666666666671</v>
      </c>
      <c r="P39" s="44">
        <f t="shared" si="4"/>
        <v>-0.75083333333333302</v>
      </c>
      <c r="Q39" s="70">
        <v>217</v>
      </c>
    </row>
    <row r="40" spans="1:17" s="65" customFormat="1" x14ac:dyDescent="0.3">
      <c r="A40" s="41">
        <v>1235</v>
      </c>
      <c r="B40" s="63" t="s">
        <v>58</v>
      </c>
      <c r="C40" s="41">
        <v>15</v>
      </c>
      <c r="D40" s="41">
        <v>650</v>
      </c>
      <c r="E40" s="42">
        <v>3.5</v>
      </c>
      <c r="F40" s="41">
        <v>1300</v>
      </c>
      <c r="G40" s="41">
        <f t="shared" si="0"/>
        <v>1459.5</v>
      </c>
      <c r="H40" s="41">
        <f t="shared" si="1"/>
        <v>1379.75</v>
      </c>
      <c r="I40" s="41">
        <v>180</v>
      </c>
      <c r="J40" s="41">
        <v>525</v>
      </c>
      <c r="K40" s="43">
        <f t="shared" si="2"/>
        <v>1.65</v>
      </c>
      <c r="L40" s="41">
        <v>20</v>
      </c>
      <c r="M40" s="41"/>
      <c r="N40" s="41"/>
      <c r="O40" s="39">
        <f t="shared" si="3"/>
        <v>4.5991666666666662</v>
      </c>
      <c r="P40" s="39">
        <f t="shared" si="4"/>
        <v>26.249166666666664</v>
      </c>
      <c r="Q40" s="64">
        <v>417</v>
      </c>
    </row>
    <row r="41" spans="1:17" s="65" customFormat="1" x14ac:dyDescent="0.3">
      <c r="A41" s="41">
        <v>1600</v>
      </c>
      <c r="B41" s="63" t="s">
        <v>281</v>
      </c>
      <c r="C41" s="41">
        <v>9</v>
      </c>
      <c r="D41" s="41">
        <v>9</v>
      </c>
      <c r="E41" s="42">
        <v>9</v>
      </c>
      <c r="F41" s="41">
        <v>120</v>
      </c>
      <c r="G41" s="41">
        <f>Q41*E41</f>
        <v>630</v>
      </c>
      <c r="H41" s="41">
        <f t="shared" si="1"/>
        <v>375</v>
      </c>
      <c r="I41" s="41">
        <v>153</v>
      </c>
      <c r="J41" s="41"/>
      <c r="K41" s="43">
        <f t="shared" si="2"/>
        <v>23.666666666666668</v>
      </c>
      <c r="L41" s="41">
        <v>0</v>
      </c>
      <c r="M41" s="41"/>
      <c r="N41" s="41"/>
      <c r="O41" s="39">
        <f t="shared" si="3"/>
        <v>2.0833333333333335</v>
      </c>
      <c r="P41" s="39">
        <f t="shared" si="4"/>
        <v>25.75</v>
      </c>
      <c r="Q41" s="64">
        <v>70</v>
      </c>
    </row>
    <row r="42" spans="1:17" s="65" customFormat="1" x14ac:dyDescent="0.3">
      <c r="A42" s="41">
        <v>1601</v>
      </c>
      <c r="B42" s="63" t="s">
        <v>280</v>
      </c>
      <c r="C42" s="41">
        <v>9</v>
      </c>
      <c r="D42" s="41">
        <v>3</v>
      </c>
      <c r="E42" s="42">
        <v>9</v>
      </c>
      <c r="F42" s="41">
        <v>120</v>
      </c>
      <c r="G42" s="41">
        <f t="shared" si="0"/>
        <v>558</v>
      </c>
      <c r="H42" s="41">
        <f t="shared" si="1"/>
        <v>339</v>
      </c>
      <c r="I42" s="41">
        <v>153</v>
      </c>
      <c r="J42" s="41"/>
      <c r="K42" s="43">
        <f t="shared" si="2"/>
        <v>20.333333333333332</v>
      </c>
      <c r="L42" s="41"/>
      <c r="M42" s="41"/>
      <c r="N42" s="41"/>
      <c r="O42" s="39">
        <f t="shared" si="3"/>
        <v>1.8833333333333333</v>
      </c>
      <c r="P42" s="39">
        <f t="shared" si="4"/>
        <v>22.216666666666665</v>
      </c>
      <c r="Q42" s="64">
        <v>62</v>
      </c>
    </row>
    <row r="43" spans="1:17" s="71" customFormat="1" x14ac:dyDescent="0.3">
      <c r="A43" s="66">
        <v>1603</v>
      </c>
      <c r="B43" s="67" t="s">
        <v>282</v>
      </c>
      <c r="C43" s="66">
        <v>12</v>
      </c>
      <c r="D43" s="66">
        <v>5</v>
      </c>
      <c r="E43" s="68">
        <v>9</v>
      </c>
      <c r="F43" s="66">
        <v>100</v>
      </c>
      <c r="G43" s="66">
        <f t="shared" si="0"/>
        <v>765</v>
      </c>
      <c r="H43" s="66">
        <f t="shared" si="1"/>
        <v>432.5</v>
      </c>
      <c r="I43" s="66">
        <v>204</v>
      </c>
      <c r="J43" s="66"/>
      <c r="K43" s="69">
        <f t="shared" si="2"/>
        <v>18.625</v>
      </c>
      <c r="L43" s="66">
        <v>0</v>
      </c>
      <c r="M43" s="66"/>
      <c r="N43" s="66"/>
      <c r="O43" s="44">
        <f t="shared" si="3"/>
        <v>1.8020833333333333</v>
      </c>
      <c r="P43" s="44">
        <f t="shared" si="4"/>
        <v>20.427083333333332</v>
      </c>
      <c r="Q43" s="70">
        <v>85</v>
      </c>
    </row>
    <row r="44" spans="1:17" s="71" customFormat="1" x14ac:dyDescent="0.3">
      <c r="A44" s="66">
        <v>1604</v>
      </c>
      <c r="B44" s="67" t="s">
        <v>286</v>
      </c>
      <c r="C44" s="66">
        <v>12</v>
      </c>
      <c r="D44" s="66">
        <v>0</v>
      </c>
      <c r="E44" s="68">
        <v>9</v>
      </c>
      <c r="F44" s="66">
        <v>100</v>
      </c>
      <c r="G44" s="66">
        <f t="shared" si="0"/>
        <v>216</v>
      </c>
      <c r="H44" s="66">
        <f t="shared" si="1"/>
        <v>158</v>
      </c>
      <c r="I44" s="66">
        <v>108</v>
      </c>
      <c r="J44" s="66"/>
      <c r="K44" s="69">
        <f t="shared" si="2"/>
        <v>4.166666666666667</v>
      </c>
      <c r="L44" s="66"/>
      <c r="M44" s="66"/>
      <c r="N44" s="66"/>
      <c r="O44" s="44">
        <f t="shared" si="3"/>
        <v>0.65833333333333333</v>
      </c>
      <c r="P44" s="44">
        <f t="shared" si="4"/>
        <v>4.8250000000000002</v>
      </c>
      <c r="Q44" s="70">
        <v>24</v>
      </c>
    </row>
    <row r="45" spans="1:17" s="71" customFormat="1" x14ac:dyDescent="0.3">
      <c r="A45" s="66">
        <v>1479</v>
      </c>
      <c r="B45" s="67" t="s">
        <v>230</v>
      </c>
      <c r="C45" s="66">
        <v>30</v>
      </c>
      <c r="D45" s="66">
        <v>0</v>
      </c>
      <c r="E45" s="68">
        <v>3.5</v>
      </c>
      <c r="F45" s="66">
        <v>600</v>
      </c>
      <c r="G45" s="66">
        <f t="shared" si="0"/>
        <v>878.5</v>
      </c>
      <c r="H45" s="66">
        <f t="shared" si="1"/>
        <v>739.25</v>
      </c>
      <c r="I45" s="66">
        <v>450</v>
      </c>
      <c r="J45" s="66"/>
      <c r="K45" s="69">
        <f t="shared" si="2"/>
        <v>9.6416666666666675</v>
      </c>
      <c r="L45" s="66">
        <v>0</v>
      </c>
      <c r="M45" s="66"/>
      <c r="N45" s="66"/>
      <c r="O45" s="44">
        <f t="shared" si="3"/>
        <v>1.2320833333333332</v>
      </c>
      <c r="P45" s="44">
        <f t="shared" si="4"/>
        <v>10.873750000000001</v>
      </c>
      <c r="Q45" s="70">
        <v>251</v>
      </c>
    </row>
    <row r="46" spans="1:17" s="71" customFormat="1" x14ac:dyDescent="0.3">
      <c r="A46" s="66">
        <v>1042</v>
      </c>
      <c r="B46" s="67" t="s">
        <v>231</v>
      </c>
      <c r="C46" s="66">
        <v>10</v>
      </c>
      <c r="D46" s="66">
        <v>60</v>
      </c>
      <c r="E46" s="68">
        <v>4</v>
      </c>
      <c r="F46" s="66">
        <v>100</v>
      </c>
      <c r="G46" s="66">
        <f t="shared" si="0"/>
        <v>468</v>
      </c>
      <c r="H46" s="66">
        <f t="shared" si="1"/>
        <v>284</v>
      </c>
      <c r="I46" s="66"/>
      <c r="J46" s="66"/>
      <c r="K46" s="69">
        <f t="shared" si="2"/>
        <v>22.4</v>
      </c>
      <c r="L46" s="66">
        <v>0</v>
      </c>
      <c r="M46" s="66"/>
      <c r="N46" s="66"/>
      <c r="O46" s="44">
        <f t="shared" si="3"/>
        <v>1.4200000000000002</v>
      </c>
      <c r="P46" s="44">
        <f t="shared" si="4"/>
        <v>23.82</v>
      </c>
      <c r="Q46" s="70">
        <v>117</v>
      </c>
    </row>
    <row r="47" spans="1:17" s="71" customFormat="1" x14ac:dyDescent="0.3">
      <c r="A47" s="66">
        <v>87</v>
      </c>
      <c r="B47" s="67" t="s">
        <v>232</v>
      </c>
      <c r="C47" s="66">
        <v>30</v>
      </c>
      <c r="D47" s="66">
        <v>900</v>
      </c>
      <c r="E47" s="68">
        <v>4</v>
      </c>
      <c r="F47" s="66">
        <v>800</v>
      </c>
      <c r="G47" s="66">
        <f t="shared" si="0"/>
        <v>2692</v>
      </c>
      <c r="H47" s="66">
        <f t="shared" si="1"/>
        <v>1746</v>
      </c>
      <c r="I47" s="66"/>
      <c r="J47" s="66"/>
      <c r="K47" s="69">
        <f t="shared" si="2"/>
        <v>28.2</v>
      </c>
      <c r="L47" s="66">
        <v>0</v>
      </c>
      <c r="M47" s="66"/>
      <c r="N47" s="66"/>
      <c r="O47" s="44">
        <f t="shared" si="3"/>
        <v>2.9100000000000006</v>
      </c>
      <c r="P47" s="44">
        <f t="shared" si="4"/>
        <v>31.11</v>
      </c>
      <c r="Q47" s="70">
        <v>673</v>
      </c>
    </row>
    <row r="48" spans="1:17" s="71" customFormat="1" x14ac:dyDescent="0.3">
      <c r="A48" s="66">
        <v>3076</v>
      </c>
      <c r="B48" s="67" t="s">
        <v>229</v>
      </c>
      <c r="C48" s="66">
        <v>30</v>
      </c>
      <c r="D48" s="66">
        <v>300</v>
      </c>
      <c r="E48" s="68">
        <v>4</v>
      </c>
      <c r="F48" s="66">
        <v>300</v>
      </c>
      <c r="G48" s="66">
        <f t="shared" si="0"/>
        <v>892</v>
      </c>
      <c r="H48" s="66">
        <f t="shared" si="1"/>
        <v>596</v>
      </c>
      <c r="I48" s="66"/>
      <c r="J48" s="66"/>
      <c r="K48" s="69">
        <f t="shared" si="2"/>
        <v>9.8666666666666671</v>
      </c>
      <c r="L48" s="66">
        <v>0</v>
      </c>
      <c r="M48" s="66"/>
      <c r="N48" s="66"/>
      <c r="O48" s="44">
        <f t="shared" si="3"/>
        <v>0.9933333333333334</v>
      </c>
      <c r="P48" s="44">
        <f t="shared" si="4"/>
        <v>10.860000000000001</v>
      </c>
      <c r="Q48" s="70">
        <v>223</v>
      </c>
    </row>
    <row r="49" spans="1:17" s="71" customFormat="1" x14ac:dyDescent="0.3">
      <c r="A49" s="66">
        <v>3133</v>
      </c>
      <c r="B49" s="67" t="s">
        <v>317</v>
      </c>
      <c r="C49" s="66">
        <v>12</v>
      </c>
      <c r="D49" s="66">
        <v>0</v>
      </c>
      <c r="E49" s="68"/>
      <c r="F49" s="66"/>
      <c r="G49" s="66">
        <f t="shared" si="0"/>
        <v>0</v>
      </c>
      <c r="H49" s="66"/>
      <c r="I49" s="66"/>
      <c r="J49" s="66">
        <v>120</v>
      </c>
      <c r="K49" s="69"/>
      <c r="L49" s="66"/>
      <c r="M49" s="66"/>
      <c r="N49" s="66"/>
      <c r="O49" s="44"/>
      <c r="P49" s="44"/>
      <c r="Q49" s="70"/>
    </row>
    <row r="50" spans="1:17" x14ac:dyDescent="0.3">
      <c r="A50" s="14">
        <v>1399</v>
      </c>
      <c r="B50" s="51" t="s">
        <v>206</v>
      </c>
      <c r="C50" s="14">
        <v>12</v>
      </c>
      <c r="D50" s="14">
        <v>420</v>
      </c>
      <c r="E50" s="15">
        <v>9</v>
      </c>
      <c r="F50" s="14">
        <v>400</v>
      </c>
      <c r="G50" s="14">
        <f t="shared" si="0"/>
        <v>1017</v>
      </c>
      <c r="H50" s="14">
        <f t="shared" si="1"/>
        <v>708.5</v>
      </c>
      <c r="I50" s="14"/>
      <c r="J50" s="14"/>
      <c r="K50" s="17">
        <f t="shared" si="2"/>
        <v>24.041666666666668</v>
      </c>
      <c r="L50" s="20">
        <v>0</v>
      </c>
      <c r="M50" s="14"/>
      <c r="N50" s="14"/>
      <c r="O50" s="28">
        <f t="shared" si="3"/>
        <v>2.9520833333333338</v>
      </c>
      <c r="P50" s="35">
        <f t="shared" si="4"/>
        <v>26.993750000000002</v>
      </c>
      <c r="Q50" s="54">
        <v>113</v>
      </c>
    </row>
    <row r="51" spans="1:17" s="71" customFormat="1" x14ac:dyDescent="0.3">
      <c r="A51" s="66">
        <v>1071</v>
      </c>
      <c r="B51" s="67" t="s">
        <v>27</v>
      </c>
      <c r="C51" s="66">
        <v>20</v>
      </c>
      <c r="D51" s="66">
        <v>563</v>
      </c>
      <c r="E51" s="68">
        <v>5</v>
      </c>
      <c r="F51" s="66">
        <v>1100</v>
      </c>
      <c r="G51" s="66">
        <f t="shared" si="0"/>
        <v>1385</v>
      </c>
      <c r="H51" s="66">
        <f t="shared" si="1"/>
        <v>1242.5</v>
      </c>
      <c r="I51" s="66">
        <v>200</v>
      </c>
      <c r="J51" s="66"/>
      <c r="K51" s="69">
        <f t="shared" si="2"/>
        <v>23.975000000000001</v>
      </c>
      <c r="L51" s="66">
        <v>0</v>
      </c>
      <c r="M51" s="66"/>
      <c r="N51" s="66"/>
      <c r="O51" s="44">
        <f t="shared" si="3"/>
        <v>3.1062500000000002</v>
      </c>
      <c r="P51" s="44">
        <f t="shared" si="4"/>
        <v>27.081250000000001</v>
      </c>
      <c r="Q51" s="70">
        <v>277</v>
      </c>
    </row>
    <row r="52" spans="1:17" s="71" customFormat="1" x14ac:dyDescent="0.3">
      <c r="A52" s="66">
        <v>1070</v>
      </c>
      <c r="B52" s="67" t="s">
        <v>26</v>
      </c>
      <c r="C52" s="66">
        <v>20</v>
      </c>
      <c r="D52" s="66">
        <v>572</v>
      </c>
      <c r="E52" s="68">
        <v>5</v>
      </c>
      <c r="F52" s="66">
        <v>1200</v>
      </c>
      <c r="G52" s="66">
        <f t="shared" si="0"/>
        <v>1245</v>
      </c>
      <c r="H52" s="66">
        <f t="shared" si="1"/>
        <v>1222.5</v>
      </c>
      <c r="I52" s="66">
        <v>400</v>
      </c>
      <c r="J52" s="66"/>
      <c r="K52" s="69">
        <f t="shared" si="2"/>
        <v>12.525</v>
      </c>
      <c r="L52" s="66">
        <v>0</v>
      </c>
      <c r="M52" s="66"/>
      <c r="N52" s="66"/>
      <c r="O52" s="44">
        <f t="shared" si="3"/>
        <v>3.0562499999999999</v>
      </c>
      <c r="P52" s="44">
        <f t="shared" si="4"/>
        <v>15.581250000000001</v>
      </c>
      <c r="Q52" s="70">
        <v>249</v>
      </c>
    </row>
    <row r="53" spans="1:17" s="71" customFormat="1" x14ac:dyDescent="0.3">
      <c r="A53" s="66">
        <v>8</v>
      </c>
      <c r="B53" s="67" t="s">
        <v>28</v>
      </c>
      <c r="C53" s="66">
        <v>20</v>
      </c>
      <c r="D53" s="66">
        <v>3624</v>
      </c>
      <c r="E53" s="68">
        <v>10</v>
      </c>
      <c r="F53" s="66">
        <v>4500</v>
      </c>
      <c r="G53" s="66">
        <f t="shared" si="0"/>
        <v>5810</v>
      </c>
      <c r="H53" s="66">
        <f t="shared" si="1"/>
        <v>5155</v>
      </c>
      <c r="I53" s="66"/>
      <c r="J53" s="66"/>
      <c r="K53" s="69">
        <f t="shared" si="2"/>
        <v>76.55</v>
      </c>
      <c r="L53" s="66">
        <v>25</v>
      </c>
      <c r="M53" s="66">
        <v>40</v>
      </c>
      <c r="N53" s="66"/>
      <c r="O53" s="44">
        <f t="shared" si="3"/>
        <v>12.887499999999999</v>
      </c>
      <c r="P53" s="44">
        <f t="shared" si="4"/>
        <v>154.4375</v>
      </c>
      <c r="Q53" s="70">
        <v>581</v>
      </c>
    </row>
    <row r="54" spans="1:17" s="71" customFormat="1" x14ac:dyDescent="0.3">
      <c r="A54" s="66">
        <v>1310</v>
      </c>
      <c r="B54" s="67" t="s">
        <v>151</v>
      </c>
      <c r="C54" s="66">
        <v>20</v>
      </c>
      <c r="D54" s="66">
        <v>603</v>
      </c>
      <c r="E54" s="68">
        <v>4</v>
      </c>
      <c r="F54" s="66">
        <v>1500</v>
      </c>
      <c r="G54" s="66">
        <f t="shared" si="0"/>
        <v>1564</v>
      </c>
      <c r="H54" s="66">
        <f t="shared" si="1"/>
        <v>1532</v>
      </c>
      <c r="I54" s="66">
        <v>600</v>
      </c>
      <c r="J54" s="66">
        <v>600</v>
      </c>
      <c r="K54" s="69">
        <f t="shared" si="2"/>
        <v>-13.55</v>
      </c>
      <c r="L54" s="66">
        <v>0</v>
      </c>
      <c r="M54" s="66"/>
      <c r="N54" s="66"/>
      <c r="O54" s="44">
        <f t="shared" si="3"/>
        <v>3.8300000000000005</v>
      </c>
      <c r="P54" s="44">
        <f t="shared" si="4"/>
        <v>-9.7200000000000006</v>
      </c>
      <c r="Q54" s="70">
        <v>391</v>
      </c>
    </row>
    <row r="55" spans="1:17" s="71" customFormat="1" x14ac:dyDescent="0.3">
      <c r="A55" s="66">
        <v>1380</v>
      </c>
      <c r="B55" s="67" t="s">
        <v>152</v>
      </c>
      <c r="C55" s="66">
        <v>20</v>
      </c>
      <c r="D55" s="66">
        <v>1000</v>
      </c>
      <c r="E55" s="68">
        <v>4</v>
      </c>
      <c r="F55" s="66">
        <v>1600</v>
      </c>
      <c r="G55" s="66">
        <f t="shared" si="0"/>
        <v>1048</v>
      </c>
      <c r="H55" s="66">
        <f t="shared" si="1"/>
        <v>1324</v>
      </c>
      <c r="I55" s="66">
        <v>1200</v>
      </c>
      <c r="J55" s="66"/>
      <c r="K55" s="69">
        <f t="shared" si="2"/>
        <v>-43.8</v>
      </c>
      <c r="L55" s="66">
        <v>0</v>
      </c>
      <c r="M55" s="66">
        <v>20</v>
      </c>
      <c r="N55" s="66"/>
      <c r="O55" s="44">
        <f t="shared" si="3"/>
        <v>3.31</v>
      </c>
      <c r="P55" s="44">
        <f t="shared" si="4"/>
        <v>-20.49</v>
      </c>
      <c r="Q55" s="70">
        <v>262</v>
      </c>
    </row>
    <row r="56" spans="1:17" s="71" customFormat="1" x14ac:dyDescent="0.3">
      <c r="A56" s="66">
        <v>3080</v>
      </c>
      <c r="B56" s="67" t="s">
        <v>90</v>
      </c>
      <c r="C56" s="66">
        <v>12</v>
      </c>
      <c r="D56" s="66">
        <v>240</v>
      </c>
      <c r="E56" s="68">
        <v>9</v>
      </c>
      <c r="F56" s="66">
        <v>500</v>
      </c>
      <c r="G56" s="66">
        <f t="shared" si="0"/>
        <v>558</v>
      </c>
      <c r="H56" s="66">
        <f t="shared" si="1"/>
        <v>529</v>
      </c>
      <c r="I56" s="66">
        <v>96</v>
      </c>
      <c r="J56" s="66">
        <v>756</v>
      </c>
      <c r="K56" s="69">
        <f t="shared" si="2"/>
        <v>-46.916666666666664</v>
      </c>
      <c r="L56" s="66">
        <v>0</v>
      </c>
      <c r="M56" s="66">
        <v>10</v>
      </c>
      <c r="N56" s="66"/>
      <c r="O56" s="44">
        <f t="shared" si="3"/>
        <v>2.2041666666666671</v>
      </c>
      <c r="P56" s="44">
        <f t="shared" si="4"/>
        <v>-34.712499999999999</v>
      </c>
      <c r="Q56" s="70">
        <v>62</v>
      </c>
    </row>
    <row r="57" spans="1:17" s="71" customFormat="1" x14ac:dyDescent="0.3">
      <c r="A57" s="66">
        <v>1349</v>
      </c>
      <c r="B57" s="67" t="s">
        <v>91</v>
      </c>
      <c r="C57" s="66">
        <v>12</v>
      </c>
      <c r="D57" s="66">
        <v>0</v>
      </c>
      <c r="E57" s="68">
        <v>9</v>
      </c>
      <c r="F57" s="66">
        <v>200</v>
      </c>
      <c r="G57" s="66">
        <f t="shared" si="0"/>
        <v>288</v>
      </c>
      <c r="H57" s="66">
        <f>SUM(F57+G57)/2</f>
        <v>244</v>
      </c>
      <c r="I57" s="66">
        <v>96</v>
      </c>
      <c r="J57" s="66">
        <v>300</v>
      </c>
      <c r="K57" s="69">
        <f>(H57-D57-I57-J57)/C57</f>
        <v>-12.666666666666666</v>
      </c>
      <c r="L57" s="66">
        <v>0</v>
      </c>
      <c r="M57" s="66">
        <v>8</v>
      </c>
      <c r="N57" s="66"/>
      <c r="O57" s="44">
        <f t="shared" si="3"/>
        <v>1.0166666666666668</v>
      </c>
      <c r="P57" s="44">
        <f t="shared" si="4"/>
        <v>-3.6499999999999995</v>
      </c>
      <c r="Q57" s="70">
        <v>32</v>
      </c>
    </row>
    <row r="58" spans="1:17" s="71" customFormat="1" x14ac:dyDescent="0.3">
      <c r="A58" s="66">
        <v>1502</v>
      </c>
      <c r="B58" s="67" t="s">
        <v>277</v>
      </c>
      <c r="C58" s="66">
        <v>15</v>
      </c>
      <c r="D58" s="66">
        <v>0</v>
      </c>
      <c r="E58" s="68">
        <v>3</v>
      </c>
      <c r="F58" s="66"/>
      <c r="G58" s="66">
        <f t="shared" si="0"/>
        <v>0</v>
      </c>
      <c r="H58" s="66">
        <v>3000</v>
      </c>
      <c r="I58" s="66"/>
      <c r="J58" s="66"/>
      <c r="K58" s="69">
        <f t="shared" si="2"/>
        <v>200</v>
      </c>
      <c r="L58" s="66"/>
      <c r="M58" s="66"/>
      <c r="N58" s="66"/>
      <c r="O58" s="44"/>
      <c r="P58" s="44">
        <f t="shared" si="4"/>
        <v>200</v>
      </c>
      <c r="Q58" s="70"/>
    </row>
    <row r="59" spans="1:17" s="71" customFormat="1" x14ac:dyDescent="0.3">
      <c r="A59" s="66">
        <v>1501</v>
      </c>
      <c r="B59" s="67" t="s">
        <v>278</v>
      </c>
      <c r="C59" s="66">
        <v>15</v>
      </c>
      <c r="D59" s="66">
        <v>0</v>
      </c>
      <c r="E59" s="68">
        <v>3</v>
      </c>
      <c r="F59" s="66"/>
      <c r="G59" s="66">
        <f t="shared" si="0"/>
        <v>0</v>
      </c>
      <c r="H59" s="66">
        <v>4500</v>
      </c>
      <c r="I59" s="66"/>
      <c r="J59" s="66"/>
      <c r="K59" s="69">
        <f t="shared" si="2"/>
        <v>300</v>
      </c>
      <c r="L59" s="66"/>
      <c r="M59" s="66"/>
      <c r="N59" s="66"/>
      <c r="O59" s="44"/>
      <c r="P59" s="44">
        <f t="shared" si="4"/>
        <v>300</v>
      </c>
      <c r="Q59" s="70"/>
    </row>
    <row r="60" spans="1:17" s="65" customFormat="1" x14ac:dyDescent="0.3">
      <c r="A60" s="41">
        <v>1402</v>
      </c>
      <c r="B60" s="63" t="s">
        <v>252</v>
      </c>
      <c r="C60" s="41">
        <v>10</v>
      </c>
      <c r="D60" s="41">
        <v>573</v>
      </c>
      <c r="E60" s="42">
        <v>9</v>
      </c>
      <c r="F60" s="41">
        <v>700</v>
      </c>
      <c r="G60" s="41">
        <f t="shared" si="0"/>
        <v>1071</v>
      </c>
      <c r="H60" s="41">
        <f t="shared" si="1"/>
        <v>885.5</v>
      </c>
      <c r="I60" s="41"/>
      <c r="J60" s="41"/>
      <c r="K60" s="43">
        <f t="shared" si="2"/>
        <v>31.25</v>
      </c>
      <c r="L60" s="41">
        <v>0</v>
      </c>
      <c r="M60" s="41"/>
      <c r="N60" s="41"/>
      <c r="O60" s="39">
        <f t="shared" si="3"/>
        <v>4.4275000000000002</v>
      </c>
      <c r="P60" s="39">
        <f t="shared" si="4"/>
        <v>35.677500000000002</v>
      </c>
      <c r="Q60" s="64">
        <v>119</v>
      </c>
    </row>
    <row r="61" spans="1:17" s="71" customFormat="1" x14ac:dyDescent="0.3">
      <c r="A61" s="66">
        <v>1400</v>
      </c>
      <c r="B61" s="67" t="s">
        <v>208</v>
      </c>
      <c r="C61" s="66">
        <v>10</v>
      </c>
      <c r="D61" s="66">
        <v>260</v>
      </c>
      <c r="E61" s="68">
        <v>9</v>
      </c>
      <c r="F61" s="66">
        <v>500</v>
      </c>
      <c r="G61" s="66">
        <f t="shared" si="0"/>
        <v>810</v>
      </c>
      <c r="H61" s="66">
        <f t="shared" si="1"/>
        <v>655</v>
      </c>
      <c r="I61" s="66">
        <v>700</v>
      </c>
      <c r="J61" s="66"/>
      <c r="K61" s="69">
        <f t="shared" si="2"/>
        <v>-30.5</v>
      </c>
      <c r="L61" s="66">
        <v>0</v>
      </c>
      <c r="M61" s="66"/>
      <c r="N61" s="66"/>
      <c r="O61" s="44">
        <f t="shared" si="3"/>
        <v>3.2749999999999999</v>
      </c>
      <c r="P61" s="44">
        <f t="shared" si="4"/>
        <v>-27.225000000000001</v>
      </c>
      <c r="Q61" s="70">
        <v>90</v>
      </c>
    </row>
    <row r="62" spans="1:17" s="71" customFormat="1" x14ac:dyDescent="0.3">
      <c r="A62" s="66">
        <v>1401</v>
      </c>
      <c r="B62" s="67" t="s">
        <v>59</v>
      </c>
      <c r="C62" s="66">
        <v>10</v>
      </c>
      <c r="D62" s="66">
        <v>433</v>
      </c>
      <c r="E62" s="68">
        <v>9</v>
      </c>
      <c r="F62" s="66">
        <v>1200</v>
      </c>
      <c r="G62" s="66">
        <f t="shared" si="0"/>
        <v>2277</v>
      </c>
      <c r="H62" s="66">
        <f t="shared" si="1"/>
        <v>1738.5</v>
      </c>
      <c r="I62" s="66">
        <v>900</v>
      </c>
      <c r="J62" s="66">
        <v>400</v>
      </c>
      <c r="K62" s="69">
        <f t="shared" si="2"/>
        <v>0.55000000000000004</v>
      </c>
      <c r="L62" s="66">
        <v>0</v>
      </c>
      <c r="M62" s="66"/>
      <c r="N62" s="66"/>
      <c r="O62" s="44">
        <f t="shared" si="3"/>
        <v>8.6925000000000008</v>
      </c>
      <c r="P62" s="44">
        <f t="shared" si="4"/>
        <v>9.2425000000000015</v>
      </c>
      <c r="Q62" s="70">
        <v>253</v>
      </c>
    </row>
    <row r="63" spans="1:17" s="71" customFormat="1" x14ac:dyDescent="0.3">
      <c r="A63" s="66">
        <v>1236</v>
      </c>
      <c r="B63" s="67" t="s">
        <v>29</v>
      </c>
      <c r="C63" s="66">
        <v>30</v>
      </c>
      <c r="D63" s="66">
        <v>900</v>
      </c>
      <c r="E63" s="68">
        <v>9</v>
      </c>
      <c r="F63" s="66">
        <v>1900</v>
      </c>
      <c r="G63" s="66">
        <f t="shared" si="0"/>
        <v>3897</v>
      </c>
      <c r="H63" s="66">
        <f t="shared" si="1"/>
        <v>2898.5</v>
      </c>
      <c r="I63" s="66">
        <v>3000</v>
      </c>
      <c r="J63" s="66"/>
      <c r="K63" s="69">
        <f t="shared" si="2"/>
        <v>-33.383333333333333</v>
      </c>
      <c r="L63" s="66">
        <v>15</v>
      </c>
      <c r="M63" s="66">
        <v>40</v>
      </c>
      <c r="N63" s="66"/>
      <c r="O63" s="44">
        <f t="shared" si="3"/>
        <v>4.8308333333333335</v>
      </c>
      <c r="P63" s="44">
        <f t="shared" si="4"/>
        <v>26.447500000000002</v>
      </c>
      <c r="Q63" s="70">
        <v>433</v>
      </c>
    </row>
    <row r="64" spans="1:17" s="71" customFormat="1" x14ac:dyDescent="0.3">
      <c r="A64" s="66">
        <v>10</v>
      </c>
      <c r="B64" s="67" t="s">
        <v>30</v>
      </c>
      <c r="C64" s="66">
        <v>10</v>
      </c>
      <c r="D64" s="66">
        <v>1600</v>
      </c>
      <c r="E64" s="68">
        <v>9</v>
      </c>
      <c r="F64" s="66">
        <v>2100</v>
      </c>
      <c r="G64" s="66">
        <f t="shared" si="0"/>
        <v>3231</v>
      </c>
      <c r="H64" s="66">
        <f t="shared" si="1"/>
        <v>2665.5</v>
      </c>
      <c r="I64" s="66">
        <v>400</v>
      </c>
      <c r="J64" s="66">
        <v>1000</v>
      </c>
      <c r="K64" s="69">
        <f t="shared" si="2"/>
        <v>-33.450000000000003</v>
      </c>
      <c r="L64" s="66">
        <v>50</v>
      </c>
      <c r="M64" s="66">
        <v>30</v>
      </c>
      <c r="N64" s="66"/>
      <c r="O64" s="44">
        <f t="shared" si="3"/>
        <v>13.327500000000001</v>
      </c>
      <c r="P64" s="44">
        <f t="shared" si="4"/>
        <v>59.877499999999998</v>
      </c>
      <c r="Q64" s="70">
        <v>359</v>
      </c>
    </row>
    <row r="65" spans="1:17" s="71" customFormat="1" x14ac:dyDescent="0.3">
      <c r="A65" s="66">
        <v>1476</v>
      </c>
      <c r="B65" s="67" t="s">
        <v>209</v>
      </c>
      <c r="C65" s="66">
        <v>32</v>
      </c>
      <c r="D65" s="66">
        <v>41</v>
      </c>
      <c r="E65" s="68">
        <v>9</v>
      </c>
      <c r="F65" s="66">
        <v>100</v>
      </c>
      <c r="G65" s="66">
        <f t="shared" si="0"/>
        <v>135</v>
      </c>
      <c r="H65" s="66">
        <f t="shared" si="1"/>
        <v>117.5</v>
      </c>
      <c r="I65" s="66"/>
      <c r="J65" s="66"/>
      <c r="K65" s="69">
        <f t="shared" si="2"/>
        <v>2.390625</v>
      </c>
      <c r="L65" s="66">
        <v>0</v>
      </c>
      <c r="M65" s="66"/>
      <c r="N65" s="66"/>
      <c r="O65" s="44">
        <f t="shared" si="3"/>
        <v>0.18359375</v>
      </c>
      <c r="P65" s="44">
        <f t="shared" si="4"/>
        <v>2.57421875</v>
      </c>
      <c r="Q65" s="70">
        <v>15</v>
      </c>
    </row>
    <row r="66" spans="1:17" s="71" customFormat="1" x14ac:dyDescent="0.3">
      <c r="A66" s="66">
        <v>1477</v>
      </c>
      <c r="B66" s="67" t="s">
        <v>210</v>
      </c>
      <c r="C66" s="66">
        <v>32</v>
      </c>
      <c r="D66" s="66">
        <v>35</v>
      </c>
      <c r="E66" s="68">
        <v>9</v>
      </c>
      <c r="F66" s="66">
        <v>80</v>
      </c>
      <c r="G66" s="66">
        <f t="shared" si="0"/>
        <v>90</v>
      </c>
      <c r="H66" s="66">
        <f t="shared" si="1"/>
        <v>85</v>
      </c>
      <c r="I66" s="66"/>
      <c r="J66" s="66"/>
      <c r="K66" s="69">
        <f t="shared" si="2"/>
        <v>1.5625</v>
      </c>
      <c r="L66" s="66">
        <v>0</v>
      </c>
      <c r="M66" s="66"/>
      <c r="N66" s="66"/>
      <c r="O66" s="44">
        <f t="shared" si="3"/>
        <v>0.1328125</v>
      </c>
      <c r="P66" s="44">
        <f t="shared" si="4"/>
        <v>1.6953125</v>
      </c>
      <c r="Q66" s="70">
        <v>10</v>
      </c>
    </row>
    <row r="67" spans="1:17" s="71" customFormat="1" x14ac:dyDescent="0.3">
      <c r="A67" s="66">
        <v>47</v>
      </c>
      <c r="B67" s="67" t="s">
        <v>60</v>
      </c>
      <c r="C67" s="66">
        <v>24</v>
      </c>
      <c r="D67" s="66">
        <v>0</v>
      </c>
      <c r="E67" s="68">
        <v>4</v>
      </c>
      <c r="F67" s="66">
        <v>300</v>
      </c>
      <c r="G67" s="66">
        <f t="shared" si="0"/>
        <v>0</v>
      </c>
      <c r="H67" s="66">
        <f t="shared" si="1"/>
        <v>150</v>
      </c>
      <c r="I67" s="66">
        <v>600</v>
      </c>
      <c r="J67" s="66"/>
      <c r="K67" s="69">
        <f t="shared" si="2"/>
        <v>-18.75</v>
      </c>
      <c r="L67" s="66">
        <v>0</v>
      </c>
      <c r="M67" s="66"/>
      <c r="N67" s="66"/>
      <c r="O67" s="44">
        <f t="shared" si="3"/>
        <v>0.3125</v>
      </c>
      <c r="P67" s="44">
        <f t="shared" si="4"/>
        <v>-18.4375</v>
      </c>
      <c r="Q67" s="70"/>
    </row>
    <row r="68" spans="1:17" s="71" customFormat="1" x14ac:dyDescent="0.3">
      <c r="A68" s="66">
        <v>3020</v>
      </c>
      <c r="B68" s="67" t="s">
        <v>244</v>
      </c>
      <c r="C68" s="66">
        <v>12</v>
      </c>
      <c r="D68" s="66">
        <v>0</v>
      </c>
      <c r="E68" s="68">
        <v>3.5</v>
      </c>
      <c r="F68" s="66">
        <v>65</v>
      </c>
      <c r="G68" s="66">
        <f t="shared" ref="G68:G133" si="5">Q68*E68</f>
        <v>45.5</v>
      </c>
      <c r="H68" s="66">
        <f t="shared" si="1"/>
        <v>55.25</v>
      </c>
      <c r="I68" s="66">
        <v>72</v>
      </c>
      <c r="J68" s="66"/>
      <c r="K68" s="69">
        <f t="shared" ref="K68:K140" si="6">(H68-D68-I68-J68)/C68</f>
        <v>-1.3958333333333333</v>
      </c>
      <c r="L68" s="66">
        <v>0</v>
      </c>
      <c r="M68" s="66"/>
      <c r="N68" s="66"/>
      <c r="O68" s="44">
        <f t="shared" si="3"/>
        <v>0.23020833333333335</v>
      </c>
      <c r="P68" s="44">
        <f t="shared" si="4"/>
        <v>-1.1656249999999999</v>
      </c>
      <c r="Q68" s="70">
        <v>13</v>
      </c>
    </row>
    <row r="69" spans="1:17" s="71" customFormat="1" x14ac:dyDescent="0.3">
      <c r="A69" s="66"/>
      <c r="B69" s="67" t="s">
        <v>144</v>
      </c>
      <c r="C69" s="66">
        <v>18</v>
      </c>
      <c r="D69" s="66">
        <v>18</v>
      </c>
      <c r="E69" s="68">
        <v>3.5</v>
      </c>
      <c r="F69" s="66">
        <v>45</v>
      </c>
      <c r="G69" s="66">
        <f t="shared" si="5"/>
        <v>0</v>
      </c>
      <c r="H69" s="66">
        <f t="shared" si="1"/>
        <v>22.5</v>
      </c>
      <c r="I69" s="66"/>
      <c r="J69" s="66"/>
      <c r="K69" s="69">
        <f t="shared" si="6"/>
        <v>0.25</v>
      </c>
      <c r="L69" s="66">
        <v>0</v>
      </c>
      <c r="M69" s="66"/>
      <c r="N69" s="66"/>
      <c r="O69" s="44">
        <f t="shared" si="3"/>
        <v>6.25E-2</v>
      </c>
      <c r="P69" s="44">
        <f t="shared" si="4"/>
        <v>0.3125</v>
      </c>
      <c r="Q69" s="70"/>
    </row>
    <row r="70" spans="1:17" s="71" customFormat="1" x14ac:dyDescent="0.3">
      <c r="A70" s="66">
        <v>115</v>
      </c>
      <c r="B70" s="67" t="s">
        <v>92</v>
      </c>
      <c r="C70" s="66">
        <v>12</v>
      </c>
      <c r="D70" s="66">
        <v>707</v>
      </c>
      <c r="E70" s="68">
        <v>9</v>
      </c>
      <c r="F70" s="66">
        <v>900</v>
      </c>
      <c r="G70" s="66">
        <f t="shared" si="5"/>
        <v>1467</v>
      </c>
      <c r="H70" s="66">
        <f t="shared" si="1"/>
        <v>1183.5</v>
      </c>
      <c r="I70" s="66"/>
      <c r="J70" s="66"/>
      <c r="K70" s="69">
        <f t="shared" si="6"/>
        <v>39.708333333333336</v>
      </c>
      <c r="L70" s="66">
        <v>0</v>
      </c>
      <c r="M70" s="66"/>
      <c r="N70" s="66"/>
      <c r="O70" s="44">
        <f t="shared" si="3"/>
        <v>4.9312500000000004</v>
      </c>
      <c r="P70" s="44">
        <f t="shared" si="4"/>
        <v>44.639583333333334</v>
      </c>
      <c r="Q70" s="70">
        <v>163</v>
      </c>
    </row>
    <row r="71" spans="1:17" s="71" customFormat="1" x14ac:dyDescent="0.3">
      <c r="A71" s="66">
        <v>1311</v>
      </c>
      <c r="B71" s="67" t="s">
        <v>153</v>
      </c>
      <c r="C71" s="66">
        <v>30</v>
      </c>
      <c r="D71" s="66">
        <v>0</v>
      </c>
      <c r="E71" s="68">
        <v>6</v>
      </c>
      <c r="F71" s="66">
        <v>4400</v>
      </c>
      <c r="G71" s="66">
        <f t="shared" si="5"/>
        <v>11940</v>
      </c>
      <c r="H71" s="66">
        <f t="shared" si="1"/>
        <v>8170</v>
      </c>
      <c r="I71" s="66">
        <v>1800</v>
      </c>
      <c r="J71" s="66">
        <v>2100</v>
      </c>
      <c r="K71" s="69">
        <f t="shared" si="6"/>
        <v>142.33333333333334</v>
      </c>
      <c r="L71" s="66">
        <v>0</v>
      </c>
      <c r="M71" s="66">
        <v>20</v>
      </c>
      <c r="N71" s="66"/>
      <c r="O71" s="44">
        <f t="shared" si="3"/>
        <v>13.616666666666667</v>
      </c>
      <c r="P71" s="44">
        <f t="shared" si="4"/>
        <v>175.95000000000002</v>
      </c>
      <c r="Q71" s="70">
        <v>1990</v>
      </c>
    </row>
    <row r="72" spans="1:17" s="71" customFormat="1" x14ac:dyDescent="0.3">
      <c r="A72" s="66">
        <v>1606</v>
      </c>
      <c r="B72" s="67" t="s">
        <v>225</v>
      </c>
      <c r="C72" s="66">
        <v>1</v>
      </c>
      <c r="D72" s="66">
        <v>0</v>
      </c>
      <c r="E72" s="68">
        <v>10</v>
      </c>
      <c r="F72" s="66">
        <v>150</v>
      </c>
      <c r="G72" s="66">
        <f>Q72*E72</f>
        <v>1140</v>
      </c>
      <c r="H72" s="66">
        <f t="shared" si="1"/>
        <v>645</v>
      </c>
      <c r="I72" s="66">
        <v>300</v>
      </c>
      <c r="J72" s="66"/>
      <c r="K72" s="69">
        <f t="shared" si="6"/>
        <v>345</v>
      </c>
      <c r="L72" s="66">
        <v>0</v>
      </c>
      <c r="M72" s="66"/>
      <c r="N72" s="66"/>
      <c r="O72" s="44">
        <f t="shared" si="3"/>
        <v>32.25</v>
      </c>
      <c r="P72" s="44">
        <f t="shared" si="4"/>
        <v>377.25</v>
      </c>
      <c r="Q72" s="70">
        <v>114</v>
      </c>
    </row>
    <row r="73" spans="1:17" s="71" customFormat="1" x14ac:dyDescent="0.3">
      <c r="A73" s="66">
        <v>1575</v>
      </c>
      <c r="B73" s="67" t="s">
        <v>259</v>
      </c>
      <c r="C73" s="66">
        <v>12</v>
      </c>
      <c r="D73" s="66">
        <v>480</v>
      </c>
      <c r="E73" s="68">
        <v>9</v>
      </c>
      <c r="F73" s="66">
        <v>480</v>
      </c>
      <c r="G73" s="66">
        <f>Q73*E73</f>
        <v>1296</v>
      </c>
      <c r="H73" s="66">
        <f t="shared" si="1"/>
        <v>888</v>
      </c>
      <c r="I73" s="66"/>
      <c r="J73" s="66"/>
      <c r="K73" s="69">
        <f>(H73-D73-I73-J73)/C73</f>
        <v>34</v>
      </c>
      <c r="L73" s="66">
        <v>0</v>
      </c>
      <c r="M73" s="66"/>
      <c r="N73" s="66"/>
      <c r="O73" s="44">
        <f t="shared" si="3"/>
        <v>3.7000000000000006</v>
      </c>
      <c r="P73" s="44">
        <f>K73+L73+M73+N73+O73</f>
        <v>37.700000000000003</v>
      </c>
      <c r="Q73" s="70">
        <v>144</v>
      </c>
    </row>
    <row r="74" spans="1:17" s="71" customFormat="1" x14ac:dyDescent="0.3">
      <c r="A74" s="66">
        <v>1576</v>
      </c>
      <c r="B74" s="67" t="s">
        <v>260</v>
      </c>
      <c r="C74" s="66">
        <v>12</v>
      </c>
      <c r="D74" s="66">
        <v>420</v>
      </c>
      <c r="E74" s="68">
        <v>9</v>
      </c>
      <c r="F74" s="66">
        <v>420</v>
      </c>
      <c r="G74" s="66">
        <f>Q74*E74</f>
        <v>1080</v>
      </c>
      <c r="H74" s="66">
        <f t="shared" ref="H74:H146" si="7">SUM(F74+G74)/2</f>
        <v>750</v>
      </c>
      <c r="I74" s="66"/>
      <c r="J74" s="66"/>
      <c r="K74" s="69">
        <f>(H74-D74-I74-J74)/C74</f>
        <v>27.5</v>
      </c>
      <c r="L74" s="66">
        <v>0</v>
      </c>
      <c r="M74" s="66"/>
      <c r="N74" s="66"/>
      <c r="O74" s="44">
        <f t="shared" ref="O74:O146" si="8">H74*0.05/C74</f>
        <v>3.125</v>
      </c>
      <c r="P74" s="44">
        <f>K74+L74+M74+N74+O74</f>
        <v>30.625</v>
      </c>
      <c r="Q74" s="70">
        <v>120</v>
      </c>
    </row>
    <row r="75" spans="1:17" s="71" customFormat="1" x14ac:dyDescent="0.3">
      <c r="A75" s="66">
        <v>1577</v>
      </c>
      <c r="B75" s="67" t="s">
        <v>261</v>
      </c>
      <c r="C75" s="66">
        <v>12</v>
      </c>
      <c r="D75" s="66">
        <v>420</v>
      </c>
      <c r="E75" s="68">
        <v>9</v>
      </c>
      <c r="F75" s="66">
        <v>420</v>
      </c>
      <c r="G75" s="66">
        <f>Q75*E75</f>
        <v>1080</v>
      </c>
      <c r="H75" s="66">
        <f t="shared" si="7"/>
        <v>750</v>
      </c>
      <c r="I75" s="66"/>
      <c r="J75" s="66"/>
      <c r="K75" s="69">
        <f t="shared" si="6"/>
        <v>27.5</v>
      </c>
      <c r="L75" s="66">
        <v>0</v>
      </c>
      <c r="M75" s="66"/>
      <c r="N75" s="66"/>
      <c r="O75" s="44">
        <f t="shared" si="8"/>
        <v>3.125</v>
      </c>
      <c r="P75" s="44">
        <f>K75+L75+M75+N75+O75</f>
        <v>30.625</v>
      </c>
      <c r="Q75" s="70">
        <v>120</v>
      </c>
    </row>
    <row r="76" spans="1:17" s="71" customFormat="1" x14ac:dyDescent="0.3">
      <c r="A76" s="66">
        <v>1350</v>
      </c>
      <c r="B76" s="67" t="s">
        <v>178</v>
      </c>
      <c r="C76" s="66">
        <v>24</v>
      </c>
      <c r="D76" s="66">
        <v>59</v>
      </c>
      <c r="E76" s="68">
        <v>9</v>
      </c>
      <c r="F76" s="66">
        <v>300</v>
      </c>
      <c r="G76" s="66">
        <f t="shared" si="5"/>
        <v>1719</v>
      </c>
      <c r="H76" s="66">
        <f t="shared" si="7"/>
        <v>1009.5</v>
      </c>
      <c r="I76" s="66">
        <v>720</v>
      </c>
      <c r="J76" s="66"/>
      <c r="K76" s="69">
        <f t="shared" si="6"/>
        <v>9.6041666666666661</v>
      </c>
      <c r="L76" s="66">
        <v>0</v>
      </c>
      <c r="M76" s="66">
        <v>10</v>
      </c>
      <c r="N76" s="66"/>
      <c r="O76" s="44">
        <f t="shared" si="8"/>
        <v>2.1031249999999999</v>
      </c>
      <c r="P76" s="44">
        <f>K76+L76+M76+N76+O76</f>
        <v>21.707291666666663</v>
      </c>
      <c r="Q76" s="70">
        <v>191</v>
      </c>
    </row>
    <row r="77" spans="1:17" s="71" customFormat="1" x14ac:dyDescent="0.3">
      <c r="A77" s="66">
        <v>1607</v>
      </c>
      <c r="B77" s="67" t="s">
        <v>226</v>
      </c>
      <c r="C77" s="66">
        <v>1</v>
      </c>
      <c r="D77" s="66">
        <v>0</v>
      </c>
      <c r="E77" s="68">
        <v>10</v>
      </c>
      <c r="F77" s="66">
        <v>100</v>
      </c>
      <c r="G77" s="66">
        <f t="shared" si="5"/>
        <v>800</v>
      </c>
      <c r="H77" s="66">
        <f t="shared" si="7"/>
        <v>450</v>
      </c>
      <c r="I77" s="66">
        <v>100</v>
      </c>
      <c r="J77" s="66"/>
      <c r="K77" s="69">
        <f t="shared" si="6"/>
        <v>350</v>
      </c>
      <c r="L77" s="66">
        <v>0</v>
      </c>
      <c r="M77" s="66"/>
      <c r="N77" s="66"/>
      <c r="O77" s="44">
        <f t="shared" si="8"/>
        <v>22.5</v>
      </c>
      <c r="P77" s="44">
        <f t="shared" ref="P77:P149" si="9">K77+L77+M77+N77+O77</f>
        <v>372.5</v>
      </c>
      <c r="Q77" s="70">
        <v>80</v>
      </c>
    </row>
    <row r="78" spans="1:17" s="71" customFormat="1" x14ac:dyDescent="0.3">
      <c r="A78" s="66">
        <v>1608</v>
      </c>
      <c r="B78" s="67" t="s">
        <v>227</v>
      </c>
      <c r="C78" s="66">
        <v>1</v>
      </c>
      <c r="D78" s="66">
        <v>0</v>
      </c>
      <c r="E78" s="68">
        <v>10</v>
      </c>
      <c r="F78" s="66">
        <v>100</v>
      </c>
      <c r="G78" s="66">
        <f t="shared" si="5"/>
        <v>1100</v>
      </c>
      <c r="H78" s="66">
        <f t="shared" si="7"/>
        <v>600</v>
      </c>
      <c r="I78" s="66">
        <v>200</v>
      </c>
      <c r="J78" s="66"/>
      <c r="K78" s="69">
        <f t="shared" si="6"/>
        <v>400</v>
      </c>
      <c r="L78" s="66">
        <v>0</v>
      </c>
      <c r="M78" s="66"/>
      <c r="N78" s="66"/>
      <c r="O78" s="44">
        <f t="shared" si="8"/>
        <v>30</v>
      </c>
      <c r="P78" s="44">
        <f t="shared" si="9"/>
        <v>430</v>
      </c>
      <c r="Q78" s="70">
        <v>110</v>
      </c>
    </row>
    <row r="79" spans="1:17" s="71" customFormat="1" x14ac:dyDescent="0.3">
      <c r="A79" s="66">
        <v>1252</v>
      </c>
      <c r="B79" s="67" t="s">
        <v>154</v>
      </c>
      <c r="C79" s="66">
        <v>30</v>
      </c>
      <c r="D79" s="66">
        <v>2100</v>
      </c>
      <c r="E79" s="68">
        <v>4</v>
      </c>
      <c r="F79" s="66">
        <v>2700</v>
      </c>
      <c r="G79" s="66">
        <f t="shared" si="5"/>
        <v>1796</v>
      </c>
      <c r="H79" s="66">
        <f t="shared" si="7"/>
        <v>2248</v>
      </c>
      <c r="I79" s="66">
        <v>1350</v>
      </c>
      <c r="J79" s="66"/>
      <c r="K79" s="69">
        <f t="shared" si="6"/>
        <v>-40.06666666666667</v>
      </c>
      <c r="L79" s="66">
        <v>0</v>
      </c>
      <c r="M79" s="66">
        <v>20</v>
      </c>
      <c r="N79" s="66"/>
      <c r="O79" s="44">
        <f t="shared" si="8"/>
        <v>3.746666666666667</v>
      </c>
      <c r="P79" s="44">
        <f t="shared" si="9"/>
        <v>-16.320000000000004</v>
      </c>
      <c r="Q79" s="70">
        <v>449</v>
      </c>
    </row>
    <row r="80" spans="1:17" s="65" customFormat="1" x14ac:dyDescent="0.3">
      <c r="A80" s="41">
        <v>117</v>
      </c>
      <c r="B80" s="63" t="s">
        <v>94</v>
      </c>
      <c r="C80" s="41">
        <v>1</v>
      </c>
      <c r="D80" s="41">
        <v>305</v>
      </c>
      <c r="E80" s="42">
        <v>10</v>
      </c>
      <c r="F80" s="41">
        <v>500</v>
      </c>
      <c r="G80" s="41">
        <f t="shared" si="5"/>
        <v>790</v>
      </c>
      <c r="H80" s="41">
        <f t="shared" si="7"/>
        <v>645</v>
      </c>
      <c r="I80" s="41">
        <v>250</v>
      </c>
      <c r="J80" s="41">
        <v>150</v>
      </c>
      <c r="K80" s="43">
        <f t="shared" si="6"/>
        <v>-60</v>
      </c>
      <c r="L80" s="41">
        <v>0</v>
      </c>
      <c r="M80" s="41"/>
      <c r="N80" s="41"/>
      <c r="O80" s="39">
        <f t="shared" si="8"/>
        <v>32.25</v>
      </c>
      <c r="P80" s="39">
        <f t="shared" si="9"/>
        <v>-27.75</v>
      </c>
      <c r="Q80" s="64">
        <v>79</v>
      </c>
    </row>
    <row r="81" spans="1:17" s="65" customFormat="1" x14ac:dyDescent="0.3">
      <c r="A81" s="41">
        <v>116</v>
      </c>
      <c r="B81" s="63" t="s">
        <v>93</v>
      </c>
      <c r="C81" s="41">
        <v>1</v>
      </c>
      <c r="D81" s="41">
        <v>528</v>
      </c>
      <c r="E81" s="42">
        <v>10</v>
      </c>
      <c r="F81" s="41">
        <v>750</v>
      </c>
      <c r="G81" s="41">
        <f t="shared" si="5"/>
        <v>1140</v>
      </c>
      <c r="H81" s="41">
        <f t="shared" si="7"/>
        <v>945</v>
      </c>
      <c r="I81" s="41">
        <v>200</v>
      </c>
      <c r="J81" s="41">
        <v>180</v>
      </c>
      <c r="K81" s="43">
        <f t="shared" si="6"/>
        <v>37</v>
      </c>
      <c r="L81" s="41">
        <v>100</v>
      </c>
      <c r="M81" s="41"/>
      <c r="N81" s="41"/>
      <c r="O81" s="39">
        <f t="shared" si="8"/>
        <v>47.25</v>
      </c>
      <c r="P81" s="39">
        <f t="shared" si="9"/>
        <v>184.25</v>
      </c>
      <c r="Q81" s="64">
        <v>114</v>
      </c>
    </row>
    <row r="82" spans="1:17" s="71" customFormat="1" x14ac:dyDescent="0.3">
      <c r="A82" s="66">
        <v>118</v>
      </c>
      <c r="B82" s="67" t="s">
        <v>63</v>
      </c>
      <c r="C82" s="66">
        <v>12</v>
      </c>
      <c r="D82" s="66">
        <v>53</v>
      </c>
      <c r="E82" s="68">
        <v>7</v>
      </c>
      <c r="F82" s="66">
        <v>120</v>
      </c>
      <c r="G82" s="66">
        <f t="shared" si="5"/>
        <v>224</v>
      </c>
      <c r="H82" s="66">
        <f t="shared" si="7"/>
        <v>172</v>
      </c>
      <c r="I82" s="66">
        <v>180</v>
      </c>
      <c r="J82" s="66"/>
      <c r="K82" s="69">
        <f t="shared" si="6"/>
        <v>-5.083333333333333</v>
      </c>
      <c r="L82" s="66">
        <v>0</v>
      </c>
      <c r="M82" s="66"/>
      <c r="N82" s="66"/>
      <c r="O82" s="44">
        <f t="shared" si="8"/>
        <v>0.71666666666666667</v>
      </c>
      <c r="P82" s="44">
        <f t="shared" si="9"/>
        <v>-4.3666666666666663</v>
      </c>
      <c r="Q82" s="70">
        <v>32</v>
      </c>
    </row>
    <row r="83" spans="1:17" s="71" customFormat="1" x14ac:dyDescent="0.3">
      <c r="A83" s="66">
        <v>92</v>
      </c>
      <c r="B83" s="67" t="s">
        <v>62</v>
      </c>
      <c r="C83" s="66">
        <v>40</v>
      </c>
      <c r="D83" s="66">
        <v>1004</v>
      </c>
      <c r="E83" s="68">
        <v>7</v>
      </c>
      <c r="F83" s="66">
        <v>2100</v>
      </c>
      <c r="G83" s="66">
        <f t="shared" si="5"/>
        <v>7266</v>
      </c>
      <c r="H83" s="66">
        <f t="shared" si="7"/>
        <v>4683</v>
      </c>
      <c r="I83" s="66">
        <v>4000</v>
      </c>
      <c r="J83" s="66"/>
      <c r="K83" s="69">
        <f t="shared" si="6"/>
        <v>-8.0250000000000004</v>
      </c>
      <c r="L83" s="66">
        <v>25</v>
      </c>
      <c r="M83" s="66"/>
      <c r="N83" s="66"/>
      <c r="O83" s="44">
        <f t="shared" si="8"/>
        <v>5.8537499999999998</v>
      </c>
      <c r="P83" s="44">
        <f t="shared" si="9"/>
        <v>22.828749999999999</v>
      </c>
      <c r="Q83" s="70">
        <v>1038</v>
      </c>
    </row>
    <row r="84" spans="1:17" s="71" customFormat="1" x14ac:dyDescent="0.3">
      <c r="A84" s="66">
        <v>120</v>
      </c>
      <c r="B84" s="67" t="s">
        <v>64</v>
      </c>
      <c r="C84" s="66">
        <v>30</v>
      </c>
      <c r="D84" s="66">
        <v>862</v>
      </c>
      <c r="E84" s="68">
        <v>7</v>
      </c>
      <c r="F84" s="66">
        <v>1100</v>
      </c>
      <c r="G84" s="66">
        <f t="shared" si="5"/>
        <v>1449</v>
      </c>
      <c r="H84" s="66">
        <f t="shared" si="7"/>
        <v>1274.5</v>
      </c>
      <c r="I84" s="66">
        <v>600</v>
      </c>
      <c r="J84" s="66"/>
      <c r="K84" s="69">
        <f t="shared" si="6"/>
        <v>-6.25</v>
      </c>
      <c r="L84" s="66">
        <v>0</v>
      </c>
      <c r="M84" s="66"/>
      <c r="N84" s="66"/>
      <c r="O84" s="44">
        <f t="shared" si="8"/>
        <v>2.1241666666666665</v>
      </c>
      <c r="P84" s="44">
        <f t="shared" si="9"/>
        <v>-4.1258333333333335</v>
      </c>
      <c r="Q84" s="70">
        <v>207</v>
      </c>
    </row>
    <row r="85" spans="1:17" s="71" customFormat="1" x14ac:dyDescent="0.3">
      <c r="A85" s="66">
        <v>1503</v>
      </c>
      <c r="B85" s="67" t="s">
        <v>65</v>
      </c>
      <c r="C85" s="66">
        <v>30</v>
      </c>
      <c r="D85" s="66">
        <v>989</v>
      </c>
      <c r="E85" s="68">
        <v>7</v>
      </c>
      <c r="F85" s="66">
        <v>1000</v>
      </c>
      <c r="G85" s="66">
        <f t="shared" si="5"/>
        <v>1393</v>
      </c>
      <c r="H85" s="66">
        <f t="shared" si="7"/>
        <v>1196.5</v>
      </c>
      <c r="I85" s="66">
        <v>1050</v>
      </c>
      <c r="J85" s="66"/>
      <c r="K85" s="69">
        <f t="shared" si="6"/>
        <v>-28.083333333333332</v>
      </c>
      <c r="L85" s="66">
        <v>0</v>
      </c>
      <c r="M85" s="66"/>
      <c r="N85" s="66"/>
      <c r="O85" s="44">
        <f t="shared" si="8"/>
        <v>1.9941666666666669</v>
      </c>
      <c r="P85" s="44">
        <f t="shared" si="9"/>
        <v>-26.089166666666664</v>
      </c>
      <c r="Q85" s="70">
        <v>199</v>
      </c>
    </row>
    <row r="86" spans="1:17" s="71" customFormat="1" x14ac:dyDescent="0.3">
      <c r="A86" s="66">
        <v>3019</v>
      </c>
      <c r="B86" s="67" t="s">
        <v>145</v>
      </c>
      <c r="C86" s="66">
        <v>12</v>
      </c>
      <c r="D86" s="66">
        <v>0</v>
      </c>
      <c r="E86" s="68">
        <v>3.5</v>
      </c>
      <c r="F86" s="66">
        <v>40</v>
      </c>
      <c r="G86" s="66">
        <f t="shared" si="5"/>
        <v>35</v>
      </c>
      <c r="H86" s="66">
        <f t="shared" si="7"/>
        <v>37.5</v>
      </c>
      <c r="I86" s="66">
        <v>72</v>
      </c>
      <c r="J86" s="66"/>
      <c r="K86" s="69">
        <f t="shared" si="6"/>
        <v>-2.875</v>
      </c>
      <c r="L86" s="66">
        <v>0</v>
      </c>
      <c r="M86" s="66"/>
      <c r="N86" s="66"/>
      <c r="O86" s="44">
        <f t="shared" si="8"/>
        <v>0.15625</v>
      </c>
      <c r="P86" s="44">
        <f t="shared" si="9"/>
        <v>-2.71875</v>
      </c>
      <c r="Q86" s="70">
        <v>10</v>
      </c>
    </row>
    <row r="87" spans="1:17" s="71" customFormat="1" x14ac:dyDescent="0.3">
      <c r="A87" s="66">
        <v>122</v>
      </c>
      <c r="B87" s="67" t="s">
        <v>39</v>
      </c>
      <c r="C87" s="66">
        <v>10</v>
      </c>
      <c r="D87" s="66">
        <v>3292</v>
      </c>
      <c r="E87" s="68">
        <v>9</v>
      </c>
      <c r="F87" s="66">
        <v>3500</v>
      </c>
      <c r="G87" s="66">
        <f t="shared" si="5"/>
        <v>3483</v>
      </c>
      <c r="H87" s="66">
        <f t="shared" si="7"/>
        <v>3491.5</v>
      </c>
      <c r="I87" s="66"/>
      <c r="J87" s="66">
        <v>500</v>
      </c>
      <c r="K87" s="69">
        <f t="shared" si="6"/>
        <v>-30.05</v>
      </c>
      <c r="L87" s="66">
        <v>25</v>
      </c>
      <c r="M87" s="66">
        <v>30</v>
      </c>
      <c r="N87" s="66"/>
      <c r="O87" s="44">
        <f t="shared" si="8"/>
        <v>17.457500000000003</v>
      </c>
      <c r="P87" s="44">
        <f t="shared" si="9"/>
        <v>42.407499999999999</v>
      </c>
      <c r="Q87" s="70">
        <v>387</v>
      </c>
    </row>
    <row r="88" spans="1:17" s="71" customFormat="1" x14ac:dyDescent="0.3">
      <c r="A88" s="66">
        <v>1029</v>
      </c>
      <c r="B88" s="67" t="s">
        <v>38</v>
      </c>
      <c r="C88" s="66">
        <v>10</v>
      </c>
      <c r="D88" s="66">
        <v>371</v>
      </c>
      <c r="E88" s="68">
        <v>9</v>
      </c>
      <c r="F88" s="66">
        <v>800</v>
      </c>
      <c r="G88" s="66">
        <f t="shared" si="5"/>
        <v>1530</v>
      </c>
      <c r="H88" s="66">
        <f t="shared" si="7"/>
        <v>1165</v>
      </c>
      <c r="I88" s="66">
        <v>400</v>
      </c>
      <c r="J88" s="66">
        <v>200</v>
      </c>
      <c r="K88" s="69">
        <f t="shared" si="6"/>
        <v>19.399999999999999</v>
      </c>
      <c r="L88" s="66">
        <v>0</v>
      </c>
      <c r="M88" s="66"/>
      <c r="N88" s="66"/>
      <c r="O88" s="44">
        <f t="shared" si="8"/>
        <v>5.8250000000000002</v>
      </c>
      <c r="P88" s="44">
        <f t="shared" si="9"/>
        <v>25.224999999999998</v>
      </c>
      <c r="Q88" s="70">
        <v>170</v>
      </c>
    </row>
    <row r="89" spans="1:17" s="71" customFormat="1" x14ac:dyDescent="0.3">
      <c r="A89" s="66">
        <v>1027</v>
      </c>
      <c r="B89" s="67" t="s">
        <v>135</v>
      </c>
      <c r="C89" s="66">
        <v>10</v>
      </c>
      <c r="D89" s="66">
        <v>461</v>
      </c>
      <c r="E89" s="68">
        <v>9</v>
      </c>
      <c r="F89" s="66">
        <v>600</v>
      </c>
      <c r="G89" s="66">
        <f t="shared" si="5"/>
        <v>693</v>
      </c>
      <c r="H89" s="66">
        <f t="shared" si="7"/>
        <v>646.5</v>
      </c>
      <c r="I89" s="66">
        <v>650</v>
      </c>
      <c r="J89" s="66">
        <v>100</v>
      </c>
      <c r="K89" s="69">
        <f t="shared" si="6"/>
        <v>-56.45</v>
      </c>
      <c r="L89" s="66">
        <v>25</v>
      </c>
      <c r="M89" s="66">
        <v>20</v>
      </c>
      <c r="N89" s="66"/>
      <c r="O89" s="44">
        <f t="shared" si="8"/>
        <v>3.2325000000000004</v>
      </c>
      <c r="P89" s="44">
        <f t="shared" si="9"/>
        <v>-8.2175000000000029</v>
      </c>
      <c r="Q89" s="70">
        <v>77</v>
      </c>
    </row>
    <row r="90" spans="1:17" s="71" customFormat="1" x14ac:dyDescent="0.3">
      <c r="A90" s="66">
        <v>4602</v>
      </c>
      <c r="B90" s="67" t="s">
        <v>136</v>
      </c>
      <c r="C90" s="66">
        <v>10</v>
      </c>
      <c r="D90" s="66">
        <v>431</v>
      </c>
      <c r="E90" s="68">
        <v>9</v>
      </c>
      <c r="F90" s="66">
        <v>600</v>
      </c>
      <c r="G90" s="66">
        <f t="shared" si="5"/>
        <v>1485</v>
      </c>
      <c r="H90" s="66">
        <f t="shared" si="7"/>
        <v>1042.5</v>
      </c>
      <c r="I90" s="66">
        <v>1150</v>
      </c>
      <c r="J90" s="66"/>
      <c r="K90" s="69">
        <f t="shared" si="6"/>
        <v>-53.85</v>
      </c>
      <c r="L90" s="66">
        <v>25</v>
      </c>
      <c r="M90" s="66">
        <v>20</v>
      </c>
      <c r="N90" s="66"/>
      <c r="O90" s="44">
        <f t="shared" si="8"/>
        <v>5.2125000000000004</v>
      </c>
      <c r="P90" s="44">
        <f t="shared" si="9"/>
        <v>-3.6375000000000011</v>
      </c>
      <c r="Q90" s="70">
        <v>165</v>
      </c>
    </row>
    <row r="91" spans="1:17" s="71" customFormat="1" x14ac:dyDescent="0.3">
      <c r="A91" s="66">
        <v>1353</v>
      </c>
      <c r="B91" s="67" t="s">
        <v>211</v>
      </c>
      <c r="C91" s="66">
        <v>20</v>
      </c>
      <c r="D91" s="66">
        <v>961</v>
      </c>
      <c r="E91" s="68">
        <v>4.5</v>
      </c>
      <c r="F91" s="66">
        <v>1400</v>
      </c>
      <c r="G91" s="66">
        <f t="shared" si="5"/>
        <v>1444.5</v>
      </c>
      <c r="H91" s="66">
        <f t="shared" si="7"/>
        <v>1422.25</v>
      </c>
      <c r="I91" s="66">
        <v>500</v>
      </c>
      <c r="J91" s="66"/>
      <c r="K91" s="69">
        <f t="shared" si="6"/>
        <v>-1.9375</v>
      </c>
      <c r="L91" s="66">
        <v>0</v>
      </c>
      <c r="M91" s="66"/>
      <c r="N91" s="66"/>
      <c r="O91" s="44">
        <f t="shared" si="8"/>
        <v>3.555625</v>
      </c>
      <c r="P91" s="44">
        <f t="shared" si="9"/>
        <v>1.618125</v>
      </c>
      <c r="Q91" s="70">
        <v>321</v>
      </c>
    </row>
    <row r="92" spans="1:17" s="71" customFormat="1" x14ac:dyDescent="0.3">
      <c r="A92" s="66">
        <v>1469</v>
      </c>
      <c r="B92" s="67" t="s">
        <v>212</v>
      </c>
      <c r="C92" s="66">
        <v>20</v>
      </c>
      <c r="D92" s="66">
        <v>2443</v>
      </c>
      <c r="E92" s="68">
        <v>7</v>
      </c>
      <c r="F92" s="66">
        <v>5000</v>
      </c>
      <c r="G92" s="66">
        <f t="shared" si="5"/>
        <v>7000</v>
      </c>
      <c r="H92" s="66">
        <f t="shared" si="7"/>
        <v>6000</v>
      </c>
      <c r="I92" s="66"/>
      <c r="J92" s="66"/>
      <c r="K92" s="69">
        <f t="shared" si="6"/>
        <v>177.85</v>
      </c>
      <c r="L92" s="66">
        <v>20</v>
      </c>
      <c r="M92" s="66"/>
      <c r="N92" s="66">
        <v>30</v>
      </c>
      <c r="O92" s="44">
        <f t="shared" si="8"/>
        <v>15</v>
      </c>
      <c r="P92" s="44">
        <f t="shared" si="9"/>
        <v>242.85</v>
      </c>
      <c r="Q92" s="70">
        <v>1000</v>
      </c>
    </row>
    <row r="93" spans="1:17" s="71" customFormat="1" x14ac:dyDescent="0.3">
      <c r="A93" s="66">
        <v>1470</v>
      </c>
      <c r="B93" s="67" t="s">
        <v>213</v>
      </c>
      <c r="C93" s="66">
        <v>20</v>
      </c>
      <c r="D93" s="66">
        <v>3794</v>
      </c>
      <c r="E93" s="68">
        <v>7</v>
      </c>
      <c r="F93" s="66">
        <v>4500</v>
      </c>
      <c r="G93" s="66">
        <f t="shared" si="5"/>
        <v>5950</v>
      </c>
      <c r="H93" s="66">
        <f t="shared" si="7"/>
        <v>5225</v>
      </c>
      <c r="I93" s="66"/>
      <c r="J93" s="66"/>
      <c r="K93" s="69">
        <f t="shared" si="6"/>
        <v>71.55</v>
      </c>
      <c r="L93" s="66">
        <v>20</v>
      </c>
      <c r="M93" s="66"/>
      <c r="N93" s="66">
        <v>20</v>
      </c>
      <c r="O93" s="44">
        <f t="shared" si="8"/>
        <v>13.0625</v>
      </c>
      <c r="P93" s="44">
        <f t="shared" si="9"/>
        <v>124.6125</v>
      </c>
      <c r="Q93" s="70">
        <v>850</v>
      </c>
    </row>
    <row r="94" spans="1:17" s="71" customFormat="1" x14ac:dyDescent="0.3">
      <c r="A94" s="66">
        <v>1314</v>
      </c>
      <c r="B94" s="67" t="s">
        <v>156</v>
      </c>
      <c r="C94" s="66">
        <v>20</v>
      </c>
      <c r="D94" s="66">
        <v>394</v>
      </c>
      <c r="E94" s="68">
        <v>4</v>
      </c>
      <c r="F94" s="66">
        <v>800</v>
      </c>
      <c r="G94" s="66">
        <f t="shared" si="5"/>
        <v>1472</v>
      </c>
      <c r="H94" s="66">
        <f t="shared" si="7"/>
        <v>1136</v>
      </c>
      <c r="I94" s="66"/>
      <c r="J94" s="66"/>
      <c r="K94" s="69">
        <f t="shared" si="6"/>
        <v>37.1</v>
      </c>
      <c r="L94" s="66">
        <v>25</v>
      </c>
      <c r="M94" s="66"/>
      <c r="N94" s="66"/>
      <c r="O94" s="44">
        <f t="shared" si="8"/>
        <v>2.8400000000000003</v>
      </c>
      <c r="P94" s="44">
        <f t="shared" si="9"/>
        <v>64.94</v>
      </c>
      <c r="Q94" s="70">
        <v>368</v>
      </c>
    </row>
    <row r="95" spans="1:17" s="65" customFormat="1" x14ac:dyDescent="0.3">
      <c r="A95" s="41">
        <v>1504</v>
      </c>
      <c r="B95" s="63" t="s">
        <v>51</v>
      </c>
      <c r="C95" s="41">
        <v>12</v>
      </c>
      <c r="D95" s="41">
        <v>0</v>
      </c>
      <c r="E95" s="42">
        <v>3</v>
      </c>
      <c r="F95" s="41">
        <v>1000</v>
      </c>
      <c r="G95" s="41">
        <f t="shared" si="5"/>
        <v>1608</v>
      </c>
      <c r="H95" s="41">
        <f t="shared" si="7"/>
        <v>1304</v>
      </c>
      <c r="I95" s="41">
        <v>660</v>
      </c>
      <c r="J95" s="41">
        <v>300</v>
      </c>
      <c r="K95" s="43">
        <f t="shared" si="6"/>
        <v>28.666666666666668</v>
      </c>
      <c r="L95" s="41">
        <v>0</v>
      </c>
      <c r="M95" s="41"/>
      <c r="N95" s="41"/>
      <c r="O95" s="39">
        <f t="shared" si="8"/>
        <v>5.4333333333333336</v>
      </c>
      <c r="P95" s="44">
        <f t="shared" si="9"/>
        <v>34.1</v>
      </c>
      <c r="Q95" s="64">
        <v>536</v>
      </c>
    </row>
    <row r="96" spans="1:17" s="71" customFormat="1" x14ac:dyDescent="0.3">
      <c r="A96" s="66">
        <v>1315</v>
      </c>
      <c r="B96" s="67" t="s">
        <v>157</v>
      </c>
      <c r="C96" s="66">
        <v>20</v>
      </c>
      <c r="D96" s="66">
        <v>601</v>
      </c>
      <c r="E96" s="68">
        <v>4</v>
      </c>
      <c r="F96" s="66">
        <v>1000</v>
      </c>
      <c r="G96" s="66">
        <f t="shared" si="5"/>
        <v>1732</v>
      </c>
      <c r="H96" s="66">
        <f t="shared" si="7"/>
        <v>1366</v>
      </c>
      <c r="I96" s="66">
        <v>720</v>
      </c>
      <c r="J96" s="66"/>
      <c r="K96" s="69">
        <f t="shared" si="6"/>
        <v>2.25</v>
      </c>
      <c r="L96" s="66">
        <v>0</v>
      </c>
      <c r="M96" s="66"/>
      <c r="N96" s="66"/>
      <c r="O96" s="44">
        <f t="shared" si="8"/>
        <v>3.415</v>
      </c>
      <c r="P96" s="44">
        <f t="shared" si="9"/>
        <v>5.665</v>
      </c>
      <c r="Q96" s="70">
        <v>433</v>
      </c>
    </row>
    <row r="97" spans="1:17" x14ac:dyDescent="0.3">
      <c r="A97" s="55"/>
      <c r="B97" s="56" t="s">
        <v>271</v>
      </c>
      <c r="C97" s="55">
        <v>10</v>
      </c>
      <c r="D97" s="55">
        <v>0</v>
      </c>
      <c r="E97" s="57">
        <v>4</v>
      </c>
      <c r="F97" s="55">
        <v>1100</v>
      </c>
      <c r="G97" s="55">
        <f t="shared" si="5"/>
        <v>0</v>
      </c>
      <c r="H97" s="55">
        <f t="shared" si="7"/>
        <v>550</v>
      </c>
      <c r="I97" s="55">
        <v>1400</v>
      </c>
      <c r="J97" s="55"/>
      <c r="K97" s="58">
        <f t="shared" si="6"/>
        <v>-85</v>
      </c>
      <c r="L97" s="55">
        <v>0</v>
      </c>
      <c r="M97" s="55"/>
      <c r="N97" s="55"/>
      <c r="O97" s="59">
        <f t="shared" si="8"/>
        <v>2.75</v>
      </c>
      <c r="P97" s="35">
        <f t="shared" si="9"/>
        <v>-82.25</v>
      </c>
    </row>
    <row r="98" spans="1:17" s="71" customFormat="1" x14ac:dyDescent="0.3">
      <c r="A98" s="66">
        <v>4603</v>
      </c>
      <c r="B98" s="67" t="s">
        <v>253</v>
      </c>
      <c r="C98" s="66">
        <v>12</v>
      </c>
      <c r="D98" s="66">
        <v>755</v>
      </c>
      <c r="E98" s="68">
        <v>7</v>
      </c>
      <c r="F98" s="66">
        <v>1200</v>
      </c>
      <c r="G98" s="66">
        <f>Q98*E98</f>
        <v>3843</v>
      </c>
      <c r="H98" s="66">
        <f t="shared" si="7"/>
        <v>2521.5</v>
      </c>
      <c r="I98" s="66"/>
      <c r="J98" s="66"/>
      <c r="K98" s="69">
        <f t="shared" si="6"/>
        <v>147.20833333333334</v>
      </c>
      <c r="L98" s="66">
        <v>25</v>
      </c>
      <c r="M98" s="66"/>
      <c r="N98" s="66"/>
      <c r="O98" s="44">
        <f t="shared" si="8"/>
        <v>10.50625</v>
      </c>
      <c r="P98" s="44">
        <f t="shared" si="9"/>
        <v>182.71458333333334</v>
      </c>
      <c r="Q98" s="70">
        <v>549</v>
      </c>
    </row>
    <row r="99" spans="1:17" s="71" customFormat="1" x14ac:dyDescent="0.3">
      <c r="A99" s="66">
        <v>1404</v>
      </c>
      <c r="B99" s="67" t="s">
        <v>243</v>
      </c>
      <c r="C99" s="66">
        <v>1</v>
      </c>
      <c r="D99" s="66">
        <v>20</v>
      </c>
      <c r="E99" s="68">
        <v>7</v>
      </c>
      <c r="F99" s="66">
        <v>33</v>
      </c>
      <c r="G99" s="66">
        <f t="shared" si="5"/>
        <v>35</v>
      </c>
      <c r="H99" s="66">
        <f t="shared" si="7"/>
        <v>34</v>
      </c>
      <c r="I99" s="66">
        <v>25</v>
      </c>
      <c r="J99" s="66">
        <v>10</v>
      </c>
      <c r="K99" s="69">
        <f t="shared" si="6"/>
        <v>-21</v>
      </c>
      <c r="L99" s="66">
        <v>0</v>
      </c>
      <c r="M99" s="66"/>
      <c r="N99" s="66"/>
      <c r="O99" s="44">
        <f t="shared" si="8"/>
        <v>1.7000000000000002</v>
      </c>
      <c r="P99" s="44">
        <f t="shared" si="9"/>
        <v>-19.3</v>
      </c>
      <c r="Q99" s="70">
        <v>5</v>
      </c>
    </row>
    <row r="100" spans="1:17" s="71" customFormat="1" x14ac:dyDescent="0.3">
      <c r="A100" s="66">
        <v>1072</v>
      </c>
      <c r="B100" s="67" t="s">
        <v>251</v>
      </c>
      <c r="C100" s="66">
        <v>10</v>
      </c>
      <c r="D100" s="66">
        <v>100</v>
      </c>
      <c r="E100" s="68">
        <v>9</v>
      </c>
      <c r="F100" s="66">
        <v>3500</v>
      </c>
      <c r="G100" s="66">
        <f t="shared" si="5"/>
        <v>4644</v>
      </c>
      <c r="H100" s="66">
        <f t="shared" si="7"/>
        <v>4072</v>
      </c>
      <c r="I100" s="66"/>
      <c r="J100" s="66"/>
      <c r="K100" s="69">
        <f t="shared" si="6"/>
        <v>397.2</v>
      </c>
      <c r="L100" s="66">
        <v>30</v>
      </c>
      <c r="M100" s="66"/>
      <c r="N100" s="66"/>
      <c r="O100" s="44">
        <f t="shared" si="8"/>
        <v>20.360000000000003</v>
      </c>
      <c r="P100" s="44">
        <f t="shared" si="9"/>
        <v>447.56</v>
      </c>
      <c r="Q100" s="70">
        <v>516</v>
      </c>
    </row>
    <row r="101" spans="1:17" s="71" customFormat="1" x14ac:dyDescent="0.3">
      <c r="A101" s="66">
        <v>4604</v>
      </c>
      <c r="B101" s="67" t="s">
        <v>48</v>
      </c>
      <c r="C101" s="66">
        <v>1</v>
      </c>
      <c r="D101" s="66">
        <v>0</v>
      </c>
      <c r="E101" s="68">
        <v>7</v>
      </c>
      <c r="F101" s="66">
        <v>200</v>
      </c>
      <c r="G101" s="66">
        <f t="shared" si="5"/>
        <v>518</v>
      </c>
      <c r="H101" s="66">
        <f t="shared" si="7"/>
        <v>359</v>
      </c>
      <c r="I101" s="66">
        <v>80</v>
      </c>
      <c r="J101" s="66">
        <v>103</v>
      </c>
      <c r="K101" s="69">
        <f t="shared" si="6"/>
        <v>176</v>
      </c>
      <c r="L101" s="66">
        <v>0</v>
      </c>
      <c r="M101" s="66"/>
      <c r="N101" s="66"/>
      <c r="O101" s="44">
        <f t="shared" si="8"/>
        <v>17.95</v>
      </c>
      <c r="P101" s="44">
        <f t="shared" si="9"/>
        <v>193.95</v>
      </c>
      <c r="Q101" s="70">
        <v>74</v>
      </c>
    </row>
    <row r="102" spans="1:17" s="71" customFormat="1" x14ac:dyDescent="0.3">
      <c r="A102" s="66">
        <v>1241</v>
      </c>
      <c r="B102" s="67" t="s">
        <v>158</v>
      </c>
      <c r="C102" s="66">
        <v>20</v>
      </c>
      <c r="D102" s="66">
        <v>13100</v>
      </c>
      <c r="E102" s="68">
        <v>6</v>
      </c>
      <c r="F102" s="66">
        <v>26000</v>
      </c>
      <c r="G102" s="66">
        <f t="shared" si="5"/>
        <v>30000</v>
      </c>
      <c r="H102" s="66">
        <f t="shared" si="7"/>
        <v>28000</v>
      </c>
      <c r="I102" s="66">
        <v>4000</v>
      </c>
      <c r="J102" s="66">
        <v>7000</v>
      </c>
      <c r="K102" s="69">
        <f t="shared" si="6"/>
        <v>195</v>
      </c>
      <c r="L102" s="66">
        <v>30</v>
      </c>
      <c r="M102" s="66">
        <v>80</v>
      </c>
      <c r="N102" s="66">
        <v>10</v>
      </c>
      <c r="O102" s="44">
        <f t="shared" si="8"/>
        <v>70</v>
      </c>
      <c r="P102" s="44">
        <f t="shared" si="9"/>
        <v>385</v>
      </c>
      <c r="Q102" s="70">
        <v>5000</v>
      </c>
    </row>
    <row r="103" spans="1:17" s="71" customFormat="1" x14ac:dyDescent="0.3">
      <c r="A103" s="66">
        <v>1354</v>
      </c>
      <c r="B103" s="67" t="s">
        <v>159</v>
      </c>
      <c r="C103" s="66">
        <v>20</v>
      </c>
      <c r="D103" s="66">
        <v>722</v>
      </c>
      <c r="E103" s="68">
        <v>4.5</v>
      </c>
      <c r="F103" s="66">
        <v>1400</v>
      </c>
      <c r="G103" s="66">
        <f t="shared" si="5"/>
        <v>1017</v>
      </c>
      <c r="H103" s="66">
        <f t="shared" si="7"/>
        <v>1208.5</v>
      </c>
      <c r="I103" s="66">
        <v>1000</v>
      </c>
      <c r="J103" s="66"/>
      <c r="K103" s="69">
        <f t="shared" si="6"/>
        <v>-25.675000000000001</v>
      </c>
      <c r="L103" s="66">
        <v>0</v>
      </c>
      <c r="M103" s="66"/>
      <c r="N103" s="66"/>
      <c r="O103" s="44">
        <f t="shared" si="8"/>
        <v>3.0212500000000002</v>
      </c>
      <c r="P103" s="44">
        <f t="shared" si="9"/>
        <v>-22.653750000000002</v>
      </c>
      <c r="Q103" s="70">
        <v>226</v>
      </c>
    </row>
    <row r="104" spans="1:17" x14ac:dyDescent="0.3">
      <c r="A104" s="55"/>
      <c r="B104" s="56" t="s">
        <v>320</v>
      </c>
      <c r="C104" s="55"/>
      <c r="D104" s="55"/>
      <c r="E104" s="57"/>
      <c r="F104" s="55"/>
      <c r="G104" s="55"/>
      <c r="H104" s="55"/>
      <c r="I104" s="55"/>
      <c r="J104" s="55"/>
      <c r="K104" s="58"/>
      <c r="L104" s="55"/>
      <c r="M104" s="55"/>
      <c r="N104" s="55"/>
      <c r="O104" s="59"/>
      <c r="P104" s="35">
        <v>20</v>
      </c>
    </row>
    <row r="105" spans="1:17" s="71" customFormat="1" x14ac:dyDescent="0.3">
      <c r="A105" s="66">
        <v>128</v>
      </c>
      <c r="B105" s="67" t="s">
        <v>80</v>
      </c>
      <c r="C105" s="66">
        <v>6</v>
      </c>
      <c r="D105" s="66">
        <v>0</v>
      </c>
      <c r="E105" s="68">
        <v>4</v>
      </c>
      <c r="F105" s="66">
        <v>60</v>
      </c>
      <c r="G105" s="66">
        <f t="shared" si="5"/>
        <v>120</v>
      </c>
      <c r="H105" s="66">
        <f t="shared" si="7"/>
        <v>90</v>
      </c>
      <c r="I105" s="66">
        <v>72</v>
      </c>
      <c r="J105" s="66">
        <v>72</v>
      </c>
      <c r="K105" s="69">
        <f t="shared" si="6"/>
        <v>-9</v>
      </c>
      <c r="L105" s="66">
        <v>0</v>
      </c>
      <c r="M105" s="66"/>
      <c r="N105" s="66"/>
      <c r="O105" s="44">
        <f t="shared" si="8"/>
        <v>0.75</v>
      </c>
      <c r="P105" s="44">
        <f t="shared" si="9"/>
        <v>-8.25</v>
      </c>
      <c r="Q105" s="70">
        <v>30</v>
      </c>
    </row>
    <row r="106" spans="1:17" s="71" customFormat="1" x14ac:dyDescent="0.3">
      <c r="A106" s="66">
        <v>1384</v>
      </c>
      <c r="B106" s="67" t="s">
        <v>46</v>
      </c>
      <c r="C106" s="66">
        <v>24</v>
      </c>
      <c r="D106" s="66">
        <v>174</v>
      </c>
      <c r="E106" s="68">
        <v>7</v>
      </c>
      <c r="F106" s="66">
        <v>400</v>
      </c>
      <c r="G106" s="66">
        <f t="shared" si="5"/>
        <v>1239</v>
      </c>
      <c r="H106" s="66">
        <f t="shared" si="7"/>
        <v>819.5</v>
      </c>
      <c r="I106" s="66">
        <v>240</v>
      </c>
      <c r="J106" s="66"/>
      <c r="K106" s="69">
        <f t="shared" si="6"/>
        <v>16.895833333333332</v>
      </c>
      <c r="L106" s="66">
        <v>0</v>
      </c>
      <c r="M106" s="66"/>
      <c r="N106" s="66"/>
      <c r="O106" s="44">
        <f t="shared" si="8"/>
        <v>1.7072916666666667</v>
      </c>
      <c r="P106" s="44">
        <f t="shared" si="9"/>
        <v>18.603124999999999</v>
      </c>
      <c r="Q106" s="70">
        <v>177</v>
      </c>
    </row>
    <row r="107" spans="1:17" s="71" customFormat="1" x14ac:dyDescent="0.3">
      <c r="A107" s="66">
        <v>1385</v>
      </c>
      <c r="B107" s="67" t="s">
        <v>45</v>
      </c>
      <c r="C107" s="66">
        <v>24</v>
      </c>
      <c r="D107" s="66">
        <v>895</v>
      </c>
      <c r="E107" s="68">
        <v>7</v>
      </c>
      <c r="F107" s="66">
        <v>1500</v>
      </c>
      <c r="G107" s="66">
        <f t="shared" si="5"/>
        <v>2520</v>
      </c>
      <c r="H107" s="66">
        <f t="shared" si="7"/>
        <v>2010</v>
      </c>
      <c r="I107" s="66">
        <v>840</v>
      </c>
      <c r="J107" s="66"/>
      <c r="K107" s="69">
        <f t="shared" si="6"/>
        <v>11.458333333333334</v>
      </c>
      <c r="L107" s="66">
        <v>20</v>
      </c>
      <c r="M107" s="66"/>
      <c r="N107" s="66"/>
      <c r="O107" s="44">
        <f t="shared" si="8"/>
        <v>4.1875</v>
      </c>
      <c r="P107" s="44">
        <f t="shared" si="9"/>
        <v>35.645833333333336</v>
      </c>
      <c r="Q107" s="70">
        <v>360</v>
      </c>
    </row>
    <row r="108" spans="1:17" s="71" customFormat="1" x14ac:dyDescent="0.3">
      <c r="A108" s="66">
        <v>3138</v>
      </c>
      <c r="B108" s="67" t="s">
        <v>196</v>
      </c>
      <c r="C108" s="66">
        <v>24</v>
      </c>
      <c r="D108" s="66">
        <v>2762</v>
      </c>
      <c r="E108" s="68">
        <v>8</v>
      </c>
      <c r="F108" s="66">
        <v>3000</v>
      </c>
      <c r="G108" s="66">
        <f t="shared" si="5"/>
        <v>2424</v>
      </c>
      <c r="H108" s="66">
        <f t="shared" si="7"/>
        <v>2712</v>
      </c>
      <c r="I108" s="66"/>
      <c r="J108" s="66"/>
      <c r="K108" s="69">
        <f t="shared" si="6"/>
        <v>-2.0833333333333335</v>
      </c>
      <c r="L108" s="66">
        <v>0</v>
      </c>
      <c r="M108" s="66"/>
      <c r="N108" s="66"/>
      <c r="O108" s="44">
        <f t="shared" si="8"/>
        <v>5.6499999999999995</v>
      </c>
      <c r="P108" s="44">
        <f t="shared" si="9"/>
        <v>3.566666666666666</v>
      </c>
      <c r="Q108" s="70">
        <v>303</v>
      </c>
    </row>
    <row r="109" spans="1:17" s="71" customFormat="1" x14ac:dyDescent="0.3">
      <c r="A109" s="66">
        <v>1386</v>
      </c>
      <c r="B109" s="67" t="s">
        <v>66</v>
      </c>
      <c r="C109" s="66">
        <v>6</v>
      </c>
      <c r="D109" s="66">
        <v>106</v>
      </c>
      <c r="E109" s="68">
        <v>7</v>
      </c>
      <c r="F109" s="66">
        <v>80</v>
      </c>
      <c r="G109" s="66">
        <f t="shared" si="5"/>
        <v>231</v>
      </c>
      <c r="H109" s="66">
        <f t="shared" si="7"/>
        <v>155.5</v>
      </c>
      <c r="I109" s="66">
        <v>60</v>
      </c>
      <c r="J109" s="66"/>
      <c r="K109" s="69">
        <f t="shared" si="6"/>
        <v>-1.75</v>
      </c>
      <c r="L109" s="66">
        <v>10</v>
      </c>
      <c r="M109" s="66"/>
      <c r="N109" s="66"/>
      <c r="O109" s="44">
        <f t="shared" si="8"/>
        <v>1.2958333333333334</v>
      </c>
      <c r="P109" s="44">
        <f t="shared" si="9"/>
        <v>9.5458333333333343</v>
      </c>
      <c r="Q109" s="70">
        <v>33</v>
      </c>
    </row>
    <row r="110" spans="1:17" s="71" customFormat="1" x14ac:dyDescent="0.3">
      <c r="A110" s="66">
        <v>91</v>
      </c>
      <c r="B110" s="67" t="s">
        <v>61</v>
      </c>
      <c r="C110" s="66">
        <v>12</v>
      </c>
      <c r="D110" s="66">
        <v>333</v>
      </c>
      <c r="E110" s="68">
        <v>10</v>
      </c>
      <c r="F110" s="66">
        <v>450</v>
      </c>
      <c r="G110" s="66">
        <f t="shared" si="5"/>
        <v>1030</v>
      </c>
      <c r="H110" s="66">
        <f t="shared" si="7"/>
        <v>740</v>
      </c>
      <c r="I110" s="66">
        <v>420</v>
      </c>
      <c r="J110" s="66"/>
      <c r="K110" s="69">
        <f t="shared" si="6"/>
        <v>-1.0833333333333333</v>
      </c>
      <c r="L110" s="66">
        <v>0</v>
      </c>
      <c r="M110" s="66"/>
      <c r="N110" s="66"/>
      <c r="O110" s="44">
        <f t="shared" si="8"/>
        <v>3.0833333333333335</v>
      </c>
      <c r="P110" s="44">
        <f t="shared" si="9"/>
        <v>2</v>
      </c>
      <c r="Q110" s="70">
        <v>103</v>
      </c>
    </row>
    <row r="111" spans="1:17" s="71" customFormat="1" x14ac:dyDescent="0.3">
      <c r="A111" s="66">
        <v>1467</v>
      </c>
      <c r="B111" s="67" t="s">
        <v>263</v>
      </c>
      <c r="C111" s="66">
        <v>24</v>
      </c>
      <c r="D111" s="66">
        <v>360</v>
      </c>
      <c r="E111" s="68">
        <v>9</v>
      </c>
      <c r="F111" s="66">
        <v>450</v>
      </c>
      <c r="G111" s="66">
        <f t="shared" si="5"/>
        <v>450</v>
      </c>
      <c r="H111" s="66">
        <f t="shared" si="7"/>
        <v>450</v>
      </c>
      <c r="I111" s="66"/>
      <c r="J111" s="66"/>
      <c r="K111" s="69">
        <f t="shared" si="6"/>
        <v>3.75</v>
      </c>
      <c r="L111" s="66"/>
      <c r="M111" s="66"/>
      <c r="N111" s="66"/>
      <c r="O111" s="44">
        <f t="shared" si="8"/>
        <v>0.9375</v>
      </c>
      <c r="P111" s="44">
        <f t="shared" si="9"/>
        <v>4.6875</v>
      </c>
      <c r="Q111" s="70">
        <v>50</v>
      </c>
    </row>
    <row r="112" spans="1:17" s="71" customFormat="1" x14ac:dyDescent="0.3">
      <c r="A112" s="66">
        <v>1468</v>
      </c>
      <c r="B112" s="67" t="s">
        <v>160</v>
      </c>
      <c r="C112" s="66">
        <v>24</v>
      </c>
      <c r="D112" s="66">
        <v>3045</v>
      </c>
      <c r="E112" s="68">
        <v>9</v>
      </c>
      <c r="F112" s="66">
        <v>5000</v>
      </c>
      <c r="G112" s="66">
        <f t="shared" si="5"/>
        <v>7119</v>
      </c>
      <c r="H112" s="66">
        <f t="shared" si="7"/>
        <v>6059.5</v>
      </c>
      <c r="I112" s="66"/>
      <c r="J112" s="66">
        <v>3240</v>
      </c>
      <c r="K112" s="69">
        <f t="shared" si="6"/>
        <v>-9.3958333333333339</v>
      </c>
      <c r="L112" s="66">
        <v>20</v>
      </c>
      <c r="M112" s="66"/>
      <c r="N112" s="66"/>
      <c r="O112" s="44">
        <f t="shared" si="8"/>
        <v>12.623958333333334</v>
      </c>
      <c r="P112" s="44">
        <f t="shared" si="9"/>
        <v>23.228124999999999</v>
      </c>
      <c r="Q112" s="70">
        <v>791</v>
      </c>
    </row>
    <row r="113" spans="1:17" s="71" customFormat="1" x14ac:dyDescent="0.3">
      <c r="A113" s="66">
        <v>1317</v>
      </c>
      <c r="B113" s="67" t="s">
        <v>162</v>
      </c>
      <c r="C113" s="66">
        <v>50</v>
      </c>
      <c r="D113" s="66">
        <v>786</v>
      </c>
      <c r="E113" s="68">
        <v>4</v>
      </c>
      <c r="F113" s="66">
        <v>1700</v>
      </c>
      <c r="G113" s="66">
        <f t="shared" si="5"/>
        <v>2400</v>
      </c>
      <c r="H113" s="66">
        <f t="shared" si="7"/>
        <v>2050</v>
      </c>
      <c r="I113" s="66">
        <v>600</v>
      </c>
      <c r="J113" s="66">
        <v>500</v>
      </c>
      <c r="K113" s="69">
        <f t="shared" si="6"/>
        <v>3.28</v>
      </c>
      <c r="L113" s="66">
        <v>0</v>
      </c>
      <c r="M113" s="66"/>
      <c r="N113" s="66"/>
      <c r="O113" s="44">
        <f t="shared" si="8"/>
        <v>2.0499999999999998</v>
      </c>
      <c r="P113" s="44">
        <f t="shared" si="9"/>
        <v>5.33</v>
      </c>
      <c r="Q113" s="70">
        <v>600</v>
      </c>
    </row>
    <row r="114" spans="1:17" s="71" customFormat="1" x14ac:dyDescent="0.3">
      <c r="A114" s="66">
        <v>1319</v>
      </c>
      <c r="B114" s="67" t="s">
        <v>161</v>
      </c>
      <c r="C114" s="66">
        <v>50</v>
      </c>
      <c r="D114" s="66">
        <v>512</v>
      </c>
      <c r="E114" s="68">
        <v>4</v>
      </c>
      <c r="F114" s="66">
        <v>2500</v>
      </c>
      <c r="G114" s="66">
        <f t="shared" si="5"/>
        <v>3600</v>
      </c>
      <c r="H114" s="66">
        <f t="shared" si="7"/>
        <v>3050</v>
      </c>
      <c r="I114" s="66">
        <v>1750</v>
      </c>
      <c r="J114" s="66"/>
      <c r="K114" s="69">
        <f t="shared" si="6"/>
        <v>15.76</v>
      </c>
      <c r="L114" s="66">
        <v>0</v>
      </c>
      <c r="M114" s="66"/>
      <c r="N114" s="66"/>
      <c r="O114" s="44">
        <f t="shared" si="8"/>
        <v>3.05</v>
      </c>
      <c r="P114" s="44">
        <f t="shared" si="9"/>
        <v>18.809999999999999</v>
      </c>
      <c r="Q114" s="70">
        <v>900</v>
      </c>
    </row>
    <row r="115" spans="1:17" s="71" customFormat="1" x14ac:dyDescent="0.3">
      <c r="A115" s="66">
        <v>3108</v>
      </c>
      <c r="B115" s="67" t="s">
        <v>86</v>
      </c>
      <c r="C115" s="66">
        <v>24</v>
      </c>
      <c r="D115" s="66">
        <v>1245</v>
      </c>
      <c r="E115" s="68">
        <v>9</v>
      </c>
      <c r="F115" s="66">
        <v>900</v>
      </c>
      <c r="G115" s="66">
        <f t="shared" si="5"/>
        <v>2034</v>
      </c>
      <c r="H115" s="66">
        <f t="shared" si="7"/>
        <v>1467</v>
      </c>
      <c r="I115" s="66">
        <v>960</v>
      </c>
      <c r="J115" s="66">
        <v>240</v>
      </c>
      <c r="K115" s="69">
        <f t="shared" si="6"/>
        <v>-40.75</v>
      </c>
      <c r="L115" s="66">
        <v>30</v>
      </c>
      <c r="M115" s="66"/>
      <c r="N115" s="66"/>
      <c r="O115" s="44">
        <f t="shared" si="8"/>
        <v>3.0562500000000004</v>
      </c>
      <c r="P115" s="44">
        <f t="shared" si="9"/>
        <v>-7.6937499999999996</v>
      </c>
      <c r="Q115" s="70">
        <v>226</v>
      </c>
    </row>
    <row r="116" spans="1:17" s="71" customFormat="1" x14ac:dyDescent="0.3">
      <c r="A116" s="66">
        <v>1322</v>
      </c>
      <c r="B116" s="67" t="s">
        <v>72</v>
      </c>
      <c r="C116" s="66">
        <v>20</v>
      </c>
      <c r="D116" s="66">
        <v>1000</v>
      </c>
      <c r="E116" s="68">
        <v>4</v>
      </c>
      <c r="F116" s="66">
        <v>1400</v>
      </c>
      <c r="G116" s="66">
        <f t="shared" si="5"/>
        <v>848</v>
      </c>
      <c r="H116" s="66">
        <f t="shared" si="7"/>
        <v>1124</v>
      </c>
      <c r="I116" s="66"/>
      <c r="J116" s="66">
        <v>200</v>
      </c>
      <c r="K116" s="69">
        <f t="shared" si="6"/>
        <v>-3.8</v>
      </c>
      <c r="L116" s="66">
        <v>0</v>
      </c>
      <c r="M116" s="66"/>
      <c r="N116" s="66"/>
      <c r="O116" s="44">
        <f t="shared" si="8"/>
        <v>2.81</v>
      </c>
      <c r="P116" s="44">
        <f t="shared" si="9"/>
        <v>-0.98999999999999977</v>
      </c>
      <c r="Q116" s="70">
        <v>212</v>
      </c>
    </row>
    <row r="117" spans="1:17" s="71" customFormat="1" x14ac:dyDescent="0.3">
      <c r="A117" s="66">
        <v>3021</v>
      </c>
      <c r="B117" s="67" t="s">
        <v>262</v>
      </c>
      <c r="C117" s="66">
        <v>36</v>
      </c>
      <c r="D117" s="66">
        <v>540</v>
      </c>
      <c r="E117" s="68">
        <v>4</v>
      </c>
      <c r="F117" s="66">
        <v>540</v>
      </c>
      <c r="G117" s="66">
        <f t="shared" si="5"/>
        <v>560</v>
      </c>
      <c r="H117" s="66">
        <f t="shared" si="7"/>
        <v>550</v>
      </c>
      <c r="I117" s="66">
        <v>180</v>
      </c>
      <c r="J117" s="66"/>
      <c r="K117" s="69">
        <f t="shared" si="6"/>
        <v>-4.7222222222222223</v>
      </c>
      <c r="L117" s="66"/>
      <c r="M117" s="66"/>
      <c r="N117" s="66"/>
      <c r="O117" s="44">
        <f t="shared" si="8"/>
        <v>0.76388888888888884</v>
      </c>
      <c r="P117" s="44">
        <f t="shared" si="9"/>
        <v>-3.9583333333333335</v>
      </c>
      <c r="Q117" s="70">
        <v>140</v>
      </c>
    </row>
    <row r="118" spans="1:17" s="71" customFormat="1" x14ac:dyDescent="0.3">
      <c r="A118" s="66">
        <v>3055</v>
      </c>
      <c r="B118" s="67" t="s">
        <v>245</v>
      </c>
      <c r="C118" s="66">
        <v>12</v>
      </c>
      <c r="D118" s="66">
        <v>2400</v>
      </c>
      <c r="E118" s="68">
        <v>8</v>
      </c>
      <c r="F118" s="66">
        <v>1400</v>
      </c>
      <c r="G118" s="66">
        <f t="shared" si="5"/>
        <v>2736</v>
      </c>
      <c r="H118" s="66">
        <f t="shared" si="7"/>
        <v>2068</v>
      </c>
      <c r="I118" s="66"/>
      <c r="J118" s="66">
        <v>480</v>
      </c>
      <c r="K118" s="69">
        <f t="shared" si="6"/>
        <v>-67.666666666666671</v>
      </c>
      <c r="L118" s="66">
        <v>0</v>
      </c>
      <c r="M118" s="66">
        <v>100</v>
      </c>
      <c r="N118" s="66"/>
      <c r="O118" s="44">
        <f t="shared" si="8"/>
        <v>8.6166666666666671</v>
      </c>
      <c r="P118" s="44">
        <f>K118+L118+M118+N118+O118</f>
        <v>40.949999999999996</v>
      </c>
      <c r="Q118" s="70">
        <v>342</v>
      </c>
    </row>
    <row r="119" spans="1:17" s="71" customFormat="1" x14ac:dyDescent="0.3">
      <c r="A119" s="66">
        <v>3126</v>
      </c>
      <c r="B119" s="67" t="s">
        <v>194</v>
      </c>
      <c r="C119" s="66">
        <v>12</v>
      </c>
      <c r="D119" s="66">
        <v>2400</v>
      </c>
      <c r="E119" s="68">
        <v>8</v>
      </c>
      <c r="F119" s="66">
        <v>1400</v>
      </c>
      <c r="G119" s="66">
        <f t="shared" si="5"/>
        <v>1952</v>
      </c>
      <c r="H119" s="66">
        <f t="shared" si="7"/>
        <v>1676</v>
      </c>
      <c r="I119" s="66"/>
      <c r="J119" s="66">
        <v>240</v>
      </c>
      <c r="K119" s="69">
        <f t="shared" si="6"/>
        <v>-80.333333333333329</v>
      </c>
      <c r="L119" s="66">
        <v>0</v>
      </c>
      <c r="M119" s="66">
        <v>100</v>
      </c>
      <c r="N119" s="66"/>
      <c r="O119" s="44">
        <f t="shared" si="8"/>
        <v>6.9833333333333343</v>
      </c>
      <c r="P119" s="44">
        <f t="shared" si="9"/>
        <v>26.650000000000006</v>
      </c>
      <c r="Q119" s="70">
        <v>244</v>
      </c>
    </row>
    <row r="120" spans="1:17" s="71" customFormat="1" x14ac:dyDescent="0.3">
      <c r="A120" s="66">
        <v>3070</v>
      </c>
      <c r="B120" s="67" t="s">
        <v>105</v>
      </c>
      <c r="C120" s="66">
        <v>12</v>
      </c>
      <c r="D120" s="66">
        <v>1191</v>
      </c>
      <c r="E120" s="68">
        <v>8</v>
      </c>
      <c r="F120" s="66">
        <v>1400</v>
      </c>
      <c r="G120" s="66">
        <f t="shared" si="5"/>
        <v>1952</v>
      </c>
      <c r="H120" s="66">
        <f t="shared" si="7"/>
        <v>1676</v>
      </c>
      <c r="I120" s="66"/>
      <c r="J120" s="66"/>
      <c r="K120" s="69">
        <f t="shared" si="6"/>
        <v>40.416666666666664</v>
      </c>
      <c r="L120" s="66">
        <v>0</v>
      </c>
      <c r="M120" s="66"/>
      <c r="N120" s="66"/>
      <c r="O120" s="44">
        <f t="shared" si="8"/>
        <v>6.9833333333333343</v>
      </c>
      <c r="P120" s="44">
        <f t="shared" si="9"/>
        <v>47.4</v>
      </c>
      <c r="Q120" s="70">
        <v>244</v>
      </c>
    </row>
    <row r="121" spans="1:17" s="71" customFormat="1" x14ac:dyDescent="0.3">
      <c r="A121" s="66">
        <v>3054</v>
      </c>
      <c r="B121" s="67" t="s">
        <v>103</v>
      </c>
      <c r="C121" s="66">
        <v>12</v>
      </c>
      <c r="D121" s="66">
        <v>897</v>
      </c>
      <c r="E121" s="68">
        <v>8</v>
      </c>
      <c r="F121" s="66">
        <v>1300</v>
      </c>
      <c r="G121" s="66">
        <f t="shared" si="5"/>
        <v>1032</v>
      </c>
      <c r="H121" s="66">
        <f t="shared" si="7"/>
        <v>1166</v>
      </c>
      <c r="I121" s="66"/>
      <c r="J121" s="66"/>
      <c r="K121" s="69">
        <f t="shared" si="6"/>
        <v>22.416666666666668</v>
      </c>
      <c r="L121" s="66">
        <v>0</v>
      </c>
      <c r="M121" s="66"/>
      <c r="N121" s="66"/>
      <c r="O121" s="44">
        <f t="shared" si="8"/>
        <v>4.8583333333333334</v>
      </c>
      <c r="P121" s="44">
        <f t="shared" si="9"/>
        <v>27.275000000000002</v>
      </c>
      <c r="Q121" s="70">
        <v>129</v>
      </c>
    </row>
    <row r="122" spans="1:17" s="71" customFormat="1" x14ac:dyDescent="0.3">
      <c r="A122" s="66">
        <v>3056</v>
      </c>
      <c r="B122" s="67" t="s">
        <v>106</v>
      </c>
      <c r="C122" s="66">
        <v>12</v>
      </c>
      <c r="D122" s="66">
        <v>269</v>
      </c>
      <c r="E122" s="68">
        <v>8</v>
      </c>
      <c r="F122" s="66">
        <v>900</v>
      </c>
      <c r="G122" s="66">
        <f t="shared" si="5"/>
        <v>1408</v>
      </c>
      <c r="H122" s="66">
        <f t="shared" si="7"/>
        <v>1154</v>
      </c>
      <c r="I122" s="66"/>
      <c r="J122" s="66">
        <v>720</v>
      </c>
      <c r="K122" s="69">
        <f t="shared" si="6"/>
        <v>13.75</v>
      </c>
      <c r="L122" s="66">
        <v>0</v>
      </c>
      <c r="M122" s="66"/>
      <c r="N122" s="66"/>
      <c r="O122" s="44">
        <f t="shared" si="8"/>
        <v>4.8083333333333336</v>
      </c>
      <c r="P122" s="44">
        <f t="shared" si="9"/>
        <v>18.558333333333334</v>
      </c>
      <c r="Q122" s="70">
        <v>176</v>
      </c>
    </row>
    <row r="123" spans="1:17" s="71" customFormat="1" x14ac:dyDescent="0.3">
      <c r="A123" s="66">
        <v>3053</v>
      </c>
      <c r="B123" s="67" t="s">
        <v>215</v>
      </c>
      <c r="C123" s="66">
        <v>12</v>
      </c>
      <c r="D123" s="66">
        <v>1654</v>
      </c>
      <c r="E123" s="68">
        <v>8</v>
      </c>
      <c r="F123" s="66">
        <v>1000</v>
      </c>
      <c r="G123" s="66">
        <f t="shared" si="5"/>
        <v>2256</v>
      </c>
      <c r="H123" s="66">
        <f t="shared" si="7"/>
        <v>1628</v>
      </c>
      <c r="I123" s="66"/>
      <c r="J123" s="66">
        <v>240</v>
      </c>
      <c r="K123" s="69">
        <f t="shared" si="6"/>
        <v>-22.166666666666668</v>
      </c>
      <c r="L123" s="66">
        <v>0</v>
      </c>
      <c r="M123" s="66"/>
      <c r="N123" s="66"/>
      <c r="O123" s="44">
        <f t="shared" si="8"/>
        <v>6.7833333333333341</v>
      </c>
      <c r="P123" s="44">
        <f>K123+L123+M123+N123+O123</f>
        <v>-15.383333333333333</v>
      </c>
      <c r="Q123" s="70">
        <v>282</v>
      </c>
    </row>
    <row r="124" spans="1:17" s="71" customFormat="1" x14ac:dyDescent="0.3">
      <c r="A124" s="66">
        <v>1234</v>
      </c>
      <c r="B124" s="67" t="s">
        <v>8</v>
      </c>
      <c r="C124" s="66">
        <v>12</v>
      </c>
      <c r="D124" s="66">
        <v>0</v>
      </c>
      <c r="E124" s="68">
        <v>8</v>
      </c>
      <c r="F124" s="66">
        <v>3100</v>
      </c>
      <c r="G124" s="66">
        <f t="shared" si="5"/>
        <v>1856</v>
      </c>
      <c r="H124" s="66">
        <f t="shared" si="7"/>
        <v>2478</v>
      </c>
      <c r="I124" s="66"/>
      <c r="J124" s="66"/>
      <c r="K124" s="69">
        <f t="shared" si="6"/>
        <v>206.5</v>
      </c>
      <c r="L124" s="66">
        <v>30</v>
      </c>
      <c r="M124" s="66"/>
      <c r="N124" s="66"/>
      <c r="O124" s="44">
        <f t="shared" si="8"/>
        <v>10.325000000000001</v>
      </c>
      <c r="P124" s="44">
        <f t="shared" si="9"/>
        <v>246.82499999999999</v>
      </c>
      <c r="Q124" s="70">
        <v>232</v>
      </c>
    </row>
    <row r="125" spans="1:17" s="65" customFormat="1" x14ac:dyDescent="0.3">
      <c r="A125" s="41">
        <v>160</v>
      </c>
      <c r="B125" s="63" t="s">
        <v>234</v>
      </c>
      <c r="C125" s="41">
        <v>24</v>
      </c>
      <c r="D125" s="41">
        <v>749</v>
      </c>
      <c r="E125" s="42">
        <v>9</v>
      </c>
      <c r="F125" s="41">
        <v>900</v>
      </c>
      <c r="G125" s="41">
        <f t="shared" si="5"/>
        <v>1620</v>
      </c>
      <c r="H125" s="41">
        <f t="shared" si="7"/>
        <v>1260</v>
      </c>
      <c r="I125" s="41"/>
      <c r="J125" s="41"/>
      <c r="K125" s="43">
        <f t="shared" si="6"/>
        <v>21.291666666666668</v>
      </c>
      <c r="L125" s="41">
        <v>0</v>
      </c>
      <c r="M125" s="41"/>
      <c r="N125" s="41"/>
      <c r="O125" s="39">
        <f t="shared" si="8"/>
        <v>2.625</v>
      </c>
      <c r="P125" s="39">
        <f t="shared" si="9"/>
        <v>23.916666666666668</v>
      </c>
      <c r="Q125" s="64">
        <v>180</v>
      </c>
    </row>
    <row r="126" spans="1:17" s="71" customFormat="1" x14ac:dyDescent="0.3">
      <c r="A126" s="66">
        <v>159</v>
      </c>
      <c r="B126" s="67" t="s">
        <v>113</v>
      </c>
      <c r="C126" s="66">
        <v>24</v>
      </c>
      <c r="D126" s="66">
        <v>1038</v>
      </c>
      <c r="E126" s="68">
        <v>9</v>
      </c>
      <c r="F126" s="66">
        <v>1700</v>
      </c>
      <c r="G126" s="66">
        <f t="shared" si="5"/>
        <v>2340</v>
      </c>
      <c r="H126" s="66">
        <f t="shared" si="7"/>
        <v>2020</v>
      </c>
      <c r="I126" s="66"/>
      <c r="J126" s="66">
        <v>600</v>
      </c>
      <c r="K126" s="69">
        <f t="shared" si="6"/>
        <v>15.916666666666666</v>
      </c>
      <c r="L126" s="66">
        <v>0</v>
      </c>
      <c r="M126" s="66"/>
      <c r="N126" s="66"/>
      <c r="O126" s="44">
        <f t="shared" si="8"/>
        <v>4.208333333333333</v>
      </c>
      <c r="P126" s="44">
        <f t="shared" si="9"/>
        <v>20.125</v>
      </c>
      <c r="Q126" s="70">
        <v>260</v>
      </c>
    </row>
    <row r="127" spans="1:17" s="71" customFormat="1" x14ac:dyDescent="0.3">
      <c r="A127" s="66">
        <v>1355</v>
      </c>
      <c r="B127" s="67" t="s">
        <v>322</v>
      </c>
      <c r="C127" s="66">
        <v>24</v>
      </c>
      <c r="D127" s="66">
        <v>103</v>
      </c>
      <c r="E127" s="68">
        <v>9</v>
      </c>
      <c r="F127" s="66">
        <v>250</v>
      </c>
      <c r="G127" s="66">
        <f t="shared" si="5"/>
        <v>558</v>
      </c>
      <c r="H127" s="66">
        <f t="shared" si="7"/>
        <v>404</v>
      </c>
      <c r="I127" s="66"/>
      <c r="J127" s="66"/>
      <c r="K127" s="69">
        <f t="shared" si="6"/>
        <v>12.541666666666666</v>
      </c>
      <c r="L127" s="66">
        <v>0</v>
      </c>
      <c r="M127" s="66"/>
      <c r="N127" s="66"/>
      <c r="O127" s="44">
        <f t="shared" si="8"/>
        <v>0.84166666666666679</v>
      </c>
      <c r="P127" s="44">
        <f t="shared" si="9"/>
        <v>13.383333333333333</v>
      </c>
      <c r="Q127" s="70">
        <v>62</v>
      </c>
    </row>
    <row r="128" spans="1:17" s="71" customFormat="1" x14ac:dyDescent="0.3">
      <c r="A128" s="66">
        <v>162</v>
      </c>
      <c r="B128" s="67" t="s">
        <v>54</v>
      </c>
      <c r="C128" s="66">
        <v>24</v>
      </c>
      <c r="D128" s="66">
        <v>345</v>
      </c>
      <c r="E128" s="68">
        <v>9</v>
      </c>
      <c r="F128" s="66">
        <v>1000</v>
      </c>
      <c r="G128" s="66">
        <f t="shared" si="5"/>
        <v>2700</v>
      </c>
      <c r="H128" s="66">
        <f t="shared" si="7"/>
        <v>1850</v>
      </c>
      <c r="I128" s="66"/>
      <c r="J128" s="66">
        <v>720</v>
      </c>
      <c r="K128" s="69">
        <f t="shared" si="6"/>
        <v>32.708333333333336</v>
      </c>
      <c r="L128" s="66">
        <v>0</v>
      </c>
      <c r="M128" s="66"/>
      <c r="N128" s="66"/>
      <c r="O128" s="44">
        <f t="shared" si="8"/>
        <v>3.8541666666666665</v>
      </c>
      <c r="P128" s="44">
        <f t="shared" si="9"/>
        <v>36.5625</v>
      </c>
      <c r="Q128" s="70">
        <v>300</v>
      </c>
    </row>
    <row r="129" spans="1:17" s="71" customFormat="1" x14ac:dyDescent="0.3">
      <c r="A129" s="66">
        <v>161</v>
      </c>
      <c r="B129" s="67" t="s">
        <v>197</v>
      </c>
      <c r="C129" s="66">
        <v>24</v>
      </c>
      <c r="D129" s="66">
        <v>1210</v>
      </c>
      <c r="E129" s="68">
        <v>9</v>
      </c>
      <c r="F129" s="66">
        <v>1100</v>
      </c>
      <c r="G129" s="66">
        <f t="shared" si="5"/>
        <v>1755</v>
      </c>
      <c r="H129" s="66">
        <f t="shared" si="7"/>
        <v>1427.5</v>
      </c>
      <c r="I129" s="66">
        <v>600</v>
      </c>
      <c r="J129" s="66"/>
      <c r="K129" s="69">
        <f t="shared" si="6"/>
        <v>-15.9375</v>
      </c>
      <c r="L129" s="66">
        <v>25</v>
      </c>
      <c r="M129" s="66"/>
      <c r="N129" s="66"/>
      <c r="O129" s="44">
        <f t="shared" si="8"/>
        <v>2.9739583333333335</v>
      </c>
      <c r="P129" s="44">
        <f t="shared" si="9"/>
        <v>12.036458333333334</v>
      </c>
      <c r="Q129" s="70">
        <v>195</v>
      </c>
    </row>
    <row r="130" spans="1:17" s="71" customFormat="1" x14ac:dyDescent="0.3">
      <c r="A130" s="66">
        <v>1355</v>
      </c>
      <c r="B130" s="67" t="s">
        <v>323</v>
      </c>
      <c r="C130" s="66">
        <v>24</v>
      </c>
      <c r="D130" s="66">
        <v>120</v>
      </c>
      <c r="E130" s="68">
        <v>9</v>
      </c>
      <c r="F130" s="66">
        <v>250</v>
      </c>
      <c r="G130" s="66">
        <f t="shared" si="5"/>
        <v>774</v>
      </c>
      <c r="H130" s="66">
        <f t="shared" si="7"/>
        <v>512</v>
      </c>
      <c r="I130" s="66"/>
      <c r="J130" s="66"/>
      <c r="K130" s="69">
        <f t="shared" si="6"/>
        <v>16.333333333333332</v>
      </c>
      <c r="L130" s="66">
        <v>0</v>
      </c>
      <c r="M130" s="66"/>
      <c r="N130" s="66"/>
      <c r="O130" s="44">
        <f t="shared" si="8"/>
        <v>1.0666666666666667</v>
      </c>
      <c r="P130" s="44">
        <f t="shared" si="9"/>
        <v>17.399999999999999</v>
      </c>
      <c r="Q130" s="70">
        <v>86</v>
      </c>
    </row>
    <row r="131" spans="1:17" s="65" customFormat="1" x14ac:dyDescent="0.3">
      <c r="A131" s="41">
        <v>228</v>
      </c>
      <c r="B131" s="63" t="s">
        <v>324</v>
      </c>
      <c r="C131" s="41">
        <v>24</v>
      </c>
      <c r="D131" s="41">
        <v>360</v>
      </c>
      <c r="E131" s="42">
        <v>9</v>
      </c>
      <c r="F131" s="41">
        <v>600</v>
      </c>
      <c r="G131" s="41">
        <f t="shared" si="5"/>
        <v>1152</v>
      </c>
      <c r="H131" s="41">
        <f t="shared" si="7"/>
        <v>876</v>
      </c>
      <c r="I131" s="41"/>
      <c r="J131" s="41"/>
      <c r="K131" s="43">
        <f t="shared" si="6"/>
        <v>21.5</v>
      </c>
      <c r="L131" s="41">
        <v>0</v>
      </c>
      <c r="M131" s="41"/>
      <c r="N131" s="41"/>
      <c r="O131" s="39">
        <f t="shared" si="8"/>
        <v>1.8250000000000002</v>
      </c>
      <c r="P131" s="39">
        <f t="shared" si="9"/>
        <v>23.324999999999999</v>
      </c>
      <c r="Q131" s="64">
        <v>128</v>
      </c>
    </row>
    <row r="132" spans="1:17" x14ac:dyDescent="0.3">
      <c r="A132" s="14"/>
      <c r="B132" s="53" t="s">
        <v>309</v>
      </c>
      <c r="C132" s="14">
        <v>12</v>
      </c>
      <c r="D132" s="14">
        <v>0</v>
      </c>
      <c r="E132" s="15"/>
      <c r="F132" s="14"/>
      <c r="G132" s="14">
        <f t="shared" si="5"/>
        <v>0</v>
      </c>
      <c r="H132" s="14"/>
      <c r="I132" s="14"/>
      <c r="J132" s="14">
        <f>Q132*C132</f>
        <v>540</v>
      </c>
      <c r="K132" s="17"/>
      <c r="L132" s="20"/>
      <c r="M132" s="14"/>
      <c r="N132" s="14"/>
      <c r="O132" s="28"/>
      <c r="P132" s="35"/>
      <c r="Q132" s="54">
        <v>45</v>
      </c>
    </row>
    <row r="133" spans="1:17" x14ac:dyDescent="0.3">
      <c r="A133" s="14"/>
      <c r="B133" s="53" t="s">
        <v>310</v>
      </c>
      <c r="C133" s="14">
        <v>27</v>
      </c>
      <c r="D133" s="14">
        <v>0</v>
      </c>
      <c r="E133" s="15"/>
      <c r="F133" s="14"/>
      <c r="G133" s="14">
        <f t="shared" si="5"/>
        <v>0</v>
      </c>
      <c r="H133" s="14"/>
      <c r="I133" s="14"/>
      <c r="J133" s="14">
        <f t="shared" ref="J133:J139" si="10">Q133*C133</f>
        <v>1215</v>
      </c>
      <c r="K133" s="17"/>
      <c r="L133" s="20"/>
      <c r="M133" s="14"/>
      <c r="N133" s="14"/>
      <c r="O133" s="28"/>
      <c r="P133" s="35"/>
      <c r="Q133" s="54">
        <v>45</v>
      </c>
    </row>
    <row r="134" spans="1:17" x14ac:dyDescent="0.3">
      <c r="A134" s="14"/>
      <c r="B134" s="53" t="s">
        <v>311</v>
      </c>
      <c r="C134" s="14">
        <v>12</v>
      </c>
      <c r="D134" s="14">
        <v>0</v>
      </c>
      <c r="E134" s="15"/>
      <c r="F134" s="14"/>
      <c r="G134" s="14">
        <f t="shared" ref="G134:G148" si="11">Q134*E134</f>
        <v>0</v>
      </c>
      <c r="H134" s="14"/>
      <c r="I134" s="14"/>
      <c r="J134" s="14">
        <f t="shared" si="10"/>
        <v>360</v>
      </c>
      <c r="K134" s="17"/>
      <c r="L134" s="20"/>
      <c r="M134" s="14"/>
      <c r="N134" s="14"/>
      <c r="O134" s="28"/>
      <c r="P134" s="35"/>
      <c r="Q134" s="54">
        <v>30</v>
      </c>
    </row>
    <row r="135" spans="1:17" x14ac:dyDescent="0.3">
      <c r="A135" s="14"/>
      <c r="B135" s="53" t="s">
        <v>312</v>
      </c>
      <c r="C135" s="14">
        <v>27</v>
      </c>
      <c r="D135" s="14">
        <v>0</v>
      </c>
      <c r="E135" s="15"/>
      <c r="F135" s="14"/>
      <c r="G135" s="14">
        <f t="shared" si="11"/>
        <v>0</v>
      </c>
      <c r="H135" s="14"/>
      <c r="I135" s="14"/>
      <c r="J135" s="14">
        <f t="shared" si="10"/>
        <v>810</v>
      </c>
      <c r="K135" s="17"/>
      <c r="L135" s="20"/>
      <c r="M135" s="14"/>
      <c r="N135" s="14"/>
      <c r="O135" s="28"/>
      <c r="P135" s="35"/>
      <c r="Q135" s="54">
        <v>30</v>
      </c>
    </row>
    <row r="136" spans="1:17" x14ac:dyDescent="0.3">
      <c r="A136" s="14"/>
      <c r="B136" s="53" t="s">
        <v>313</v>
      </c>
      <c r="C136" s="14">
        <v>12</v>
      </c>
      <c r="D136" s="14">
        <v>0</v>
      </c>
      <c r="E136" s="15"/>
      <c r="F136" s="14"/>
      <c r="G136" s="14">
        <f t="shared" si="11"/>
        <v>0</v>
      </c>
      <c r="H136" s="14"/>
      <c r="I136" s="14"/>
      <c r="J136" s="14">
        <f t="shared" si="10"/>
        <v>600</v>
      </c>
      <c r="K136" s="17"/>
      <c r="L136" s="20"/>
      <c r="M136" s="14"/>
      <c r="N136" s="14"/>
      <c r="O136" s="28"/>
      <c r="P136" s="35"/>
      <c r="Q136" s="54">
        <v>50</v>
      </c>
    </row>
    <row r="137" spans="1:17" x14ac:dyDescent="0.3">
      <c r="A137" s="14"/>
      <c r="B137" s="53" t="s">
        <v>314</v>
      </c>
      <c r="C137" s="14">
        <v>27</v>
      </c>
      <c r="D137" s="14">
        <v>0</v>
      </c>
      <c r="E137" s="15"/>
      <c r="F137" s="14"/>
      <c r="G137" s="14">
        <f t="shared" si="11"/>
        <v>0</v>
      </c>
      <c r="H137" s="14"/>
      <c r="I137" s="14"/>
      <c r="J137" s="14">
        <f t="shared" si="10"/>
        <v>1350</v>
      </c>
      <c r="K137" s="17"/>
      <c r="L137" s="20"/>
      <c r="M137" s="14"/>
      <c r="N137" s="14"/>
      <c r="O137" s="28"/>
      <c r="P137" s="35"/>
      <c r="Q137" s="54">
        <v>50</v>
      </c>
    </row>
    <row r="138" spans="1:17" x14ac:dyDescent="0.3">
      <c r="A138" s="14"/>
      <c r="B138" s="53" t="s">
        <v>315</v>
      </c>
      <c r="C138" s="14">
        <v>12</v>
      </c>
      <c r="D138" s="14">
        <v>0</v>
      </c>
      <c r="E138" s="15"/>
      <c r="F138" s="14"/>
      <c r="G138" s="14">
        <f t="shared" si="11"/>
        <v>0</v>
      </c>
      <c r="H138" s="14"/>
      <c r="I138" s="14"/>
      <c r="J138" s="14">
        <f t="shared" si="10"/>
        <v>300</v>
      </c>
      <c r="K138" s="17"/>
      <c r="L138" s="20"/>
      <c r="M138" s="14"/>
      <c r="N138" s="14"/>
      <c r="O138" s="28"/>
      <c r="P138" s="35"/>
      <c r="Q138" s="54">
        <v>25</v>
      </c>
    </row>
    <row r="139" spans="1:17" x14ac:dyDescent="0.3">
      <c r="A139" s="14"/>
      <c r="B139" s="53" t="s">
        <v>316</v>
      </c>
      <c r="C139" s="14">
        <v>27</v>
      </c>
      <c r="D139" s="14">
        <v>0</v>
      </c>
      <c r="E139" s="15"/>
      <c r="F139" s="14"/>
      <c r="G139" s="14">
        <f t="shared" si="11"/>
        <v>0</v>
      </c>
      <c r="H139" s="14"/>
      <c r="I139" s="14"/>
      <c r="J139" s="14">
        <f t="shared" si="10"/>
        <v>999</v>
      </c>
      <c r="K139" s="17"/>
      <c r="L139" s="20"/>
      <c r="M139" s="14"/>
      <c r="N139" s="14"/>
      <c r="O139" s="28"/>
      <c r="P139" s="35"/>
      <c r="Q139" s="54">
        <v>37</v>
      </c>
    </row>
    <row r="140" spans="1:17" s="71" customFormat="1" x14ac:dyDescent="0.3">
      <c r="A140" s="66">
        <v>1239</v>
      </c>
      <c r="B140" s="67" t="s">
        <v>188</v>
      </c>
      <c r="C140" s="66">
        <v>30</v>
      </c>
      <c r="D140" s="66">
        <v>256</v>
      </c>
      <c r="E140" s="68">
        <v>4.5</v>
      </c>
      <c r="F140" s="66">
        <v>900</v>
      </c>
      <c r="G140" s="66">
        <f t="shared" si="11"/>
        <v>2502</v>
      </c>
      <c r="H140" s="66">
        <f t="shared" si="7"/>
        <v>1701</v>
      </c>
      <c r="I140" s="66">
        <v>180</v>
      </c>
      <c r="J140" s="66">
        <v>600</v>
      </c>
      <c r="K140" s="69">
        <f t="shared" si="6"/>
        <v>22.166666666666668</v>
      </c>
      <c r="L140" s="66">
        <v>20</v>
      </c>
      <c r="M140" s="66"/>
      <c r="N140" s="66"/>
      <c r="O140" s="44">
        <f t="shared" si="8"/>
        <v>2.8350000000000004</v>
      </c>
      <c r="P140" s="44">
        <f t="shared" si="9"/>
        <v>45.001666666666672</v>
      </c>
      <c r="Q140" s="70">
        <v>556</v>
      </c>
    </row>
    <row r="141" spans="1:17" s="71" customFormat="1" x14ac:dyDescent="0.3">
      <c r="A141" s="66">
        <v>3103</v>
      </c>
      <c r="B141" s="67" t="s">
        <v>99</v>
      </c>
      <c r="C141" s="66">
        <v>30</v>
      </c>
      <c r="D141" s="66">
        <v>1060</v>
      </c>
      <c r="E141" s="68">
        <v>7</v>
      </c>
      <c r="F141" s="66">
        <v>2000</v>
      </c>
      <c r="G141" s="66">
        <f t="shared" si="11"/>
        <v>2450</v>
      </c>
      <c r="H141" s="66">
        <f t="shared" si="7"/>
        <v>2225</v>
      </c>
      <c r="I141" s="66">
        <v>450</v>
      </c>
      <c r="J141" s="66">
        <v>450</v>
      </c>
      <c r="K141" s="69">
        <f t="shared" ref="K141:K201" si="12">(H141-D141-I141-J141)/C141</f>
        <v>8.8333333333333339</v>
      </c>
      <c r="L141" s="66">
        <v>0</v>
      </c>
      <c r="M141" s="66"/>
      <c r="N141" s="66"/>
      <c r="O141" s="44">
        <f t="shared" si="8"/>
        <v>3.7083333333333335</v>
      </c>
      <c r="P141" s="44">
        <f t="shared" si="9"/>
        <v>12.541666666666668</v>
      </c>
      <c r="Q141" s="70">
        <v>350</v>
      </c>
    </row>
    <row r="142" spans="1:17" s="71" customFormat="1" x14ac:dyDescent="0.3">
      <c r="A142" s="66">
        <v>1351</v>
      </c>
      <c r="B142" s="67" t="s">
        <v>179</v>
      </c>
      <c r="C142" s="66">
        <v>24</v>
      </c>
      <c r="D142" s="66">
        <v>66</v>
      </c>
      <c r="E142" s="68">
        <v>9</v>
      </c>
      <c r="F142" s="66">
        <v>200</v>
      </c>
      <c r="G142" s="66">
        <f t="shared" si="11"/>
        <v>1332</v>
      </c>
      <c r="H142" s="66">
        <f t="shared" si="7"/>
        <v>766</v>
      </c>
      <c r="I142" s="66">
        <v>600</v>
      </c>
      <c r="J142" s="66"/>
      <c r="K142" s="69">
        <f t="shared" si="12"/>
        <v>4.166666666666667</v>
      </c>
      <c r="L142" s="66">
        <v>0</v>
      </c>
      <c r="M142" s="66">
        <v>10</v>
      </c>
      <c r="N142" s="66"/>
      <c r="O142" s="44">
        <f t="shared" si="8"/>
        <v>1.5958333333333334</v>
      </c>
      <c r="P142" s="44">
        <f t="shared" si="9"/>
        <v>15.762500000000001</v>
      </c>
      <c r="Q142" s="70">
        <v>148</v>
      </c>
    </row>
    <row r="143" spans="1:17" s="71" customFormat="1" x14ac:dyDescent="0.3">
      <c r="A143" s="66">
        <v>163</v>
      </c>
      <c r="B143" s="67" t="s">
        <v>146</v>
      </c>
      <c r="C143" s="66">
        <v>10</v>
      </c>
      <c r="D143" s="66">
        <v>60</v>
      </c>
      <c r="E143" s="68">
        <v>3.5</v>
      </c>
      <c r="F143" s="66">
        <v>180</v>
      </c>
      <c r="G143" s="66">
        <f t="shared" si="11"/>
        <v>329</v>
      </c>
      <c r="H143" s="66">
        <f t="shared" si="7"/>
        <v>254.5</v>
      </c>
      <c r="I143" s="66">
        <v>100</v>
      </c>
      <c r="J143" s="66"/>
      <c r="K143" s="69">
        <f t="shared" si="12"/>
        <v>9.4499999999999993</v>
      </c>
      <c r="L143" s="66">
        <v>0</v>
      </c>
      <c r="M143" s="66"/>
      <c r="N143" s="66"/>
      <c r="O143" s="44">
        <f t="shared" si="8"/>
        <v>1.2725000000000002</v>
      </c>
      <c r="P143" s="44">
        <f t="shared" si="9"/>
        <v>10.7225</v>
      </c>
      <c r="Q143" s="70">
        <v>94</v>
      </c>
    </row>
    <row r="144" spans="1:17" s="71" customFormat="1" x14ac:dyDescent="0.3">
      <c r="A144" s="66">
        <v>1323</v>
      </c>
      <c r="B144" s="67" t="s">
        <v>235</v>
      </c>
      <c r="C144" s="66">
        <v>8</v>
      </c>
      <c r="D144" s="66">
        <v>80</v>
      </c>
      <c r="E144" s="68">
        <v>5</v>
      </c>
      <c r="F144" s="66">
        <v>70</v>
      </c>
      <c r="G144" s="66">
        <f t="shared" si="11"/>
        <v>100</v>
      </c>
      <c r="H144" s="66">
        <f t="shared" si="7"/>
        <v>85</v>
      </c>
      <c r="I144" s="66"/>
      <c r="J144" s="66"/>
      <c r="K144" s="69">
        <f t="shared" si="12"/>
        <v>0.625</v>
      </c>
      <c r="L144" s="66">
        <v>0</v>
      </c>
      <c r="M144" s="66"/>
      <c r="N144" s="66"/>
      <c r="O144" s="44">
        <f t="shared" si="8"/>
        <v>0.53125</v>
      </c>
      <c r="P144" s="44">
        <f t="shared" si="9"/>
        <v>1.15625</v>
      </c>
      <c r="Q144" s="70">
        <v>20</v>
      </c>
    </row>
    <row r="145" spans="1:17" s="71" customFormat="1" x14ac:dyDescent="0.3">
      <c r="A145" s="66">
        <v>3079</v>
      </c>
      <c r="B145" s="67" t="s">
        <v>83</v>
      </c>
      <c r="C145" s="66">
        <v>12</v>
      </c>
      <c r="D145" s="66">
        <v>1080</v>
      </c>
      <c r="E145" s="68">
        <v>5</v>
      </c>
      <c r="F145" s="66">
        <v>1600</v>
      </c>
      <c r="G145" s="66">
        <f t="shared" si="11"/>
        <v>2305</v>
      </c>
      <c r="H145" s="66">
        <f t="shared" si="7"/>
        <v>1952.5</v>
      </c>
      <c r="I145" s="66">
        <v>900</v>
      </c>
      <c r="J145" s="66"/>
      <c r="K145" s="69">
        <f>(H145-D145-I145-J145)/C145</f>
        <v>-2.2916666666666665</v>
      </c>
      <c r="L145" s="66">
        <v>5</v>
      </c>
      <c r="M145" s="66"/>
      <c r="N145" s="66"/>
      <c r="O145" s="44">
        <f t="shared" si="8"/>
        <v>8.1354166666666661</v>
      </c>
      <c r="P145" s="44">
        <f>K145+L145+M145+N145+O145</f>
        <v>10.84375</v>
      </c>
      <c r="Q145" s="70">
        <v>461</v>
      </c>
    </row>
    <row r="146" spans="1:17" s="71" customFormat="1" x14ac:dyDescent="0.3">
      <c r="A146" s="66">
        <v>165</v>
      </c>
      <c r="B146" s="67" t="s">
        <v>82</v>
      </c>
      <c r="C146" s="66">
        <v>24</v>
      </c>
      <c r="D146" s="66">
        <v>6000</v>
      </c>
      <c r="E146" s="68">
        <v>5</v>
      </c>
      <c r="F146" s="66">
        <v>8500</v>
      </c>
      <c r="G146" s="66">
        <f t="shared" si="11"/>
        <v>12555</v>
      </c>
      <c r="H146" s="66">
        <f t="shared" si="7"/>
        <v>10527.5</v>
      </c>
      <c r="I146" s="66">
        <v>1680</v>
      </c>
      <c r="J146" s="66">
        <v>4320</v>
      </c>
      <c r="K146" s="69">
        <f>(H146-D146-I146-J146)/C146</f>
        <v>-61.354166666666664</v>
      </c>
      <c r="L146" s="66">
        <v>25</v>
      </c>
      <c r="M146" s="66">
        <v>40</v>
      </c>
      <c r="N146" s="66"/>
      <c r="O146" s="44">
        <f t="shared" si="8"/>
        <v>21.932291666666668</v>
      </c>
      <c r="P146" s="44">
        <f t="shared" si="9"/>
        <v>25.578125000000004</v>
      </c>
      <c r="Q146" s="70">
        <v>2511</v>
      </c>
    </row>
    <row r="147" spans="1:17" s="71" customFormat="1" x14ac:dyDescent="0.3">
      <c r="A147" s="66">
        <v>3135</v>
      </c>
      <c r="B147" s="67" t="s">
        <v>240</v>
      </c>
      <c r="C147" s="66">
        <v>10</v>
      </c>
      <c r="D147" s="66">
        <v>472</v>
      </c>
      <c r="E147" s="68">
        <v>8</v>
      </c>
      <c r="F147" s="66">
        <v>90</v>
      </c>
      <c r="G147" s="66">
        <f t="shared" si="11"/>
        <v>0</v>
      </c>
      <c r="H147" s="66">
        <f t="shared" ref="H147:H210" si="13">SUM(F147+G147)/2</f>
        <v>45</v>
      </c>
      <c r="I147" s="66"/>
      <c r="J147" s="66"/>
      <c r="K147" s="69">
        <f t="shared" si="12"/>
        <v>-42.7</v>
      </c>
      <c r="L147" s="66">
        <v>0</v>
      </c>
      <c r="M147" s="66"/>
      <c r="N147" s="66"/>
      <c r="O147" s="44">
        <f t="shared" ref="O147:O210" si="14">H147*0.05/C147</f>
        <v>0.22500000000000001</v>
      </c>
      <c r="P147" s="44">
        <f t="shared" si="9"/>
        <v>-42.475000000000001</v>
      </c>
      <c r="Q147" s="70"/>
    </row>
    <row r="148" spans="1:17" s="71" customFormat="1" x14ac:dyDescent="0.3">
      <c r="A148" s="66">
        <v>3051</v>
      </c>
      <c r="B148" s="67" t="s">
        <v>191</v>
      </c>
      <c r="C148" s="66">
        <v>12</v>
      </c>
      <c r="D148" s="66">
        <v>0</v>
      </c>
      <c r="E148" s="68">
        <v>10</v>
      </c>
      <c r="F148" s="66">
        <v>2000</v>
      </c>
      <c r="G148" s="66">
        <f t="shared" si="11"/>
        <v>0</v>
      </c>
      <c r="H148" s="66">
        <f t="shared" si="13"/>
        <v>1000</v>
      </c>
      <c r="I148" s="66"/>
      <c r="J148" s="66"/>
      <c r="K148" s="69">
        <f t="shared" si="12"/>
        <v>83.333333333333329</v>
      </c>
      <c r="L148" s="66">
        <v>0</v>
      </c>
      <c r="M148" s="66"/>
      <c r="N148" s="66"/>
      <c r="O148" s="44">
        <f t="shared" si="14"/>
        <v>4.166666666666667</v>
      </c>
      <c r="P148" s="44">
        <f t="shared" si="9"/>
        <v>87.5</v>
      </c>
      <c r="Q148" s="70"/>
    </row>
    <row r="149" spans="1:17" s="71" customFormat="1" x14ac:dyDescent="0.3">
      <c r="A149" s="66">
        <v>167</v>
      </c>
      <c r="B149" s="67" t="s">
        <v>175</v>
      </c>
      <c r="C149" s="66">
        <v>1</v>
      </c>
      <c r="D149" s="66">
        <v>45</v>
      </c>
      <c r="E149" s="68">
        <v>10</v>
      </c>
      <c r="F149" s="66">
        <v>52</v>
      </c>
      <c r="G149" s="66">
        <f t="shared" ref="G149:G203" si="15">Q149*E149</f>
        <v>0</v>
      </c>
      <c r="H149" s="66">
        <f t="shared" si="13"/>
        <v>26</v>
      </c>
      <c r="I149" s="66">
        <v>50</v>
      </c>
      <c r="J149" s="66">
        <v>10</v>
      </c>
      <c r="K149" s="69">
        <f t="shared" si="12"/>
        <v>-79</v>
      </c>
      <c r="L149" s="66">
        <v>0</v>
      </c>
      <c r="M149" s="66"/>
      <c r="N149" s="66"/>
      <c r="O149" s="44">
        <f t="shared" si="14"/>
        <v>1.3</v>
      </c>
      <c r="P149" s="44">
        <f t="shared" si="9"/>
        <v>-77.7</v>
      </c>
      <c r="Q149" s="70"/>
    </row>
    <row r="150" spans="1:17" s="71" customFormat="1" x14ac:dyDescent="0.3">
      <c r="A150" s="66">
        <v>166</v>
      </c>
      <c r="B150" s="67" t="s">
        <v>176</v>
      </c>
      <c r="C150" s="66">
        <v>1</v>
      </c>
      <c r="D150" s="66">
        <v>0</v>
      </c>
      <c r="E150" s="68">
        <v>10</v>
      </c>
      <c r="F150" s="66">
        <v>34</v>
      </c>
      <c r="G150" s="66">
        <f t="shared" si="15"/>
        <v>0</v>
      </c>
      <c r="H150" s="66">
        <f t="shared" si="13"/>
        <v>17</v>
      </c>
      <c r="I150" s="66"/>
      <c r="J150" s="66"/>
      <c r="K150" s="69">
        <f t="shared" si="12"/>
        <v>17</v>
      </c>
      <c r="L150" s="66">
        <v>0</v>
      </c>
      <c r="M150" s="66"/>
      <c r="N150" s="66"/>
      <c r="O150" s="44">
        <f t="shared" si="14"/>
        <v>0.85000000000000009</v>
      </c>
      <c r="P150" s="44">
        <f t="shared" ref="P150:P213" si="16">K150+L150+M150+N150+O150</f>
        <v>17.850000000000001</v>
      </c>
      <c r="Q150" s="70"/>
    </row>
    <row r="151" spans="1:17" s="71" customFormat="1" x14ac:dyDescent="0.3">
      <c r="A151" s="66">
        <v>3102</v>
      </c>
      <c r="B151" s="67" t="s">
        <v>84</v>
      </c>
      <c r="C151" s="66">
        <v>6</v>
      </c>
      <c r="D151" s="66">
        <v>0</v>
      </c>
      <c r="E151" s="68">
        <v>3.5</v>
      </c>
      <c r="F151" s="66">
        <v>37</v>
      </c>
      <c r="G151" s="66">
        <f t="shared" si="15"/>
        <v>199.5</v>
      </c>
      <c r="H151" s="66">
        <f t="shared" si="13"/>
        <v>118.25</v>
      </c>
      <c r="I151" s="66">
        <v>60</v>
      </c>
      <c r="J151" s="66">
        <v>60</v>
      </c>
      <c r="K151" s="69">
        <f t="shared" si="12"/>
        <v>-0.29166666666666669</v>
      </c>
      <c r="L151" s="66">
        <v>0</v>
      </c>
      <c r="M151" s="66"/>
      <c r="N151" s="66"/>
      <c r="O151" s="44">
        <f t="shared" si="14"/>
        <v>0.98541666666666672</v>
      </c>
      <c r="P151" s="44">
        <f t="shared" si="16"/>
        <v>0.69375000000000009</v>
      </c>
      <c r="Q151" s="70">
        <v>57</v>
      </c>
    </row>
    <row r="152" spans="1:17" s="71" customFormat="1" x14ac:dyDescent="0.3">
      <c r="A152" s="66">
        <v>3</v>
      </c>
      <c r="B152" s="67" t="s">
        <v>20</v>
      </c>
      <c r="C152" s="66">
        <v>24</v>
      </c>
      <c r="D152" s="66">
        <v>0</v>
      </c>
      <c r="E152" s="68">
        <v>9</v>
      </c>
      <c r="F152" s="66">
        <v>550</v>
      </c>
      <c r="G152" s="66">
        <f t="shared" si="15"/>
        <v>2070</v>
      </c>
      <c r="H152" s="66">
        <f t="shared" si="13"/>
        <v>1310</v>
      </c>
      <c r="I152" s="66">
        <v>1440</v>
      </c>
      <c r="J152" s="66">
        <v>480</v>
      </c>
      <c r="K152" s="69">
        <f t="shared" si="12"/>
        <v>-25.416666666666668</v>
      </c>
      <c r="L152" s="66">
        <v>0</v>
      </c>
      <c r="M152" s="66">
        <v>20</v>
      </c>
      <c r="N152" s="66"/>
      <c r="O152" s="44">
        <f t="shared" si="14"/>
        <v>2.7291666666666665</v>
      </c>
      <c r="P152" s="44">
        <f t="shared" si="16"/>
        <v>-2.6875000000000013</v>
      </c>
      <c r="Q152" s="70">
        <v>230</v>
      </c>
    </row>
    <row r="153" spans="1:17" s="71" customFormat="1" x14ac:dyDescent="0.3">
      <c r="A153" s="66">
        <v>2</v>
      </c>
      <c r="B153" s="67" t="s">
        <v>19</v>
      </c>
      <c r="C153" s="66">
        <v>24</v>
      </c>
      <c r="D153" s="66">
        <v>438</v>
      </c>
      <c r="E153" s="68">
        <v>9</v>
      </c>
      <c r="F153" s="66">
        <v>1400</v>
      </c>
      <c r="G153" s="66">
        <f t="shared" si="15"/>
        <v>3870</v>
      </c>
      <c r="H153" s="66">
        <f t="shared" si="13"/>
        <v>2635</v>
      </c>
      <c r="I153" s="66">
        <v>1680</v>
      </c>
      <c r="J153" s="66">
        <v>720</v>
      </c>
      <c r="K153" s="69">
        <f t="shared" si="12"/>
        <v>-8.4583333333333339</v>
      </c>
      <c r="L153" s="66">
        <v>20</v>
      </c>
      <c r="M153" s="66">
        <v>30</v>
      </c>
      <c r="N153" s="66"/>
      <c r="O153" s="44">
        <f t="shared" si="14"/>
        <v>5.489583333333333</v>
      </c>
      <c r="P153" s="44">
        <f t="shared" si="16"/>
        <v>47.03125</v>
      </c>
      <c r="Q153" s="70">
        <v>430</v>
      </c>
    </row>
    <row r="154" spans="1:17" s="71" customFormat="1" x14ac:dyDescent="0.3">
      <c r="A154" s="66">
        <v>4607</v>
      </c>
      <c r="B154" s="67" t="s">
        <v>246</v>
      </c>
      <c r="C154" s="66">
        <v>12</v>
      </c>
      <c r="D154" s="66">
        <v>37</v>
      </c>
      <c r="E154" s="68">
        <v>9</v>
      </c>
      <c r="F154" s="66">
        <v>400</v>
      </c>
      <c r="G154" s="66">
        <f t="shared" si="15"/>
        <v>0</v>
      </c>
      <c r="H154" s="66">
        <f t="shared" si="13"/>
        <v>200</v>
      </c>
      <c r="I154" s="66"/>
      <c r="J154" s="66"/>
      <c r="K154" s="69">
        <f t="shared" si="12"/>
        <v>13.583333333333334</v>
      </c>
      <c r="L154" s="66">
        <v>0</v>
      </c>
      <c r="M154" s="66"/>
      <c r="N154" s="66"/>
      <c r="O154" s="44">
        <f t="shared" si="14"/>
        <v>0.83333333333333337</v>
      </c>
      <c r="P154" s="44">
        <f t="shared" si="16"/>
        <v>14.416666666666668</v>
      </c>
      <c r="Q154" s="70"/>
    </row>
    <row r="155" spans="1:17" s="71" customFormat="1" x14ac:dyDescent="0.3">
      <c r="A155" s="66">
        <v>59</v>
      </c>
      <c r="B155" s="67" t="s">
        <v>112</v>
      </c>
      <c r="C155" s="66">
        <v>12</v>
      </c>
      <c r="D155" s="66">
        <v>918</v>
      </c>
      <c r="E155" s="68">
        <v>9</v>
      </c>
      <c r="F155" s="66">
        <v>2000</v>
      </c>
      <c r="G155" s="66">
        <f t="shared" si="15"/>
        <v>4851</v>
      </c>
      <c r="H155" s="66">
        <f t="shared" si="13"/>
        <v>3425.5</v>
      </c>
      <c r="I155" s="66"/>
      <c r="J155" s="66">
        <v>1800</v>
      </c>
      <c r="K155" s="69">
        <f t="shared" si="12"/>
        <v>58.958333333333336</v>
      </c>
      <c r="L155" s="66">
        <v>20</v>
      </c>
      <c r="M155" s="66"/>
      <c r="N155" s="66"/>
      <c r="O155" s="44">
        <f t="shared" si="14"/>
        <v>14.272916666666667</v>
      </c>
      <c r="P155" s="44">
        <f t="shared" si="16"/>
        <v>93.231250000000017</v>
      </c>
      <c r="Q155" s="70">
        <v>539</v>
      </c>
    </row>
    <row r="156" spans="1:17" s="65" customFormat="1" x14ac:dyDescent="0.3">
      <c r="A156" s="41">
        <v>4</v>
      </c>
      <c r="B156" s="63" t="s">
        <v>21</v>
      </c>
      <c r="C156" s="41">
        <v>24</v>
      </c>
      <c r="D156" s="41">
        <v>1833</v>
      </c>
      <c r="E156" s="42">
        <v>9</v>
      </c>
      <c r="F156" s="41">
        <v>1250</v>
      </c>
      <c r="G156" s="41">
        <f t="shared" si="15"/>
        <v>2556</v>
      </c>
      <c r="H156" s="41">
        <f t="shared" si="13"/>
        <v>1903</v>
      </c>
      <c r="I156" s="41">
        <v>360</v>
      </c>
      <c r="J156" s="41"/>
      <c r="K156" s="43">
        <f t="shared" si="12"/>
        <v>-12.083333333333334</v>
      </c>
      <c r="L156" s="41">
        <v>20</v>
      </c>
      <c r="M156" s="41"/>
      <c r="N156" s="41"/>
      <c r="O156" s="39">
        <f t="shared" si="14"/>
        <v>3.9645833333333336</v>
      </c>
      <c r="P156" s="39">
        <f t="shared" si="16"/>
        <v>11.88125</v>
      </c>
      <c r="Q156" s="64">
        <v>284</v>
      </c>
    </row>
    <row r="157" spans="1:17" s="65" customFormat="1" x14ac:dyDescent="0.3">
      <c r="A157" s="41">
        <v>5</v>
      </c>
      <c r="B157" s="63" t="s">
        <v>22</v>
      </c>
      <c r="C157" s="41">
        <v>24</v>
      </c>
      <c r="D157" s="41">
        <v>1828</v>
      </c>
      <c r="E157" s="42">
        <v>9</v>
      </c>
      <c r="F157" s="41">
        <v>1600</v>
      </c>
      <c r="G157" s="41">
        <f t="shared" si="15"/>
        <v>2565</v>
      </c>
      <c r="H157" s="41">
        <f t="shared" si="13"/>
        <v>2082.5</v>
      </c>
      <c r="I157" s="41"/>
      <c r="J157" s="41"/>
      <c r="K157" s="43">
        <f t="shared" si="12"/>
        <v>10.604166666666666</v>
      </c>
      <c r="L157" s="41">
        <v>20</v>
      </c>
      <c r="M157" s="41"/>
      <c r="N157" s="41"/>
      <c r="O157" s="39">
        <f t="shared" si="14"/>
        <v>4.338541666666667</v>
      </c>
      <c r="P157" s="39">
        <f t="shared" si="16"/>
        <v>34.942708333333329</v>
      </c>
      <c r="Q157" s="64">
        <v>285</v>
      </c>
    </row>
    <row r="158" spans="1:17" s="71" customFormat="1" x14ac:dyDescent="0.3">
      <c r="A158" s="66">
        <v>3017</v>
      </c>
      <c r="B158" s="67" t="s">
        <v>23</v>
      </c>
      <c r="C158" s="66">
        <v>24</v>
      </c>
      <c r="D158" s="66">
        <v>1762</v>
      </c>
      <c r="E158" s="68">
        <v>9</v>
      </c>
      <c r="F158" s="66">
        <v>1400</v>
      </c>
      <c r="G158" s="66">
        <f t="shared" si="15"/>
        <v>2250</v>
      </c>
      <c r="H158" s="66">
        <f t="shared" si="13"/>
        <v>1825</v>
      </c>
      <c r="I158" s="66"/>
      <c r="J158" s="66">
        <v>720</v>
      </c>
      <c r="K158" s="69">
        <f t="shared" si="12"/>
        <v>-27.375</v>
      </c>
      <c r="L158" s="66">
        <v>20</v>
      </c>
      <c r="M158" s="66"/>
      <c r="N158" s="66"/>
      <c r="O158" s="44">
        <f t="shared" si="14"/>
        <v>3.8020833333333335</v>
      </c>
      <c r="P158" s="44">
        <f t="shared" si="16"/>
        <v>-3.5729166666666665</v>
      </c>
      <c r="Q158" s="70">
        <v>250</v>
      </c>
    </row>
    <row r="159" spans="1:17" s="71" customFormat="1" x14ac:dyDescent="0.3">
      <c r="A159" s="66">
        <v>1388</v>
      </c>
      <c r="B159" s="67" t="s">
        <v>24</v>
      </c>
      <c r="C159" s="66">
        <v>24</v>
      </c>
      <c r="D159" s="66">
        <v>393</v>
      </c>
      <c r="E159" s="68">
        <v>9</v>
      </c>
      <c r="F159" s="66">
        <v>900</v>
      </c>
      <c r="G159" s="66">
        <f t="shared" si="15"/>
        <v>1809</v>
      </c>
      <c r="H159" s="66">
        <f t="shared" si="13"/>
        <v>1354.5</v>
      </c>
      <c r="I159" s="66">
        <v>960</v>
      </c>
      <c r="J159" s="66"/>
      <c r="K159" s="69">
        <f t="shared" si="12"/>
        <v>6.25E-2</v>
      </c>
      <c r="L159" s="66">
        <v>0</v>
      </c>
      <c r="M159" s="66"/>
      <c r="N159" s="66"/>
      <c r="O159" s="44">
        <f t="shared" si="14"/>
        <v>2.8218750000000004</v>
      </c>
      <c r="P159" s="44">
        <f t="shared" si="16"/>
        <v>2.8843750000000004</v>
      </c>
      <c r="Q159" s="70">
        <v>201</v>
      </c>
    </row>
    <row r="160" spans="1:17" s="71" customFormat="1" x14ac:dyDescent="0.3">
      <c r="A160" s="66">
        <v>12</v>
      </c>
      <c r="B160" s="67" t="s">
        <v>138</v>
      </c>
      <c r="C160" s="66">
        <v>200</v>
      </c>
      <c r="D160" s="66">
        <v>7000</v>
      </c>
      <c r="E160" s="68">
        <v>3.5</v>
      </c>
      <c r="F160" s="66">
        <v>25500</v>
      </c>
      <c r="G160" s="66">
        <f t="shared" si="15"/>
        <v>28350</v>
      </c>
      <c r="H160" s="66">
        <f t="shared" si="13"/>
        <v>26925</v>
      </c>
      <c r="I160" s="66">
        <v>7000</v>
      </c>
      <c r="J160" s="66">
        <v>9000</v>
      </c>
      <c r="K160" s="69">
        <f t="shared" si="12"/>
        <v>19.625</v>
      </c>
      <c r="L160" s="66">
        <v>10</v>
      </c>
      <c r="M160" s="66"/>
      <c r="N160" s="66"/>
      <c r="O160" s="44">
        <f t="shared" si="14"/>
        <v>6.7312500000000002</v>
      </c>
      <c r="P160" s="44">
        <f t="shared" si="16"/>
        <v>36.356250000000003</v>
      </c>
      <c r="Q160" s="70">
        <v>8100</v>
      </c>
    </row>
    <row r="161" spans="1:17" s="71" customFormat="1" x14ac:dyDescent="0.3">
      <c r="A161" s="66">
        <v>1519</v>
      </c>
      <c r="B161" s="67" t="s">
        <v>180</v>
      </c>
      <c r="C161" s="66">
        <v>36</v>
      </c>
      <c r="D161" s="66">
        <v>0</v>
      </c>
      <c r="E161" s="68">
        <v>4.5</v>
      </c>
      <c r="F161" s="66">
        <v>850</v>
      </c>
      <c r="G161" s="66">
        <f t="shared" si="15"/>
        <v>2835</v>
      </c>
      <c r="H161" s="66">
        <f t="shared" si="13"/>
        <v>1842.5</v>
      </c>
      <c r="I161" s="66">
        <v>1260</v>
      </c>
      <c r="J161" s="66"/>
      <c r="K161" s="69">
        <f t="shared" si="12"/>
        <v>16.180555555555557</v>
      </c>
      <c r="L161" s="66">
        <v>0</v>
      </c>
      <c r="M161" s="66"/>
      <c r="N161" s="66"/>
      <c r="O161" s="44">
        <f t="shared" si="14"/>
        <v>2.5590277777777777</v>
      </c>
      <c r="P161" s="44">
        <f t="shared" si="16"/>
        <v>18.739583333333336</v>
      </c>
      <c r="Q161" s="70">
        <v>630</v>
      </c>
    </row>
    <row r="162" spans="1:17" s="71" customFormat="1" x14ac:dyDescent="0.3">
      <c r="A162" s="66">
        <v>1520</v>
      </c>
      <c r="B162" s="67" t="s">
        <v>181</v>
      </c>
      <c r="C162" s="66">
        <v>36</v>
      </c>
      <c r="D162" s="66">
        <v>735</v>
      </c>
      <c r="E162" s="68">
        <v>4.5</v>
      </c>
      <c r="F162" s="66">
        <v>605</v>
      </c>
      <c r="G162" s="66">
        <f t="shared" si="15"/>
        <v>1840.5</v>
      </c>
      <c r="H162" s="66">
        <f t="shared" si="13"/>
        <v>1222.75</v>
      </c>
      <c r="I162" s="66">
        <v>360</v>
      </c>
      <c r="J162" s="66"/>
      <c r="K162" s="69">
        <f t="shared" si="12"/>
        <v>3.5486111111111112</v>
      </c>
      <c r="L162" s="66">
        <v>0</v>
      </c>
      <c r="M162" s="66"/>
      <c r="N162" s="66"/>
      <c r="O162" s="44">
        <f t="shared" si="14"/>
        <v>1.698263888888889</v>
      </c>
      <c r="P162" s="44">
        <f t="shared" si="16"/>
        <v>5.2468750000000002</v>
      </c>
      <c r="Q162" s="70">
        <v>409</v>
      </c>
    </row>
    <row r="163" spans="1:17" s="71" customFormat="1" x14ac:dyDescent="0.3">
      <c r="A163" s="66">
        <v>1034</v>
      </c>
      <c r="B163" s="67" t="s">
        <v>174</v>
      </c>
      <c r="C163" s="66">
        <v>1</v>
      </c>
      <c r="D163" s="66">
        <v>36</v>
      </c>
      <c r="E163" s="68">
        <v>10</v>
      </c>
      <c r="F163" s="66">
        <v>200</v>
      </c>
      <c r="G163" s="66">
        <f t="shared" si="15"/>
        <v>300</v>
      </c>
      <c r="H163" s="66">
        <f t="shared" si="13"/>
        <v>250</v>
      </c>
      <c r="I163" s="66">
        <v>60</v>
      </c>
      <c r="J163" s="66">
        <v>150</v>
      </c>
      <c r="K163" s="69">
        <f t="shared" si="12"/>
        <v>4</v>
      </c>
      <c r="L163" s="66">
        <v>0</v>
      </c>
      <c r="M163" s="66"/>
      <c r="N163" s="66"/>
      <c r="O163" s="44">
        <f t="shared" si="14"/>
        <v>12.5</v>
      </c>
      <c r="P163" s="44">
        <f t="shared" si="16"/>
        <v>16.5</v>
      </c>
      <c r="Q163" s="70">
        <v>30</v>
      </c>
    </row>
    <row r="164" spans="1:17" s="71" customFormat="1" x14ac:dyDescent="0.3">
      <c r="A164" s="66">
        <v>1324</v>
      </c>
      <c r="B164" s="67" t="s">
        <v>73</v>
      </c>
      <c r="C164" s="66">
        <v>12</v>
      </c>
      <c r="D164" s="66">
        <v>690</v>
      </c>
      <c r="E164" s="68">
        <v>4.5</v>
      </c>
      <c r="F164" s="66">
        <v>1000</v>
      </c>
      <c r="G164" s="66">
        <f t="shared" si="15"/>
        <v>3510</v>
      </c>
      <c r="H164" s="66">
        <f t="shared" si="13"/>
        <v>2255</v>
      </c>
      <c r="I164" s="66">
        <v>600</v>
      </c>
      <c r="J164" s="66"/>
      <c r="K164" s="69">
        <f t="shared" si="12"/>
        <v>80.416666666666671</v>
      </c>
      <c r="L164" s="66">
        <v>0</v>
      </c>
      <c r="M164" s="66">
        <v>30</v>
      </c>
      <c r="N164" s="66"/>
      <c r="O164" s="44">
        <f t="shared" si="14"/>
        <v>9.3958333333333339</v>
      </c>
      <c r="P164" s="44">
        <f t="shared" si="16"/>
        <v>119.8125</v>
      </c>
      <c r="Q164" s="70">
        <v>780</v>
      </c>
    </row>
    <row r="165" spans="1:17" s="71" customFormat="1" x14ac:dyDescent="0.3">
      <c r="A165" s="66">
        <v>3015</v>
      </c>
      <c r="B165" s="67" t="s">
        <v>16</v>
      </c>
      <c r="C165" s="66">
        <v>20</v>
      </c>
      <c r="D165" s="66">
        <v>5812</v>
      </c>
      <c r="E165" s="68">
        <v>9</v>
      </c>
      <c r="F165" s="66">
        <v>8000</v>
      </c>
      <c r="G165" s="66">
        <f t="shared" si="15"/>
        <v>11799</v>
      </c>
      <c r="H165" s="66">
        <f t="shared" si="13"/>
        <v>9899.5</v>
      </c>
      <c r="I165" s="66"/>
      <c r="J165" s="66">
        <v>2000</v>
      </c>
      <c r="K165" s="69">
        <f t="shared" si="12"/>
        <v>104.375</v>
      </c>
      <c r="L165" s="66">
        <v>20</v>
      </c>
      <c r="M165" s="66"/>
      <c r="N165" s="66">
        <v>30</v>
      </c>
      <c r="O165" s="44">
        <f t="shared" si="14"/>
        <v>24.748750000000001</v>
      </c>
      <c r="P165" s="44">
        <f t="shared" si="16"/>
        <v>179.12375</v>
      </c>
      <c r="Q165" s="70">
        <v>1311</v>
      </c>
    </row>
    <row r="166" spans="1:17" s="71" customFormat="1" x14ac:dyDescent="0.3">
      <c r="A166" s="66">
        <v>3016</v>
      </c>
      <c r="B166" s="67" t="s">
        <v>14</v>
      </c>
      <c r="C166" s="66">
        <v>20</v>
      </c>
      <c r="D166" s="66">
        <v>2165</v>
      </c>
      <c r="E166" s="68">
        <v>9</v>
      </c>
      <c r="F166" s="66">
        <v>7000</v>
      </c>
      <c r="G166" s="66">
        <f t="shared" si="15"/>
        <v>13428</v>
      </c>
      <c r="H166" s="66">
        <f t="shared" si="13"/>
        <v>10214</v>
      </c>
      <c r="I166" s="66">
        <v>2000</v>
      </c>
      <c r="J166" s="66">
        <v>2000</v>
      </c>
      <c r="K166" s="69">
        <f t="shared" si="12"/>
        <v>202.45</v>
      </c>
      <c r="L166" s="66">
        <v>20</v>
      </c>
      <c r="M166" s="66"/>
      <c r="N166" s="66">
        <v>40</v>
      </c>
      <c r="O166" s="44">
        <f t="shared" si="14"/>
        <v>25.535000000000004</v>
      </c>
      <c r="P166" s="44">
        <f t="shared" si="16"/>
        <v>287.98500000000001</v>
      </c>
      <c r="Q166" s="70">
        <v>1492</v>
      </c>
    </row>
    <row r="167" spans="1:17" s="71" customFormat="1" x14ac:dyDescent="0.3">
      <c r="A167" s="66">
        <v>3104</v>
      </c>
      <c r="B167" s="67" t="s">
        <v>183</v>
      </c>
      <c r="C167" s="66">
        <v>12</v>
      </c>
      <c r="D167" s="66">
        <v>73</v>
      </c>
      <c r="E167" s="68">
        <v>10</v>
      </c>
      <c r="F167" s="66">
        <v>130</v>
      </c>
      <c r="G167" s="66">
        <f t="shared" si="15"/>
        <v>200</v>
      </c>
      <c r="H167" s="66">
        <f t="shared" si="13"/>
        <v>165</v>
      </c>
      <c r="I167" s="66">
        <v>96</v>
      </c>
      <c r="J167" s="66"/>
      <c r="K167" s="69">
        <f t="shared" si="12"/>
        <v>-0.33333333333333331</v>
      </c>
      <c r="L167" s="66">
        <v>0</v>
      </c>
      <c r="M167" s="66"/>
      <c r="N167" s="66"/>
      <c r="O167" s="44">
        <f t="shared" si="14"/>
        <v>0.6875</v>
      </c>
      <c r="P167" s="44">
        <f t="shared" si="16"/>
        <v>0.35416666666666669</v>
      </c>
      <c r="Q167" s="70">
        <v>20</v>
      </c>
    </row>
    <row r="168" spans="1:17" s="71" customFormat="1" x14ac:dyDescent="0.3">
      <c r="A168" s="66">
        <v>3105</v>
      </c>
      <c r="B168" s="67" t="s">
        <v>182</v>
      </c>
      <c r="C168" s="66">
        <v>12</v>
      </c>
      <c r="D168" s="66">
        <v>75</v>
      </c>
      <c r="E168" s="68">
        <v>10</v>
      </c>
      <c r="F168" s="66">
        <v>160</v>
      </c>
      <c r="G168" s="66">
        <f t="shared" si="15"/>
        <v>250</v>
      </c>
      <c r="H168" s="66">
        <f t="shared" si="13"/>
        <v>205</v>
      </c>
      <c r="I168" s="66">
        <v>120</v>
      </c>
      <c r="J168" s="66">
        <v>60</v>
      </c>
      <c r="K168" s="69">
        <f t="shared" si="12"/>
        <v>-4.166666666666667</v>
      </c>
      <c r="L168" s="66">
        <v>0</v>
      </c>
      <c r="M168" s="66"/>
      <c r="N168" s="66"/>
      <c r="O168" s="44">
        <f t="shared" si="14"/>
        <v>0.85416666666666663</v>
      </c>
      <c r="P168" s="44">
        <f t="shared" si="16"/>
        <v>-3.3125000000000004</v>
      </c>
      <c r="Q168" s="70">
        <v>25</v>
      </c>
    </row>
    <row r="169" spans="1:17" s="71" customFormat="1" x14ac:dyDescent="0.3">
      <c r="A169" s="66">
        <v>3101</v>
      </c>
      <c r="B169" s="67" t="s">
        <v>147</v>
      </c>
      <c r="C169" s="66">
        <v>18</v>
      </c>
      <c r="D169" s="66">
        <v>90</v>
      </c>
      <c r="E169" s="68">
        <v>3.5</v>
      </c>
      <c r="F169" s="66">
        <v>90</v>
      </c>
      <c r="G169" s="66">
        <f t="shared" si="15"/>
        <v>70</v>
      </c>
      <c r="H169" s="66">
        <f t="shared" si="13"/>
        <v>80</v>
      </c>
      <c r="I169" s="66"/>
      <c r="J169" s="66"/>
      <c r="K169" s="69">
        <f t="shared" si="12"/>
        <v>-0.55555555555555558</v>
      </c>
      <c r="L169" s="66">
        <v>0</v>
      </c>
      <c r="M169" s="66"/>
      <c r="N169" s="66"/>
      <c r="O169" s="44">
        <f t="shared" si="14"/>
        <v>0.22222222222222221</v>
      </c>
      <c r="P169" s="44">
        <f t="shared" si="16"/>
        <v>-0.33333333333333337</v>
      </c>
      <c r="Q169" s="70">
        <v>20</v>
      </c>
    </row>
    <row r="170" spans="1:17" s="65" customFormat="1" x14ac:dyDescent="0.3">
      <c r="A170" s="41">
        <v>1416</v>
      </c>
      <c r="B170" s="63" t="s">
        <v>44</v>
      </c>
      <c r="C170" s="41">
        <v>22</v>
      </c>
      <c r="D170" s="41">
        <v>992</v>
      </c>
      <c r="E170" s="42">
        <v>9</v>
      </c>
      <c r="F170" s="41">
        <v>1500</v>
      </c>
      <c r="G170" s="41">
        <f t="shared" si="15"/>
        <v>2907</v>
      </c>
      <c r="H170" s="41">
        <f t="shared" si="13"/>
        <v>2203.5</v>
      </c>
      <c r="I170" s="41">
        <v>300</v>
      </c>
      <c r="J170" s="41"/>
      <c r="K170" s="43">
        <f t="shared" si="12"/>
        <v>41.43181818181818</v>
      </c>
      <c r="L170" s="41">
        <v>0</v>
      </c>
      <c r="M170" s="41"/>
      <c r="N170" s="41"/>
      <c r="O170" s="39">
        <f t="shared" si="14"/>
        <v>5.0079545454545462</v>
      </c>
      <c r="P170" s="39">
        <f t="shared" si="16"/>
        <v>46.439772727272725</v>
      </c>
      <c r="Q170" s="64">
        <v>323</v>
      </c>
    </row>
    <row r="171" spans="1:17" s="71" customFormat="1" x14ac:dyDescent="0.3">
      <c r="A171" s="66">
        <v>178</v>
      </c>
      <c r="B171" s="67" t="s">
        <v>115</v>
      </c>
      <c r="C171" s="66">
        <v>6</v>
      </c>
      <c r="D171" s="66">
        <v>3522</v>
      </c>
      <c r="E171" s="68">
        <v>7</v>
      </c>
      <c r="F171" s="66">
        <v>6000</v>
      </c>
      <c r="G171" s="66">
        <f t="shared" si="15"/>
        <v>5670</v>
      </c>
      <c r="H171" s="66">
        <f t="shared" si="13"/>
        <v>5835</v>
      </c>
      <c r="I171" s="66">
        <v>1620</v>
      </c>
      <c r="J171" s="66"/>
      <c r="K171" s="69">
        <f t="shared" si="12"/>
        <v>115.5</v>
      </c>
      <c r="L171" s="66">
        <v>0</v>
      </c>
      <c r="M171" s="66"/>
      <c r="N171" s="66"/>
      <c r="O171" s="44">
        <f t="shared" si="14"/>
        <v>48.625</v>
      </c>
      <c r="P171" s="44">
        <f t="shared" si="16"/>
        <v>164.125</v>
      </c>
      <c r="Q171" s="70">
        <v>810</v>
      </c>
    </row>
    <row r="172" spans="1:17" s="71" customFormat="1" x14ac:dyDescent="0.3">
      <c r="A172" s="66">
        <v>179</v>
      </c>
      <c r="B172" s="67" t="s">
        <v>116</v>
      </c>
      <c r="C172" s="66">
        <v>6</v>
      </c>
      <c r="D172" s="66">
        <v>600</v>
      </c>
      <c r="E172" s="68">
        <v>3</v>
      </c>
      <c r="F172" s="66">
        <v>700</v>
      </c>
      <c r="G172" s="66">
        <f t="shared" si="15"/>
        <v>1428</v>
      </c>
      <c r="H172" s="66">
        <f t="shared" si="13"/>
        <v>1064</v>
      </c>
      <c r="I172" s="66">
        <v>600</v>
      </c>
      <c r="J172" s="66"/>
      <c r="K172" s="69">
        <f t="shared" si="12"/>
        <v>-22.666666666666668</v>
      </c>
      <c r="L172" s="66">
        <v>0</v>
      </c>
      <c r="M172" s="66"/>
      <c r="N172" s="66"/>
      <c r="O172" s="44">
        <f t="shared" si="14"/>
        <v>8.8666666666666671</v>
      </c>
      <c r="P172" s="44">
        <f t="shared" si="16"/>
        <v>-13.8</v>
      </c>
      <c r="Q172" s="70">
        <v>476</v>
      </c>
    </row>
    <row r="173" spans="1:17" s="71" customFormat="1" x14ac:dyDescent="0.3">
      <c r="A173" s="66">
        <v>1486</v>
      </c>
      <c r="B173" s="67" t="s">
        <v>247</v>
      </c>
      <c r="C173" s="66">
        <v>50</v>
      </c>
      <c r="D173" s="66">
        <v>1273</v>
      </c>
      <c r="E173" s="68">
        <v>10</v>
      </c>
      <c r="F173" s="66">
        <v>1000</v>
      </c>
      <c r="G173" s="66">
        <f t="shared" si="15"/>
        <v>2380</v>
      </c>
      <c r="H173" s="66">
        <f t="shared" si="13"/>
        <v>1690</v>
      </c>
      <c r="I173" s="66"/>
      <c r="J173" s="66"/>
      <c r="K173" s="69">
        <f t="shared" si="12"/>
        <v>8.34</v>
      </c>
      <c r="L173" s="66">
        <v>0</v>
      </c>
      <c r="M173" s="66"/>
      <c r="N173" s="66"/>
      <c r="O173" s="44">
        <f t="shared" si="14"/>
        <v>1.69</v>
      </c>
      <c r="P173" s="44">
        <f t="shared" si="16"/>
        <v>10.029999999999999</v>
      </c>
      <c r="Q173" s="70">
        <v>238</v>
      </c>
    </row>
    <row r="174" spans="1:17" s="71" customFormat="1" x14ac:dyDescent="0.3">
      <c r="A174" s="66">
        <v>3081</v>
      </c>
      <c r="B174" s="67" t="s">
        <v>95</v>
      </c>
      <c r="C174" s="66">
        <v>30</v>
      </c>
      <c r="D174" s="66">
        <v>739</v>
      </c>
      <c r="E174" s="68">
        <v>9</v>
      </c>
      <c r="F174" s="66">
        <v>1000</v>
      </c>
      <c r="G174" s="66">
        <f t="shared" si="15"/>
        <v>1170</v>
      </c>
      <c r="H174" s="66">
        <f t="shared" si="13"/>
        <v>1085</v>
      </c>
      <c r="I174" s="66">
        <v>600</v>
      </c>
      <c r="J174" s="66"/>
      <c r="K174" s="69">
        <f t="shared" si="12"/>
        <v>-8.4666666666666668</v>
      </c>
      <c r="L174" s="66">
        <v>0</v>
      </c>
      <c r="M174" s="66"/>
      <c r="N174" s="66"/>
      <c r="O174" s="44">
        <f t="shared" si="14"/>
        <v>1.8083333333333333</v>
      </c>
      <c r="P174" s="44">
        <f t="shared" si="16"/>
        <v>-6.6583333333333332</v>
      </c>
      <c r="Q174" s="70">
        <v>130</v>
      </c>
    </row>
    <row r="175" spans="1:17" s="71" customFormat="1" x14ac:dyDescent="0.3">
      <c r="A175" s="66">
        <v>3082</v>
      </c>
      <c r="B175" s="67" t="s">
        <v>96</v>
      </c>
      <c r="C175" s="66">
        <v>20</v>
      </c>
      <c r="D175" s="66">
        <v>572</v>
      </c>
      <c r="E175" s="68">
        <v>9</v>
      </c>
      <c r="F175" s="66">
        <v>1000</v>
      </c>
      <c r="G175" s="66">
        <f t="shared" si="15"/>
        <v>1035</v>
      </c>
      <c r="H175" s="66">
        <f t="shared" si="13"/>
        <v>1017.5</v>
      </c>
      <c r="I175" s="66">
        <v>400</v>
      </c>
      <c r="J175" s="66"/>
      <c r="K175" s="69">
        <f t="shared" si="12"/>
        <v>2.2749999999999999</v>
      </c>
      <c r="L175" s="66">
        <v>0</v>
      </c>
      <c r="M175" s="66"/>
      <c r="N175" s="66"/>
      <c r="O175" s="44">
        <f t="shared" si="14"/>
        <v>2.5437500000000002</v>
      </c>
      <c r="P175" s="44">
        <f t="shared" si="16"/>
        <v>4.8187499999999996</v>
      </c>
      <c r="Q175" s="70">
        <v>115</v>
      </c>
    </row>
    <row r="176" spans="1:17" s="71" customFormat="1" x14ac:dyDescent="0.3">
      <c r="A176" s="66">
        <v>225</v>
      </c>
      <c r="B176" s="67" t="s">
        <v>118</v>
      </c>
      <c r="C176" s="66">
        <v>40</v>
      </c>
      <c r="D176" s="66">
        <v>976</v>
      </c>
      <c r="E176" s="68">
        <v>4</v>
      </c>
      <c r="F176" s="66">
        <v>2400</v>
      </c>
      <c r="G176" s="66">
        <f t="shared" si="15"/>
        <v>3456</v>
      </c>
      <c r="H176" s="66">
        <f t="shared" si="13"/>
        <v>2928</v>
      </c>
      <c r="I176" s="66">
        <v>1200</v>
      </c>
      <c r="J176" s="66">
        <v>1200</v>
      </c>
      <c r="K176" s="69">
        <f t="shared" si="12"/>
        <v>-11.2</v>
      </c>
      <c r="L176" s="66">
        <v>25</v>
      </c>
      <c r="M176" s="66"/>
      <c r="N176" s="66"/>
      <c r="O176" s="44">
        <f t="shared" si="14"/>
        <v>3.66</v>
      </c>
      <c r="P176" s="44">
        <f t="shared" si="16"/>
        <v>17.46</v>
      </c>
      <c r="Q176" s="70">
        <v>864</v>
      </c>
    </row>
    <row r="177" spans="1:17" s="71" customFormat="1" x14ac:dyDescent="0.3">
      <c r="A177" s="66">
        <v>4605</v>
      </c>
      <c r="B177" s="67" t="s">
        <v>120</v>
      </c>
      <c r="C177" s="66">
        <v>40</v>
      </c>
      <c r="D177" s="66">
        <v>1448</v>
      </c>
      <c r="E177" s="68">
        <v>4</v>
      </c>
      <c r="F177" s="66">
        <v>2100</v>
      </c>
      <c r="G177" s="66">
        <f t="shared" si="15"/>
        <v>1904</v>
      </c>
      <c r="H177" s="66">
        <f t="shared" si="13"/>
        <v>2002</v>
      </c>
      <c r="I177" s="66">
        <v>1600</v>
      </c>
      <c r="J177" s="66"/>
      <c r="K177" s="69">
        <f t="shared" si="12"/>
        <v>-26.15</v>
      </c>
      <c r="L177" s="66">
        <v>25</v>
      </c>
      <c r="M177" s="66"/>
      <c r="N177" s="66"/>
      <c r="O177" s="44">
        <f t="shared" si="14"/>
        <v>2.5025000000000004</v>
      </c>
      <c r="P177" s="44">
        <f t="shared" si="16"/>
        <v>1.3525000000000018</v>
      </c>
      <c r="Q177" s="70">
        <v>476</v>
      </c>
    </row>
    <row r="178" spans="1:17" s="71" customFormat="1" x14ac:dyDescent="0.3">
      <c r="A178" s="66">
        <v>4606</v>
      </c>
      <c r="B178" s="67" t="s">
        <v>248</v>
      </c>
      <c r="C178" s="66">
        <v>40</v>
      </c>
      <c r="D178" s="66">
        <v>1600</v>
      </c>
      <c r="E178" s="68">
        <v>4</v>
      </c>
      <c r="F178" s="66">
        <v>1800</v>
      </c>
      <c r="G178" s="66">
        <f t="shared" si="15"/>
        <v>1904</v>
      </c>
      <c r="H178" s="66">
        <f t="shared" si="13"/>
        <v>1852</v>
      </c>
      <c r="I178" s="66">
        <v>600</v>
      </c>
      <c r="J178" s="66"/>
      <c r="K178" s="69">
        <f t="shared" si="12"/>
        <v>-8.6999999999999993</v>
      </c>
      <c r="L178" s="66">
        <v>0</v>
      </c>
      <c r="M178" s="66"/>
      <c r="N178" s="66"/>
      <c r="O178" s="44">
        <f t="shared" si="14"/>
        <v>2.3150000000000004</v>
      </c>
      <c r="P178" s="44">
        <f t="shared" si="16"/>
        <v>-6.3849999999999989</v>
      </c>
      <c r="Q178" s="70">
        <v>476</v>
      </c>
    </row>
    <row r="179" spans="1:17" s="71" customFormat="1" x14ac:dyDescent="0.3">
      <c r="A179" s="66">
        <v>227</v>
      </c>
      <c r="B179" s="67" t="s">
        <v>117</v>
      </c>
      <c r="C179" s="66">
        <v>40</v>
      </c>
      <c r="D179" s="66">
        <v>2081</v>
      </c>
      <c r="E179" s="68">
        <v>4</v>
      </c>
      <c r="F179" s="66">
        <v>3500</v>
      </c>
      <c r="G179" s="66">
        <f t="shared" si="15"/>
        <v>3740</v>
      </c>
      <c r="H179" s="66">
        <f t="shared" si="13"/>
        <v>3620</v>
      </c>
      <c r="I179" s="66">
        <v>2400</v>
      </c>
      <c r="J179" s="66"/>
      <c r="K179" s="69">
        <f t="shared" si="12"/>
        <v>-21.524999999999999</v>
      </c>
      <c r="L179" s="66">
        <v>30</v>
      </c>
      <c r="M179" s="66"/>
      <c r="N179" s="66"/>
      <c r="O179" s="44">
        <f t="shared" si="14"/>
        <v>4.5250000000000004</v>
      </c>
      <c r="P179" s="44">
        <f t="shared" si="16"/>
        <v>13.000000000000002</v>
      </c>
      <c r="Q179" s="70">
        <v>935</v>
      </c>
    </row>
    <row r="180" spans="1:17" x14ac:dyDescent="0.3">
      <c r="A180" s="55"/>
      <c r="B180" s="56" t="s">
        <v>119</v>
      </c>
      <c r="C180" s="55">
        <v>40</v>
      </c>
      <c r="D180" s="55">
        <v>1200</v>
      </c>
      <c r="E180" s="57">
        <v>4</v>
      </c>
      <c r="F180" s="55">
        <v>1500</v>
      </c>
      <c r="G180" s="55">
        <f t="shared" si="15"/>
        <v>0</v>
      </c>
      <c r="H180" s="55">
        <f t="shared" si="13"/>
        <v>750</v>
      </c>
      <c r="I180" s="55">
        <v>800</v>
      </c>
      <c r="J180" s="55"/>
      <c r="K180" s="58">
        <f t="shared" si="12"/>
        <v>-31.25</v>
      </c>
      <c r="L180" s="55">
        <v>0</v>
      </c>
      <c r="M180" s="55"/>
      <c r="N180" s="55"/>
      <c r="O180" s="59">
        <f t="shared" si="14"/>
        <v>0.9375</v>
      </c>
      <c r="P180" s="55">
        <f t="shared" si="16"/>
        <v>-30.3125</v>
      </c>
    </row>
    <row r="181" spans="1:17" s="71" customFormat="1" x14ac:dyDescent="0.3">
      <c r="A181" s="66">
        <v>3107</v>
      </c>
      <c r="B181" s="67" t="s">
        <v>283</v>
      </c>
      <c r="C181" s="66">
        <v>48</v>
      </c>
      <c r="D181" s="66">
        <v>0</v>
      </c>
      <c r="E181" s="68">
        <v>5</v>
      </c>
      <c r="F181" s="66">
        <v>305</v>
      </c>
      <c r="G181" s="66">
        <f t="shared" si="15"/>
        <v>1170</v>
      </c>
      <c r="H181" s="66">
        <f t="shared" si="13"/>
        <v>737.5</v>
      </c>
      <c r="I181" s="66">
        <v>960</v>
      </c>
      <c r="J181" s="66"/>
      <c r="K181" s="69">
        <f t="shared" si="12"/>
        <v>-4.635416666666667</v>
      </c>
      <c r="L181" s="66">
        <v>0</v>
      </c>
      <c r="M181" s="66"/>
      <c r="N181" s="66"/>
      <c r="O181" s="44">
        <f t="shared" si="14"/>
        <v>0.76822916666666663</v>
      </c>
      <c r="P181" s="44">
        <f t="shared" si="16"/>
        <v>-3.8671875000000004</v>
      </c>
      <c r="Q181" s="70">
        <v>234</v>
      </c>
    </row>
    <row r="182" spans="1:17" s="71" customFormat="1" x14ac:dyDescent="0.3">
      <c r="A182" s="66">
        <v>3106</v>
      </c>
      <c r="B182" s="67" t="s">
        <v>167</v>
      </c>
      <c r="C182" s="66">
        <v>48</v>
      </c>
      <c r="D182" s="66">
        <v>1200</v>
      </c>
      <c r="E182" s="68">
        <v>5</v>
      </c>
      <c r="F182" s="66">
        <v>733</v>
      </c>
      <c r="G182" s="66">
        <f t="shared" si="15"/>
        <v>1440</v>
      </c>
      <c r="H182" s="66">
        <f t="shared" si="13"/>
        <v>1086.5</v>
      </c>
      <c r="I182" s="66">
        <v>2880</v>
      </c>
      <c r="J182" s="66"/>
      <c r="K182" s="69">
        <f t="shared" si="12"/>
        <v>-62.364583333333336</v>
      </c>
      <c r="L182" s="66">
        <v>20</v>
      </c>
      <c r="M182" s="66">
        <v>20</v>
      </c>
      <c r="N182" s="66"/>
      <c r="O182" s="44">
        <f t="shared" si="14"/>
        <v>1.1317708333333334</v>
      </c>
      <c r="P182" s="44">
        <f t="shared" si="16"/>
        <v>-21.232812500000001</v>
      </c>
      <c r="Q182" s="70">
        <v>288</v>
      </c>
    </row>
    <row r="183" spans="1:17" s="71" customFormat="1" x14ac:dyDescent="0.3">
      <c r="A183" s="66">
        <v>3090</v>
      </c>
      <c r="B183" s="67" t="s">
        <v>166</v>
      </c>
      <c r="C183" s="66">
        <v>48</v>
      </c>
      <c r="D183" s="66">
        <v>2112</v>
      </c>
      <c r="E183" s="68">
        <v>5</v>
      </c>
      <c r="F183" s="66">
        <v>2790</v>
      </c>
      <c r="G183" s="66">
        <f t="shared" si="15"/>
        <v>10375</v>
      </c>
      <c r="H183" s="66">
        <f t="shared" si="13"/>
        <v>6582.5</v>
      </c>
      <c r="I183" s="66">
        <v>5520</v>
      </c>
      <c r="J183" s="66">
        <v>2880</v>
      </c>
      <c r="K183" s="69">
        <f t="shared" si="12"/>
        <v>-81.864583333333329</v>
      </c>
      <c r="L183" s="66">
        <v>30</v>
      </c>
      <c r="M183" s="66">
        <v>50</v>
      </c>
      <c r="N183" s="66"/>
      <c r="O183" s="44">
        <f t="shared" si="14"/>
        <v>6.856770833333333</v>
      </c>
      <c r="P183" s="44">
        <f t="shared" si="16"/>
        <v>4.9921875000000044</v>
      </c>
      <c r="Q183" s="70">
        <v>2075</v>
      </c>
    </row>
    <row r="184" spans="1:17" s="71" customFormat="1" x14ac:dyDescent="0.3">
      <c r="A184" s="66">
        <v>3091</v>
      </c>
      <c r="B184" s="67" t="s">
        <v>168</v>
      </c>
      <c r="C184" s="66">
        <v>48</v>
      </c>
      <c r="D184" s="66">
        <v>1968</v>
      </c>
      <c r="E184" s="68">
        <v>5</v>
      </c>
      <c r="F184" s="66">
        <v>2007</v>
      </c>
      <c r="G184" s="66">
        <f t="shared" si="15"/>
        <v>3445</v>
      </c>
      <c r="H184" s="66">
        <f t="shared" si="13"/>
        <v>2726</v>
      </c>
      <c r="I184" s="66">
        <v>2880</v>
      </c>
      <c r="J184" s="66"/>
      <c r="K184" s="69">
        <f t="shared" si="12"/>
        <v>-44.208333333333336</v>
      </c>
      <c r="L184" s="66">
        <v>25</v>
      </c>
      <c r="M184" s="66">
        <v>40</v>
      </c>
      <c r="N184" s="66"/>
      <c r="O184" s="44">
        <f t="shared" si="14"/>
        <v>2.8395833333333336</v>
      </c>
      <c r="P184" s="44">
        <f t="shared" si="16"/>
        <v>23.631249999999998</v>
      </c>
      <c r="Q184" s="70">
        <v>689</v>
      </c>
    </row>
    <row r="185" spans="1:17" s="71" customFormat="1" x14ac:dyDescent="0.3">
      <c r="A185" s="66">
        <v>3092</v>
      </c>
      <c r="B185" s="67" t="s">
        <v>169</v>
      </c>
      <c r="C185" s="66">
        <v>48</v>
      </c>
      <c r="D185" s="66">
        <v>2889</v>
      </c>
      <c r="E185" s="68">
        <v>5</v>
      </c>
      <c r="F185" s="66">
        <v>1220</v>
      </c>
      <c r="G185" s="66">
        <f t="shared" si="15"/>
        <v>2655</v>
      </c>
      <c r="H185" s="66">
        <f t="shared" si="13"/>
        <v>1937.5</v>
      </c>
      <c r="I185" s="66">
        <v>2160</v>
      </c>
      <c r="J185" s="66">
        <v>1920</v>
      </c>
      <c r="K185" s="69">
        <f t="shared" si="12"/>
        <v>-104.82291666666667</v>
      </c>
      <c r="L185" s="66">
        <v>25</v>
      </c>
      <c r="M185" s="66">
        <v>40</v>
      </c>
      <c r="N185" s="66"/>
      <c r="O185" s="44">
        <f t="shared" si="14"/>
        <v>2.0182291666666665</v>
      </c>
      <c r="P185" s="44">
        <f t="shared" si="16"/>
        <v>-37.804687500000007</v>
      </c>
      <c r="Q185" s="70">
        <v>531</v>
      </c>
    </row>
    <row r="186" spans="1:17" s="71" customFormat="1" x14ac:dyDescent="0.3">
      <c r="A186" s="66">
        <v>3093</v>
      </c>
      <c r="B186" s="67" t="s">
        <v>173</v>
      </c>
      <c r="C186" s="66">
        <v>48</v>
      </c>
      <c r="D186" s="66">
        <v>1283</v>
      </c>
      <c r="E186" s="68">
        <v>5</v>
      </c>
      <c r="F186" s="66">
        <v>1165</v>
      </c>
      <c r="G186" s="66">
        <f t="shared" si="15"/>
        <v>1260</v>
      </c>
      <c r="H186" s="66">
        <f t="shared" si="13"/>
        <v>1212.5</v>
      </c>
      <c r="I186" s="66">
        <v>1920</v>
      </c>
      <c r="J186" s="66">
        <v>960</v>
      </c>
      <c r="K186" s="69">
        <f t="shared" si="12"/>
        <v>-61.46875</v>
      </c>
      <c r="L186" s="66">
        <v>0</v>
      </c>
      <c r="M186" s="66">
        <v>40</v>
      </c>
      <c r="N186" s="66"/>
      <c r="O186" s="44">
        <f t="shared" si="14"/>
        <v>1.2630208333333333</v>
      </c>
      <c r="P186" s="44">
        <f t="shared" si="16"/>
        <v>-20.205729166666668</v>
      </c>
      <c r="Q186" s="70">
        <v>252</v>
      </c>
    </row>
    <row r="187" spans="1:17" s="71" customFormat="1" x14ac:dyDescent="0.3">
      <c r="A187" s="66">
        <v>1451</v>
      </c>
      <c r="B187" s="67" t="s">
        <v>249</v>
      </c>
      <c r="C187" s="66">
        <v>48</v>
      </c>
      <c r="D187" s="66">
        <v>410</v>
      </c>
      <c r="E187" s="68">
        <v>5</v>
      </c>
      <c r="F187" s="66">
        <v>589</v>
      </c>
      <c r="G187" s="66">
        <f t="shared" si="15"/>
        <v>2450</v>
      </c>
      <c r="H187" s="66">
        <f t="shared" si="13"/>
        <v>1519.5</v>
      </c>
      <c r="I187" s="66"/>
      <c r="J187" s="66">
        <v>480</v>
      </c>
      <c r="K187" s="69">
        <f t="shared" si="12"/>
        <v>13.114583333333334</v>
      </c>
      <c r="L187" s="66">
        <v>0</v>
      </c>
      <c r="M187" s="66"/>
      <c r="N187" s="66"/>
      <c r="O187" s="44">
        <f t="shared" si="14"/>
        <v>1.5828125000000002</v>
      </c>
      <c r="P187" s="44">
        <f t="shared" si="16"/>
        <v>14.697395833333335</v>
      </c>
      <c r="Q187" s="70">
        <v>490</v>
      </c>
    </row>
    <row r="188" spans="1:17" s="71" customFormat="1" x14ac:dyDescent="0.3">
      <c r="A188" s="66">
        <v>3094</v>
      </c>
      <c r="B188" s="67" t="s">
        <v>171</v>
      </c>
      <c r="C188" s="66">
        <v>48</v>
      </c>
      <c r="D188" s="66">
        <v>240</v>
      </c>
      <c r="E188" s="68">
        <v>5</v>
      </c>
      <c r="F188" s="66">
        <v>240</v>
      </c>
      <c r="G188" s="66">
        <f t="shared" si="15"/>
        <v>240</v>
      </c>
      <c r="H188" s="66">
        <f t="shared" si="13"/>
        <v>240</v>
      </c>
      <c r="I188" s="66"/>
      <c r="J188" s="66"/>
      <c r="K188" s="69">
        <f t="shared" si="12"/>
        <v>0</v>
      </c>
      <c r="L188" s="66">
        <v>0</v>
      </c>
      <c r="M188" s="66"/>
      <c r="N188" s="66"/>
      <c r="O188" s="44">
        <f t="shared" si="14"/>
        <v>0.25</v>
      </c>
      <c r="P188" s="44">
        <f t="shared" si="16"/>
        <v>0.25</v>
      </c>
      <c r="Q188" s="70">
        <v>48</v>
      </c>
    </row>
    <row r="189" spans="1:17" s="71" customFormat="1" x14ac:dyDescent="0.3">
      <c r="A189" s="66">
        <v>54</v>
      </c>
      <c r="B189" s="67" t="s">
        <v>124</v>
      </c>
      <c r="C189" s="66">
        <v>10</v>
      </c>
      <c r="D189" s="66">
        <v>20</v>
      </c>
      <c r="E189" s="68">
        <v>4</v>
      </c>
      <c r="F189" s="66">
        <v>150</v>
      </c>
      <c r="G189" s="66">
        <f t="shared" si="15"/>
        <v>316</v>
      </c>
      <c r="H189" s="66">
        <f t="shared" si="13"/>
        <v>233</v>
      </c>
      <c r="I189" s="66">
        <v>160</v>
      </c>
      <c r="J189" s="66"/>
      <c r="K189" s="69">
        <f t="shared" si="12"/>
        <v>5.3</v>
      </c>
      <c r="L189" s="66">
        <v>0</v>
      </c>
      <c r="M189" s="66"/>
      <c r="N189" s="66"/>
      <c r="O189" s="44">
        <f t="shared" si="14"/>
        <v>1.165</v>
      </c>
      <c r="P189" s="44">
        <f t="shared" si="16"/>
        <v>6.4649999999999999</v>
      </c>
      <c r="Q189" s="70">
        <v>79</v>
      </c>
    </row>
    <row r="190" spans="1:17" s="71" customFormat="1" x14ac:dyDescent="0.3">
      <c r="A190" s="66">
        <v>1325</v>
      </c>
      <c r="B190" s="67" t="s">
        <v>125</v>
      </c>
      <c r="C190" s="66">
        <v>12</v>
      </c>
      <c r="D190" s="66">
        <v>1284</v>
      </c>
      <c r="E190" s="68">
        <v>6</v>
      </c>
      <c r="F190" s="66">
        <v>1500</v>
      </c>
      <c r="G190" s="66">
        <f t="shared" si="15"/>
        <v>2916</v>
      </c>
      <c r="H190" s="66">
        <f t="shared" si="13"/>
        <v>2208</v>
      </c>
      <c r="I190" s="66"/>
      <c r="J190" s="66">
        <v>1620</v>
      </c>
      <c r="K190" s="69">
        <f t="shared" si="12"/>
        <v>-58</v>
      </c>
      <c r="L190" s="66">
        <v>25</v>
      </c>
      <c r="M190" s="66"/>
      <c r="N190" s="66"/>
      <c r="O190" s="44">
        <f t="shared" si="14"/>
        <v>9.2000000000000011</v>
      </c>
      <c r="P190" s="44">
        <f t="shared" si="16"/>
        <v>-23.799999999999997</v>
      </c>
      <c r="Q190" s="70">
        <v>486</v>
      </c>
    </row>
    <row r="191" spans="1:17" s="71" customFormat="1" x14ac:dyDescent="0.3">
      <c r="A191" s="66">
        <v>1326</v>
      </c>
      <c r="B191" s="67" t="s">
        <v>266</v>
      </c>
      <c r="C191" s="66">
        <v>12</v>
      </c>
      <c r="D191" s="66">
        <v>480</v>
      </c>
      <c r="E191" s="68">
        <v>6</v>
      </c>
      <c r="F191" s="66">
        <v>450</v>
      </c>
      <c r="G191" s="66">
        <f t="shared" si="15"/>
        <v>720</v>
      </c>
      <c r="H191" s="66">
        <f t="shared" si="13"/>
        <v>585</v>
      </c>
      <c r="I191" s="66"/>
      <c r="J191" s="66"/>
      <c r="K191" s="69">
        <f t="shared" si="12"/>
        <v>8.75</v>
      </c>
      <c r="L191" s="66">
        <v>0</v>
      </c>
      <c r="M191" s="66"/>
      <c r="N191" s="66"/>
      <c r="O191" s="44">
        <f t="shared" si="14"/>
        <v>2.4375</v>
      </c>
      <c r="P191" s="44">
        <f t="shared" si="16"/>
        <v>11.1875</v>
      </c>
      <c r="Q191" s="70">
        <v>120</v>
      </c>
    </row>
    <row r="192" spans="1:17" s="71" customFormat="1" x14ac:dyDescent="0.3">
      <c r="A192" s="66">
        <v>1327</v>
      </c>
      <c r="B192" s="67" t="s">
        <v>126</v>
      </c>
      <c r="C192" s="66">
        <v>12</v>
      </c>
      <c r="D192" s="66">
        <v>1512</v>
      </c>
      <c r="E192" s="68">
        <v>6</v>
      </c>
      <c r="F192" s="66">
        <v>1800</v>
      </c>
      <c r="G192" s="66">
        <f t="shared" si="15"/>
        <v>3156</v>
      </c>
      <c r="H192" s="66">
        <f t="shared" si="13"/>
        <v>2478</v>
      </c>
      <c r="I192" s="66"/>
      <c r="J192" s="66">
        <v>1860</v>
      </c>
      <c r="K192" s="69">
        <f t="shared" si="12"/>
        <v>-74.5</v>
      </c>
      <c r="L192" s="66">
        <v>30</v>
      </c>
      <c r="M192" s="66"/>
      <c r="N192" s="66"/>
      <c r="O192" s="44">
        <f t="shared" si="14"/>
        <v>10.325000000000001</v>
      </c>
      <c r="P192" s="44">
        <f t="shared" si="16"/>
        <v>-34.174999999999997</v>
      </c>
      <c r="Q192" s="70">
        <v>526</v>
      </c>
    </row>
    <row r="193" spans="1:17" s="71" customFormat="1" x14ac:dyDescent="0.3">
      <c r="A193" s="66">
        <v>3077</v>
      </c>
      <c r="B193" s="67" t="s">
        <v>50</v>
      </c>
      <c r="C193" s="66">
        <v>6</v>
      </c>
      <c r="D193" s="66">
        <v>60</v>
      </c>
      <c r="E193" s="68">
        <v>9</v>
      </c>
      <c r="F193" s="66">
        <v>450</v>
      </c>
      <c r="G193" s="66">
        <f t="shared" si="15"/>
        <v>927</v>
      </c>
      <c r="H193" s="66">
        <f t="shared" si="13"/>
        <v>688.5</v>
      </c>
      <c r="I193" s="66">
        <v>54</v>
      </c>
      <c r="J193" s="66">
        <v>60</v>
      </c>
      <c r="K193" s="69">
        <f t="shared" si="12"/>
        <v>85.75</v>
      </c>
      <c r="L193" s="66">
        <v>0</v>
      </c>
      <c r="M193" s="66"/>
      <c r="N193" s="66"/>
      <c r="O193" s="44">
        <f t="shared" si="14"/>
        <v>5.7375000000000007</v>
      </c>
      <c r="P193" s="44">
        <f t="shared" si="16"/>
        <v>91.487499999999997</v>
      </c>
      <c r="Q193" s="70">
        <v>103</v>
      </c>
    </row>
    <row r="194" spans="1:17" s="71" customFormat="1" x14ac:dyDescent="0.3">
      <c r="A194" s="66">
        <v>1407</v>
      </c>
      <c r="B194" s="67" t="s">
        <v>31</v>
      </c>
      <c r="C194" s="66">
        <v>10</v>
      </c>
      <c r="D194" s="66">
        <v>30</v>
      </c>
      <c r="E194" s="68">
        <v>4</v>
      </c>
      <c r="F194" s="66">
        <v>67</v>
      </c>
      <c r="G194" s="66">
        <f t="shared" si="15"/>
        <v>92</v>
      </c>
      <c r="H194" s="66">
        <f t="shared" si="13"/>
        <v>79.5</v>
      </c>
      <c r="I194" s="66">
        <v>40</v>
      </c>
      <c r="J194" s="66">
        <v>60</v>
      </c>
      <c r="K194" s="69">
        <f t="shared" si="12"/>
        <v>-5.05</v>
      </c>
      <c r="L194" s="66">
        <v>0</v>
      </c>
      <c r="M194" s="66"/>
      <c r="N194" s="66"/>
      <c r="O194" s="44">
        <f t="shared" si="14"/>
        <v>0.39750000000000002</v>
      </c>
      <c r="P194" s="44">
        <f t="shared" si="16"/>
        <v>-4.6524999999999999</v>
      </c>
      <c r="Q194" s="70">
        <v>23</v>
      </c>
    </row>
    <row r="195" spans="1:17" s="71" customFormat="1" x14ac:dyDescent="0.3">
      <c r="A195" s="66">
        <v>1460</v>
      </c>
      <c r="B195" s="67" t="s">
        <v>32</v>
      </c>
      <c r="C195" s="66">
        <v>10</v>
      </c>
      <c r="D195" s="66">
        <v>0</v>
      </c>
      <c r="E195" s="68">
        <v>4</v>
      </c>
      <c r="F195" s="66">
        <v>112</v>
      </c>
      <c r="G195" s="66">
        <f t="shared" si="15"/>
        <v>112</v>
      </c>
      <c r="H195" s="66">
        <f t="shared" si="13"/>
        <v>112</v>
      </c>
      <c r="I195" s="66">
        <v>100</v>
      </c>
      <c r="J195" s="66">
        <v>50</v>
      </c>
      <c r="K195" s="69">
        <f t="shared" si="12"/>
        <v>-3.8</v>
      </c>
      <c r="L195" s="66">
        <v>0</v>
      </c>
      <c r="M195" s="66"/>
      <c r="N195" s="66"/>
      <c r="O195" s="44">
        <f t="shared" si="14"/>
        <v>0.56000000000000005</v>
      </c>
      <c r="P195" s="44">
        <f t="shared" si="16"/>
        <v>-3.2399999999999998</v>
      </c>
      <c r="Q195" s="70">
        <v>28</v>
      </c>
    </row>
    <row r="196" spans="1:17" s="71" customFormat="1" x14ac:dyDescent="0.3">
      <c r="A196" s="66">
        <v>1409</v>
      </c>
      <c r="B196" s="67" t="s">
        <v>33</v>
      </c>
      <c r="C196" s="66">
        <v>10</v>
      </c>
      <c r="D196" s="66">
        <v>40</v>
      </c>
      <c r="E196" s="68">
        <v>4</v>
      </c>
      <c r="F196" s="66">
        <v>72</v>
      </c>
      <c r="G196" s="66">
        <f t="shared" si="15"/>
        <v>100</v>
      </c>
      <c r="H196" s="66">
        <f t="shared" si="13"/>
        <v>86</v>
      </c>
      <c r="I196" s="66">
        <v>60</v>
      </c>
      <c r="J196" s="66"/>
      <c r="K196" s="69">
        <f t="shared" si="12"/>
        <v>-1.4</v>
      </c>
      <c r="L196" s="66">
        <v>0</v>
      </c>
      <c r="M196" s="66"/>
      <c r="N196" s="66"/>
      <c r="O196" s="44">
        <f t="shared" si="14"/>
        <v>0.43</v>
      </c>
      <c r="P196" s="44">
        <f t="shared" si="16"/>
        <v>-0.97</v>
      </c>
      <c r="Q196" s="70">
        <v>25</v>
      </c>
    </row>
    <row r="197" spans="1:17" s="71" customFormat="1" x14ac:dyDescent="0.3">
      <c r="A197" s="66">
        <v>1410</v>
      </c>
      <c r="B197" s="67" t="s">
        <v>37</v>
      </c>
      <c r="C197" s="66">
        <v>10</v>
      </c>
      <c r="D197" s="66">
        <v>0</v>
      </c>
      <c r="E197" s="68">
        <v>4</v>
      </c>
      <c r="F197" s="66">
        <v>53</v>
      </c>
      <c r="G197" s="66">
        <f t="shared" si="15"/>
        <v>96</v>
      </c>
      <c r="H197" s="66">
        <f t="shared" si="13"/>
        <v>74.5</v>
      </c>
      <c r="I197" s="66">
        <v>40</v>
      </c>
      <c r="J197" s="66">
        <v>40</v>
      </c>
      <c r="K197" s="69">
        <f t="shared" si="12"/>
        <v>-0.55000000000000004</v>
      </c>
      <c r="L197" s="66">
        <v>0</v>
      </c>
      <c r="M197" s="66"/>
      <c r="N197" s="66"/>
      <c r="O197" s="44">
        <f t="shared" si="14"/>
        <v>0.3725</v>
      </c>
      <c r="P197" s="44">
        <f t="shared" si="16"/>
        <v>-0.17750000000000005</v>
      </c>
      <c r="Q197" s="70">
        <v>24</v>
      </c>
    </row>
    <row r="198" spans="1:17" s="71" customFormat="1" x14ac:dyDescent="0.3">
      <c r="A198" s="66">
        <v>1411</v>
      </c>
      <c r="B198" s="67" t="s">
        <v>34</v>
      </c>
      <c r="C198" s="66">
        <v>10</v>
      </c>
      <c r="D198" s="66">
        <v>80</v>
      </c>
      <c r="E198" s="68">
        <v>4</v>
      </c>
      <c r="F198" s="66">
        <v>169</v>
      </c>
      <c r="G198" s="66">
        <f t="shared" si="15"/>
        <v>200</v>
      </c>
      <c r="H198" s="66">
        <f t="shared" si="13"/>
        <v>184.5</v>
      </c>
      <c r="I198" s="66">
        <v>120</v>
      </c>
      <c r="J198" s="66"/>
      <c r="K198" s="69">
        <f t="shared" si="12"/>
        <v>-1.55</v>
      </c>
      <c r="L198" s="66">
        <v>0</v>
      </c>
      <c r="M198" s="66"/>
      <c r="N198" s="66"/>
      <c r="O198" s="44">
        <f t="shared" si="14"/>
        <v>0.92249999999999999</v>
      </c>
      <c r="P198" s="44">
        <f t="shared" si="16"/>
        <v>-0.62750000000000006</v>
      </c>
      <c r="Q198" s="70">
        <v>50</v>
      </c>
    </row>
    <row r="199" spans="1:17" s="71" customFormat="1" x14ac:dyDescent="0.3">
      <c r="A199" s="66">
        <v>1412</v>
      </c>
      <c r="B199" s="67" t="s">
        <v>36</v>
      </c>
      <c r="C199" s="66">
        <v>10</v>
      </c>
      <c r="D199" s="66">
        <v>20</v>
      </c>
      <c r="E199" s="68">
        <v>4</v>
      </c>
      <c r="F199" s="66">
        <v>70</v>
      </c>
      <c r="G199" s="66">
        <f t="shared" si="15"/>
        <v>84</v>
      </c>
      <c r="H199" s="66">
        <f t="shared" si="13"/>
        <v>77</v>
      </c>
      <c r="I199" s="66"/>
      <c r="J199" s="66">
        <v>100</v>
      </c>
      <c r="K199" s="69">
        <f t="shared" si="12"/>
        <v>-4.3</v>
      </c>
      <c r="L199" s="66">
        <v>0</v>
      </c>
      <c r="M199" s="66"/>
      <c r="N199" s="66"/>
      <c r="O199" s="44">
        <f t="shared" si="14"/>
        <v>0.38500000000000001</v>
      </c>
      <c r="P199" s="44">
        <f t="shared" si="16"/>
        <v>-3.915</v>
      </c>
      <c r="Q199" s="70">
        <v>21</v>
      </c>
    </row>
    <row r="200" spans="1:17" s="71" customFormat="1" x14ac:dyDescent="0.3">
      <c r="A200" s="66">
        <v>1413</v>
      </c>
      <c r="B200" s="67" t="s">
        <v>41</v>
      </c>
      <c r="C200" s="66">
        <v>10</v>
      </c>
      <c r="D200" s="66">
        <v>30</v>
      </c>
      <c r="E200" s="68">
        <v>4</v>
      </c>
      <c r="F200" s="66">
        <v>39</v>
      </c>
      <c r="G200" s="66">
        <f t="shared" si="15"/>
        <v>0</v>
      </c>
      <c r="H200" s="66">
        <f t="shared" si="13"/>
        <v>19.5</v>
      </c>
      <c r="I200" s="66"/>
      <c r="J200" s="66"/>
      <c r="K200" s="69">
        <f t="shared" si="12"/>
        <v>-1.05</v>
      </c>
      <c r="L200" s="66">
        <v>0</v>
      </c>
      <c r="M200" s="66"/>
      <c r="N200" s="66"/>
      <c r="O200" s="44">
        <f t="shared" si="14"/>
        <v>9.7500000000000003E-2</v>
      </c>
      <c r="P200" s="44">
        <f t="shared" si="16"/>
        <v>-0.95250000000000001</v>
      </c>
      <c r="Q200" s="70"/>
    </row>
    <row r="201" spans="1:17" s="71" customFormat="1" x14ac:dyDescent="0.3">
      <c r="A201" s="66">
        <v>1414</v>
      </c>
      <c r="B201" s="67" t="s">
        <v>35</v>
      </c>
      <c r="C201" s="66">
        <v>10</v>
      </c>
      <c r="D201" s="66">
        <v>31</v>
      </c>
      <c r="E201" s="68">
        <v>4</v>
      </c>
      <c r="F201" s="66">
        <v>110</v>
      </c>
      <c r="G201" s="66">
        <f t="shared" si="15"/>
        <v>236</v>
      </c>
      <c r="H201" s="66">
        <f t="shared" si="13"/>
        <v>173</v>
      </c>
      <c r="I201" s="66">
        <v>100</v>
      </c>
      <c r="J201" s="66"/>
      <c r="K201" s="69">
        <f t="shared" si="12"/>
        <v>4.2</v>
      </c>
      <c r="L201" s="66">
        <v>0</v>
      </c>
      <c r="M201" s="66"/>
      <c r="N201" s="66"/>
      <c r="O201" s="44">
        <f t="shared" si="14"/>
        <v>0.86499999999999999</v>
      </c>
      <c r="P201" s="44">
        <f t="shared" si="16"/>
        <v>5.0650000000000004</v>
      </c>
      <c r="Q201" s="70">
        <v>59</v>
      </c>
    </row>
    <row r="202" spans="1:17" s="65" customFormat="1" x14ac:dyDescent="0.3">
      <c r="A202" s="41">
        <v>1</v>
      </c>
      <c r="B202" s="63" t="s">
        <v>9</v>
      </c>
      <c r="C202" s="41">
        <v>10</v>
      </c>
      <c r="D202" s="41">
        <v>2500</v>
      </c>
      <c r="E202" s="42">
        <v>3.5</v>
      </c>
      <c r="F202" s="41">
        <v>7500</v>
      </c>
      <c r="G202" s="41">
        <f t="shared" si="15"/>
        <v>5600</v>
      </c>
      <c r="H202" s="41">
        <f t="shared" si="13"/>
        <v>6550</v>
      </c>
      <c r="I202" s="41">
        <v>3200</v>
      </c>
      <c r="J202" s="41">
        <v>2000</v>
      </c>
      <c r="K202" s="43">
        <f>(H202-D202-I202-J202)/C202</f>
        <v>-115</v>
      </c>
      <c r="L202" s="41">
        <v>0</v>
      </c>
      <c r="M202" s="41"/>
      <c r="N202" s="41"/>
      <c r="O202" s="39">
        <f t="shared" si="14"/>
        <v>32.75</v>
      </c>
      <c r="P202" s="39">
        <f>K202+L202+M202+N202+O202</f>
        <v>-82.25</v>
      </c>
      <c r="Q202" s="64">
        <v>1600</v>
      </c>
    </row>
    <row r="203" spans="1:17" s="71" customFormat="1" x14ac:dyDescent="0.3">
      <c r="A203" s="66">
        <v>2001</v>
      </c>
      <c r="B203" s="67" t="s">
        <v>15</v>
      </c>
      <c r="C203" s="66">
        <v>20</v>
      </c>
      <c r="D203" s="66">
        <v>1500</v>
      </c>
      <c r="E203" s="68">
        <v>4.5</v>
      </c>
      <c r="F203" s="66">
        <v>6500</v>
      </c>
      <c r="G203" s="66">
        <f t="shared" si="15"/>
        <v>7924.5</v>
      </c>
      <c r="H203" s="66">
        <f t="shared" si="13"/>
        <v>7212.25</v>
      </c>
      <c r="I203" s="66">
        <v>2400</v>
      </c>
      <c r="J203" s="66">
        <v>0</v>
      </c>
      <c r="K203" s="69">
        <f t="shared" ref="K203:K221" si="17">(H203-D203-I203-J203)/C203</f>
        <v>165.61250000000001</v>
      </c>
      <c r="L203" s="66">
        <v>30</v>
      </c>
      <c r="M203" s="66"/>
      <c r="N203" s="66"/>
      <c r="O203" s="44">
        <f t="shared" si="14"/>
        <v>18.030625000000001</v>
      </c>
      <c r="P203" s="44">
        <f t="shared" si="16"/>
        <v>213.643125</v>
      </c>
      <c r="Q203" s="70">
        <v>1761</v>
      </c>
    </row>
    <row r="204" spans="1:17" x14ac:dyDescent="0.3">
      <c r="A204" s="14"/>
      <c r="B204" s="50" t="s">
        <v>321</v>
      </c>
      <c r="C204" s="14"/>
      <c r="D204" s="14"/>
      <c r="E204" s="15"/>
      <c r="F204" s="14"/>
      <c r="G204" s="14"/>
      <c r="H204" s="14"/>
      <c r="I204" s="14"/>
      <c r="J204" s="14"/>
      <c r="K204" s="17"/>
      <c r="L204" s="20"/>
      <c r="M204" s="14"/>
      <c r="N204" s="14"/>
      <c r="O204" s="28"/>
      <c r="P204" s="35">
        <v>20</v>
      </c>
    </row>
    <row r="205" spans="1:17" s="71" customFormat="1" x14ac:dyDescent="0.3">
      <c r="A205" s="66">
        <v>3024</v>
      </c>
      <c r="B205" s="67" t="s">
        <v>272</v>
      </c>
      <c r="C205" s="66">
        <v>24</v>
      </c>
      <c r="D205" s="66">
        <v>1223</v>
      </c>
      <c r="E205" s="68">
        <v>9</v>
      </c>
      <c r="F205" s="66">
        <v>950</v>
      </c>
      <c r="G205" s="66">
        <f t="shared" ref="G205:G221" si="18">Q205*E205</f>
        <v>2520</v>
      </c>
      <c r="H205" s="66">
        <f t="shared" si="13"/>
        <v>1735</v>
      </c>
      <c r="I205" s="66">
        <v>120</v>
      </c>
      <c r="J205" s="66">
        <v>840</v>
      </c>
      <c r="K205" s="69">
        <f t="shared" si="17"/>
        <v>-18.666666666666668</v>
      </c>
      <c r="L205" s="66">
        <v>25</v>
      </c>
      <c r="M205" s="66"/>
      <c r="N205" s="66"/>
      <c r="O205" s="44">
        <f t="shared" si="14"/>
        <v>3.6145833333333335</v>
      </c>
      <c r="P205" s="44">
        <f t="shared" si="16"/>
        <v>9.9479166666666661</v>
      </c>
      <c r="Q205" s="70">
        <v>280</v>
      </c>
    </row>
    <row r="206" spans="1:17" s="71" customFormat="1" x14ac:dyDescent="0.3">
      <c r="A206" s="66">
        <v>3109</v>
      </c>
      <c r="B206" s="67" t="s">
        <v>273</v>
      </c>
      <c r="C206" s="66">
        <v>24</v>
      </c>
      <c r="D206" s="66">
        <v>1303</v>
      </c>
      <c r="E206" s="68">
        <v>9</v>
      </c>
      <c r="F206" s="66">
        <v>1100</v>
      </c>
      <c r="G206" s="66">
        <f t="shared" si="18"/>
        <v>2520</v>
      </c>
      <c r="H206" s="66">
        <f t="shared" si="13"/>
        <v>1810</v>
      </c>
      <c r="I206" s="66">
        <v>288</v>
      </c>
      <c r="J206" s="66">
        <v>600</v>
      </c>
      <c r="K206" s="69">
        <f t="shared" si="17"/>
        <v>-15.875</v>
      </c>
      <c r="L206" s="66">
        <v>25</v>
      </c>
      <c r="M206" s="66"/>
      <c r="N206" s="66"/>
      <c r="O206" s="44">
        <f t="shared" si="14"/>
        <v>3.7708333333333335</v>
      </c>
      <c r="P206" s="44">
        <f t="shared" si="16"/>
        <v>12.895833333333334</v>
      </c>
      <c r="Q206" s="70">
        <v>280</v>
      </c>
    </row>
    <row r="207" spans="1:17" s="71" customFormat="1" x14ac:dyDescent="0.3">
      <c r="A207" s="66">
        <v>1327</v>
      </c>
      <c r="B207" s="67" t="s">
        <v>78</v>
      </c>
      <c r="C207" s="66">
        <v>20</v>
      </c>
      <c r="D207" s="66">
        <v>200</v>
      </c>
      <c r="E207" s="68">
        <v>5</v>
      </c>
      <c r="F207" s="66">
        <v>550</v>
      </c>
      <c r="G207" s="66">
        <f t="shared" si="18"/>
        <v>1140</v>
      </c>
      <c r="H207" s="66">
        <f t="shared" si="13"/>
        <v>845</v>
      </c>
      <c r="I207" s="66">
        <v>500</v>
      </c>
      <c r="J207" s="66"/>
      <c r="K207" s="69">
        <f t="shared" si="17"/>
        <v>7.25</v>
      </c>
      <c r="L207" s="66">
        <v>0</v>
      </c>
      <c r="M207" s="66"/>
      <c r="N207" s="66"/>
      <c r="O207" s="44">
        <f t="shared" si="14"/>
        <v>2.1124999999999998</v>
      </c>
      <c r="P207" s="44">
        <f t="shared" si="16"/>
        <v>9.3625000000000007</v>
      </c>
      <c r="Q207" s="70">
        <v>228</v>
      </c>
    </row>
    <row r="208" spans="1:17" s="71" customFormat="1" x14ac:dyDescent="0.3">
      <c r="A208" s="66">
        <v>1329</v>
      </c>
      <c r="B208" s="67" t="s">
        <v>74</v>
      </c>
      <c r="C208" s="66">
        <v>20</v>
      </c>
      <c r="D208" s="66">
        <v>200</v>
      </c>
      <c r="E208" s="68">
        <v>5</v>
      </c>
      <c r="F208" s="66">
        <v>450</v>
      </c>
      <c r="G208" s="66">
        <f t="shared" si="18"/>
        <v>440</v>
      </c>
      <c r="H208" s="66">
        <f t="shared" si="13"/>
        <v>445</v>
      </c>
      <c r="I208" s="66"/>
      <c r="J208" s="66">
        <v>300</v>
      </c>
      <c r="K208" s="69">
        <f t="shared" si="17"/>
        <v>-2.75</v>
      </c>
      <c r="L208" s="66">
        <v>0</v>
      </c>
      <c r="M208" s="66"/>
      <c r="N208" s="66"/>
      <c r="O208" s="44">
        <f t="shared" si="14"/>
        <v>1.1125</v>
      </c>
      <c r="P208" s="44">
        <f t="shared" si="16"/>
        <v>-1.6375</v>
      </c>
      <c r="Q208" s="70">
        <v>88</v>
      </c>
    </row>
    <row r="209" spans="1:17" s="71" customFormat="1" x14ac:dyDescent="0.3">
      <c r="A209" s="66">
        <v>1330</v>
      </c>
      <c r="B209" s="67" t="s">
        <v>75</v>
      </c>
      <c r="C209" s="66">
        <v>20</v>
      </c>
      <c r="D209" s="66">
        <v>542</v>
      </c>
      <c r="E209" s="68">
        <v>5</v>
      </c>
      <c r="F209" s="66">
        <v>900</v>
      </c>
      <c r="G209" s="66">
        <f t="shared" si="18"/>
        <v>635</v>
      </c>
      <c r="H209" s="66">
        <f t="shared" si="13"/>
        <v>767.5</v>
      </c>
      <c r="I209" s="66"/>
      <c r="J209" s="66">
        <v>200</v>
      </c>
      <c r="K209" s="69">
        <f t="shared" si="17"/>
        <v>1.2749999999999999</v>
      </c>
      <c r="L209" s="66">
        <v>0</v>
      </c>
      <c r="M209" s="66"/>
      <c r="N209" s="66"/>
      <c r="O209" s="44">
        <f t="shared" si="14"/>
        <v>1.91875</v>
      </c>
      <c r="P209" s="44">
        <f t="shared" si="16"/>
        <v>3.1937499999999996</v>
      </c>
      <c r="Q209" s="70">
        <v>127</v>
      </c>
    </row>
    <row r="210" spans="1:17" s="71" customFormat="1" x14ac:dyDescent="0.3">
      <c r="A210" s="66">
        <v>1331</v>
      </c>
      <c r="B210" s="67" t="s">
        <v>76</v>
      </c>
      <c r="C210" s="66">
        <v>20</v>
      </c>
      <c r="D210" s="66">
        <v>172</v>
      </c>
      <c r="E210" s="68">
        <v>5</v>
      </c>
      <c r="F210" s="66">
        <v>550</v>
      </c>
      <c r="G210" s="66">
        <f t="shared" si="18"/>
        <v>435</v>
      </c>
      <c r="H210" s="66">
        <f t="shared" si="13"/>
        <v>492.5</v>
      </c>
      <c r="I210" s="66"/>
      <c r="J210" s="66">
        <v>300</v>
      </c>
      <c r="K210" s="69">
        <f t="shared" si="17"/>
        <v>1.0249999999999999</v>
      </c>
      <c r="L210" s="66">
        <v>0</v>
      </c>
      <c r="M210" s="66"/>
      <c r="N210" s="66"/>
      <c r="O210" s="44">
        <f t="shared" si="14"/>
        <v>1.23125</v>
      </c>
      <c r="P210" s="44">
        <f t="shared" si="16"/>
        <v>2.2562499999999996</v>
      </c>
      <c r="Q210" s="70">
        <v>87</v>
      </c>
    </row>
    <row r="211" spans="1:17" s="71" customFormat="1" x14ac:dyDescent="0.3">
      <c r="A211" s="66">
        <v>1332</v>
      </c>
      <c r="B211" s="67" t="s">
        <v>79</v>
      </c>
      <c r="C211" s="66">
        <v>20</v>
      </c>
      <c r="D211" s="66">
        <v>454</v>
      </c>
      <c r="E211" s="68">
        <v>5</v>
      </c>
      <c r="F211" s="66">
        <v>250</v>
      </c>
      <c r="G211" s="66">
        <f t="shared" si="18"/>
        <v>255</v>
      </c>
      <c r="H211" s="66">
        <f t="shared" ref="H211:H221" si="19">SUM(F211+G211)/2</f>
        <v>252.5</v>
      </c>
      <c r="I211" s="66"/>
      <c r="J211" s="66"/>
      <c r="K211" s="69">
        <f t="shared" si="17"/>
        <v>-10.074999999999999</v>
      </c>
      <c r="L211" s="66">
        <v>0</v>
      </c>
      <c r="M211" s="66"/>
      <c r="N211" s="66"/>
      <c r="O211" s="44">
        <f t="shared" ref="O211:O221" si="20">H211*0.05/C211</f>
        <v>0.63124999999999998</v>
      </c>
      <c r="P211" s="44">
        <f t="shared" si="16"/>
        <v>-9.4437499999999996</v>
      </c>
      <c r="Q211" s="70">
        <v>51</v>
      </c>
    </row>
    <row r="212" spans="1:17" s="71" customFormat="1" x14ac:dyDescent="0.3">
      <c r="A212" s="66">
        <v>1333</v>
      </c>
      <c r="B212" s="67" t="s">
        <v>77</v>
      </c>
      <c r="C212" s="66">
        <v>20</v>
      </c>
      <c r="D212" s="66">
        <v>100</v>
      </c>
      <c r="E212" s="68">
        <v>5</v>
      </c>
      <c r="F212" s="66">
        <v>300</v>
      </c>
      <c r="G212" s="66">
        <f t="shared" si="18"/>
        <v>190</v>
      </c>
      <c r="H212" s="66">
        <f t="shared" si="19"/>
        <v>245</v>
      </c>
      <c r="I212" s="66"/>
      <c r="J212" s="66"/>
      <c r="K212" s="69">
        <f t="shared" si="17"/>
        <v>7.25</v>
      </c>
      <c r="L212" s="66">
        <v>0</v>
      </c>
      <c r="M212" s="66"/>
      <c r="N212" s="66"/>
      <c r="O212" s="44">
        <f t="shared" si="20"/>
        <v>0.61250000000000004</v>
      </c>
      <c r="P212" s="44">
        <f t="shared" si="16"/>
        <v>7.8624999999999998</v>
      </c>
      <c r="Q212" s="70">
        <v>38</v>
      </c>
    </row>
    <row r="213" spans="1:17" s="71" customFormat="1" x14ac:dyDescent="0.3">
      <c r="A213" s="66">
        <v>3128</v>
      </c>
      <c r="B213" s="67" t="s">
        <v>256</v>
      </c>
      <c r="C213" s="66">
        <v>12</v>
      </c>
      <c r="D213" s="66">
        <v>71</v>
      </c>
      <c r="E213" s="68">
        <v>10</v>
      </c>
      <c r="F213" s="66">
        <v>200</v>
      </c>
      <c r="G213" s="66">
        <f t="shared" si="18"/>
        <v>300</v>
      </c>
      <c r="H213" s="66">
        <f t="shared" si="19"/>
        <v>250</v>
      </c>
      <c r="I213" s="66">
        <v>180</v>
      </c>
      <c r="J213" s="66"/>
      <c r="K213" s="69">
        <f t="shared" si="17"/>
        <v>-8.3333333333333329E-2</v>
      </c>
      <c r="L213" s="66">
        <v>0</v>
      </c>
      <c r="M213" s="66"/>
      <c r="N213" s="66"/>
      <c r="O213" s="44">
        <f t="shared" si="20"/>
        <v>1.0416666666666667</v>
      </c>
      <c r="P213" s="44">
        <f t="shared" si="16"/>
        <v>0.95833333333333337</v>
      </c>
      <c r="Q213" s="70">
        <v>30</v>
      </c>
    </row>
    <row r="214" spans="1:17" s="71" customFormat="1" x14ac:dyDescent="0.3">
      <c r="A214" s="66">
        <v>3127</v>
      </c>
      <c r="B214" s="67" t="s">
        <v>98</v>
      </c>
      <c r="C214" s="66">
        <v>12</v>
      </c>
      <c r="D214" s="66">
        <v>177</v>
      </c>
      <c r="E214" s="68">
        <v>10</v>
      </c>
      <c r="F214" s="66">
        <v>350</v>
      </c>
      <c r="G214" s="66">
        <f t="shared" si="18"/>
        <v>690</v>
      </c>
      <c r="H214" s="66">
        <f t="shared" si="19"/>
        <v>520</v>
      </c>
      <c r="I214" s="66">
        <v>420</v>
      </c>
      <c r="J214" s="66"/>
      <c r="K214" s="69">
        <f t="shared" si="17"/>
        <v>-6.416666666666667</v>
      </c>
      <c r="L214" s="66">
        <v>0</v>
      </c>
      <c r="M214" s="66"/>
      <c r="N214" s="66"/>
      <c r="O214" s="44">
        <f t="shared" si="20"/>
        <v>2.1666666666666665</v>
      </c>
      <c r="P214" s="44">
        <f t="shared" ref="P214:P221" si="21">K214+L214+M214+N214+O214</f>
        <v>-4.25</v>
      </c>
      <c r="Q214" s="70">
        <v>69</v>
      </c>
    </row>
    <row r="215" spans="1:17" s="71" customFormat="1" x14ac:dyDescent="0.3">
      <c r="A215" s="66">
        <v>52</v>
      </c>
      <c r="B215" s="67" t="s">
        <v>148</v>
      </c>
      <c r="C215" s="66">
        <v>24</v>
      </c>
      <c r="D215" s="66">
        <v>263</v>
      </c>
      <c r="E215" s="68">
        <v>4.5</v>
      </c>
      <c r="F215" s="66">
        <v>1000</v>
      </c>
      <c r="G215" s="66">
        <f t="shared" si="18"/>
        <v>2025</v>
      </c>
      <c r="H215" s="66">
        <f t="shared" si="19"/>
        <v>1512.5</v>
      </c>
      <c r="I215" s="66">
        <v>600</v>
      </c>
      <c r="J215" s="66"/>
      <c r="K215" s="69">
        <f t="shared" si="17"/>
        <v>27.0625</v>
      </c>
      <c r="L215" s="66">
        <v>20</v>
      </c>
      <c r="M215" s="66"/>
      <c r="N215" s="66"/>
      <c r="O215" s="44">
        <f t="shared" si="20"/>
        <v>3.1510416666666665</v>
      </c>
      <c r="P215" s="44">
        <f t="shared" si="21"/>
        <v>50.213541666666664</v>
      </c>
      <c r="Q215" s="70">
        <v>450</v>
      </c>
    </row>
    <row r="216" spans="1:17" s="71" customFormat="1" x14ac:dyDescent="0.3">
      <c r="A216" s="66">
        <v>1334</v>
      </c>
      <c r="B216" s="67" t="s">
        <v>81</v>
      </c>
      <c r="C216" s="66">
        <v>12</v>
      </c>
      <c r="D216" s="66">
        <v>512</v>
      </c>
      <c r="E216" s="68">
        <v>5</v>
      </c>
      <c r="F216" s="66">
        <v>2200</v>
      </c>
      <c r="G216" s="66">
        <f t="shared" si="18"/>
        <v>3730</v>
      </c>
      <c r="H216" s="66">
        <f t="shared" si="19"/>
        <v>2965</v>
      </c>
      <c r="I216" s="66">
        <v>1320</v>
      </c>
      <c r="J216" s="66">
        <v>1200</v>
      </c>
      <c r="K216" s="69">
        <f t="shared" si="17"/>
        <v>-5.583333333333333</v>
      </c>
      <c r="L216" s="66">
        <v>30</v>
      </c>
      <c r="M216" s="66">
        <v>20</v>
      </c>
      <c r="N216" s="66"/>
      <c r="O216" s="44">
        <f t="shared" si="20"/>
        <v>12.354166666666666</v>
      </c>
      <c r="P216" s="44">
        <f t="shared" si="21"/>
        <v>56.770833333333336</v>
      </c>
      <c r="Q216" s="70">
        <v>746</v>
      </c>
    </row>
    <row r="217" spans="1:17" s="71" customFormat="1" x14ac:dyDescent="0.3">
      <c r="A217" s="66">
        <v>1115</v>
      </c>
      <c r="B217" s="67" t="s">
        <v>198</v>
      </c>
      <c r="C217" s="66">
        <v>36</v>
      </c>
      <c r="D217" s="66">
        <v>0</v>
      </c>
      <c r="E217" s="68">
        <v>10</v>
      </c>
      <c r="F217" s="66">
        <v>108</v>
      </c>
      <c r="G217" s="66">
        <f t="shared" si="18"/>
        <v>530</v>
      </c>
      <c r="H217" s="66">
        <f t="shared" si="19"/>
        <v>319</v>
      </c>
      <c r="I217" s="66">
        <v>360</v>
      </c>
      <c r="J217" s="66"/>
      <c r="K217" s="69">
        <f t="shared" si="17"/>
        <v>-1.1388888888888888</v>
      </c>
      <c r="L217" s="66">
        <v>0</v>
      </c>
      <c r="M217" s="66"/>
      <c r="N217" s="66"/>
      <c r="O217" s="44">
        <f t="shared" si="20"/>
        <v>0.44305555555555559</v>
      </c>
      <c r="P217" s="44">
        <f t="shared" si="21"/>
        <v>-0.6958333333333333</v>
      </c>
      <c r="Q217" s="70">
        <v>53</v>
      </c>
    </row>
    <row r="218" spans="1:17" s="71" customFormat="1" x14ac:dyDescent="0.3">
      <c r="A218" s="66">
        <v>1359</v>
      </c>
      <c r="B218" s="67" t="s">
        <v>121</v>
      </c>
      <c r="C218" s="66">
        <v>50</v>
      </c>
      <c r="D218" s="66">
        <v>500</v>
      </c>
      <c r="E218" s="68">
        <v>3</v>
      </c>
      <c r="F218" s="66">
        <v>1000</v>
      </c>
      <c r="G218" s="66">
        <f t="shared" si="18"/>
        <v>1086</v>
      </c>
      <c r="H218" s="66">
        <f t="shared" si="19"/>
        <v>1043</v>
      </c>
      <c r="I218" s="66">
        <v>400</v>
      </c>
      <c r="J218" s="66">
        <v>250</v>
      </c>
      <c r="K218" s="69">
        <f t="shared" si="17"/>
        <v>-2.14</v>
      </c>
      <c r="L218" s="66">
        <v>0</v>
      </c>
      <c r="M218" s="66"/>
      <c r="N218" s="66"/>
      <c r="O218" s="44">
        <f t="shared" si="20"/>
        <v>1.0430000000000001</v>
      </c>
      <c r="P218" s="44">
        <f t="shared" si="21"/>
        <v>-1.097</v>
      </c>
      <c r="Q218" s="70">
        <v>362</v>
      </c>
    </row>
    <row r="219" spans="1:17" s="71" customFormat="1" x14ac:dyDescent="0.3">
      <c r="A219" s="66">
        <v>1360</v>
      </c>
      <c r="B219" s="67" t="s">
        <v>236</v>
      </c>
      <c r="C219" s="66">
        <v>50</v>
      </c>
      <c r="D219" s="66">
        <v>0</v>
      </c>
      <c r="E219" s="68">
        <v>3</v>
      </c>
      <c r="F219" s="66">
        <v>300</v>
      </c>
      <c r="G219" s="66">
        <f t="shared" si="18"/>
        <v>516</v>
      </c>
      <c r="H219" s="66">
        <f t="shared" si="19"/>
        <v>408</v>
      </c>
      <c r="I219" s="66">
        <v>400</v>
      </c>
      <c r="J219" s="66"/>
      <c r="K219" s="69">
        <f t="shared" si="17"/>
        <v>0.16</v>
      </c>
      <c r="L219" s="66">
        <v>0</v>
      </c>
      <c r="M219" s="66"/>
      <c r="N219" s="66"/>
      <c r="O219" s="44">
        <f t="shared" si="20"/>
        <v>0.40800000000000003</v>
      </c>
      <c r="P219" s="44">
        <f t="shared" si="21"/>
        <v>0.56800000000000006</v>
      </c>
      <c r="Q219" s="70">
        <v>172</v>
      </c>
    </row>
    <row r="220" spans="1:17" s="71" customFormat="1" x14ac:dyDescent="0.3">
      <c r="A220" s="66">
        <v>1361</v>
      </c>
      <c r="B220" s="67" t="s">
        <v>122</v>
      </c>
      <c r="C220" s="66">
        <v>50</v>
      </c>
      <c r="D220" s="66">
        <v>760</v>
      </c>
      <c r="E220" s="68">
        <v>3</v>
      </c>
      <c r="F220" s="66">
        <v>1000</v>
      </c>
      <c r="G220" s="66">
        <f t="shared" si="18"/>
        <v>2400</v>
      </c>
      <c r="H220" s="66">
        <f t="shared" si="19"/>
        <v>1700</v>
      </c>
      <c r="I220" s="66">
        <v>250</v>
      </c>
      <c r="J220" s="66">
        <v>250</v>
      </c>
      <c r="K220" s="69">
        <f t="shared" si="17"/>
        <v>8.8000000000000007</v>
      </c>
      <c r="L220" s="66">
        <v>0</v>
      </c>
      <c r="M220" s="66"/>
      <c r="N220" s="66"/>
      <c r="O220" s="44">
        <f t="shared" si="20"/>
        <v>1.7</v>
      </c>
      <c r="P220" s="44">
        <f t="shared" si="21"/>
        <v>10.5</v>
      </c>
      <c r="Q220" s="70">
        <v>800</v>
      </c>
    </row>
    <row r="221" spans="1:17" s="71" customFormat="1" x14ac:dyDescent="0.3">
      <c r="A221" s="66">
        <v>1363</v>
      </c>
      <c r="B221" s="67" t="s">
        <v>123</v>
      </c>
      <c r="C221" s="66">
        <v>50</v>
      </c>
      <c r="D221" s="66">
        <v>740</v>
      </c>
      <c r="E221" s="68">
        <v>3</v>
      </c>
      <c r="F221" s="66">
        <v>1000</v>
      </c>
      <c r="G221" s="66">
        <f t="shared" si="18"/>
        <v>822</v>
      </c>
      <c r="H221" s="66">
        <f t="shared" si="19"/>
        <v>911</v>
      </c>
      <c r="I221" s="66">
        <v>250</v>
      </c>
      <c r="J221" s="66"/>
      <c r="K221" s="69">
        <f t="shared" si="17"/>
        <v>-1.58</v>
      </c>
      <c r="L221" s="66">
        <v>0</v>
      </c>
      <c r="M221" s="66"/>
      <c r="N221" s="66"/>
      <c r="O221" s="44">
        <f t="shared" si="20"/>
        <v>0.91100000000000003</v>
      </c>
      <c r="P221" s="44">
        <f t="shared" si="21"/>
        <v>-0.66900000000000004</v>
      </c>
      <c r="Q221" s="70">
        <v>274</v>
      </c>
    </row>
    <row r="222" spans="1:17" x14ac:dyDescent="0.3">
      <c r="A222" s="14"/>
      <c r="I222" s="12">
        <f>SUM(I3:I221)</f>
        <v>107004</v>
      </c>
      <c r="J222" s="12">
        <f>SUM(J3:J221)</f>
        <v>79390</v>
      </c>
    </row>
    <row r="223" spans="1:17" x14ac:dyDescent="0.3">
      <c r="A223" s="14"/>
      <c r="B223" s="12" t="s">
        <v>289</v>
      </c>
      <c r="C223" s="12">
        <v>12</v>
      </c>
      <c r="E223" s="26">
        <v>12</v>
      </c>
      <c r="F223" s="12">
        <v>544</v>
      </c>
      <c r="P223" s="62">
        <f>SUM(F223-D223)</f>
        <v>544</v>
      </c>
      <c r="Q223" s="54">
        <v>360</v>
      </c>
    </row>
    <row r="224" spans="1:17" x14ac:dyDescent="0.3">
      <c r="A224" s="14"/>
      <c r="B224" s="12" t="s">
        <v>290</v>
      </c>
      <c r="C224" s="12">
        <v>12</v>
      </c>
      <c r="E224" s="26">
        <v>12</v>
      </c>
      <c r="F224" s="12">
        <v>515</v>
      </c>
      <c r="P224" s="62">
        <f t="shared" ref="P224:P241" si="22">SUM(F224-D224)</f>
        <v>515</v>
      </c>
      <c r="Q224" s="54">
        <v>360</v>
      </c>
    </row>
    <row r="225" spans="1:17" x14ac:dyDescent="0.3">
      <c r="A225" s="14"/>
      <c r="B225" s="12" t="s">
        <v>291</v>
      </c>
      <c r="C225" s="12">
        <v>12</v>
      </c>
      <c r="E225" s="26">
        <v>12</v>
      </c>
      <c r="F225" s="12">
        <v>678</v>
      </c>
      <c r="P225" s="62">
        <f t="shared" si="22"/>
        <v>678</v>
      </c>
      <c r="Q225" s="54">
        <v>720</v>
      </c>
    </row>
    <row r="226" spans="1:17" x14ac:dyDescent="0.3">
      <c r="A226" s="14"/>
      <c r="B226" s="12" t="s">
        <v>292</v>
      </c>
      <c r="C226" s="12">
        <v>12</v>
      </c>
      <c r="E226" s="26">
        <v>12</v>
      </c>
      <c r="F226" s="12">
        <v>718</v>
      </c>
      <c r="P226" s="62">
        <f t="shared" si="22"/>
        <v>718</v>
      </c>
      <c r="Q226" s="54">
        <v>720</v>
      </c>
    </row>
    <row r="227" spans="1:17" x14ac:dyDescent="0.3">
      <c r="A227" s="14"/>
      <c r="B227" s="12" t="s">
        <v>293</v>
      </c>
      <c r="C227" s="12">
        <v>12</v>
      </c>
      <c r="E227" s="26">
        <v>12</v>
      </c>
      <c r="F227" s="12">
        <v>592</v>
      </c>
      <c r="P227" s="62">
        <f t="shared" si="22"/>
        <v>592</v>
      </c>
      <c r="Q227" s="54">
        <v>480</v>
      </c>
    </row>
    <row r="228" spans="1:17" x14ac:dyDescent="0.3">
      <c r="A228" s="14"/>
      <c r="B228" s="12" t="s">
        <v>296</v>
      </c>
      <c r="C228" s="12">
        <v>1</v>
      </c>
      <c r="E228" s="26">
        <v>10</v>
      </c>
      <c r="F228" s="12">
        <v>300</v>
      </c>
      <c r="P228" s="62">
        <f t="shared" si="22"/>
        <v>300</v>
      </c>
    </row>
    <row r="229" spans="1:17" x14ac:dyDescent="0.3">
      <c r="A229" s="14"/>
      <c r="B229" s="12" t="s">
        <v>297</v>
      </c>
      <c r="C229" s="12">
        <v>1</v>
      </c>
      <c r="E229" s="26">
        <v>10</v>
      </c>
      <c r="F229" s="12">
        <v>136</v>
      </c>
      <c r="P229" s="62">
        <f t="shared" si="22"/>
        <v>136</v>
      </c>
    </row>
    <row r="230" spans="1:17" x14ac:dyDescent="0.3">
      <c r="A230" s="14"/>
      <c r="B230" s="12" t="s">
        <v>298</v>
      </c>
      <c r="C230" s="12">
        <v>1</v>
      </c>
      <c r="E230" s="26">
        <v>10</v>
      </c>
      <c r="F230" s="12">
        <v>93</v>
      </c>
      <c r="P230" s="62">
        <f t="shared" si="22"/>
        <v>93</v>
      </c>
    </row>
    <row r="231" spans="1:17" x14ac:dyDescent="0.3">
      <c r="A231" s="14"/>
      <c r="B231" s="12" t="s">
        <v>294</v>
      </c>
      <c r="C231" s="12">
        <v>1</v>
      </c>
      <c r="E231" s="26">
        <v>10</v>
      </c>
      <c r="F231" s="12">
        <v>390</v>
      </c>
      <c r="P231" s="62">
        <f t="shared" si="22"/>
        <v>390</v>
      </c>
    </row>
    <row r="232" spans="1:17" x14ac:dyDescent="0.3">
      <c r="A232" s="14"/>
      <c r="B232" s="12" t="s">
        <v>295</v>
      </c>
      <c r="C232" s="12">
        <v>1</v>
      </c>
      <c r="E232" s="26">
        <v>10</v>
      </c>
      <c r="F232" s="12">
        <v>453</v>
      </c>
      <c r="P232" s="62">
        <f t="shared" si="22"/>
        <v>453</v>
      </c>
    </row>
    <row r="233" spans="1:17" x14ac:dyDescent="0.3">
      <c r="A233" s="14"/>
      <c r="B233" s="12" t="s">
        <v>300</v>
      </c>
      <c r="C233" s="12">
        <v>1</v>
      </c>
      <c r="E233" s="26">
        <v>10</v>
      </c>
      <c r="F233" s="12">
        <v>44</v>
      </c>
      <c r="P233" s="62">
        <f t="shared" si="22"/>
        <v>44</v>
      </c>
    </row>
    <row r="234" spans="1:17" x14ac:dyDescent="0.3">
      <c r="A234" s="14"/>
      <c r="B234" s="12" t="s">
        <v>299</v>
      </c>
      <c r="C234" s="12">
        <v>1</v>
      </c>
      <c r="E234" s="26">
        <v>10</v>
      </c>
      <c r="F234" s="12">
        <v>52</v>
      </c>
      <c r="P234" s="62">
        <f t="shared" si="22"/>
        <v>52</v>
      </c>
    </row>
    <row r="235" spans="1:17" x14ac:dyDescent="0.3">
      <c r="A235" s="14"/>
      <c r="B235" s="12" t="s">
        <v>301</v>
      </c>
      <c r="C235" s="12">
        <v>1</v>
      </c>
      <c r="E235" s="26">
        <v>10</v>
      </c>
      <c r="F235" s="12">
        <v>45</v>
      </c>
      <c r="P235" s="62">
        <f t="shared" si="22"/>
        <v>45</v>
      </c>
    </row>
    <row r="236" spans="1:17" x14ac:dyDescent="0.3">
      <c r="A236" s="14"/>
      <c r="B236" s="12" t="s">
        <v>302</v>
      </c>
      <c r="C236" s="12">
        <v>1</v>
      </c>
      <c r="E236" s="26">
        <v>10</v>
      </c>
      <c r="F236" s="12">
        <v>45</v>
      </c>
      <c r="P236" s="62">
        <f t="shared" si="22"/>
        <v>45</v>
      </c>
    </row>
    <row r="237" spans="1:17" x14ac:dyDescent="0.3">
      <c r="A237" s="14"/>
      <c r="B237" s="12" t="s">
        <v>303</v>
      </c>
      <c r="C237" s="12">
        <v>1</v>
      </c>
      <c r="E237" s="26">
        <v>10</v>
      </c>
      <c r="F237" s="12">
        <v>40</v>
      </c>
      <c r="P237" s="62">
        <f t="shared" si="22"/>
        <v>40</v>
      </c>
    </row>
    <row r="238" spans="1:17" x14ac:dyDescent="0.3">
      <c r="A238" s="14"/>
      <c r="B238" s="12" t="s">
        <v>304</v>
      </c>
      <c r="C238" s="12">
        <v>1</v>
      </c>
      <c r="E238" s="26">
        <v>10</v>
      </c>
      <c r="F238" s="12">
        <v>40</v>
      </c>
      <c r="P238" s="62">
        <f t="shared" si="22"/>
        <v>40</v>
      </c>
    </row>
    <row r="239" spans="1:17" x14ac:dyDescent="0.3">
      <c r="A239" s="14"/>
      <c r="B239" s="12" t="s">
        <v>305</v>
      </c>
      <c r="C239" s="12">
        <v>1</v>
      </c>
      <c r="E239" s="26">
        <v>10</v>
      </c>
      <c r="F239" s="12">
        <v>65</v>
      </c>
      <c r="P239" s="62">
        <f t="shared" si="22"/>
        <v>65</v>
      </c>
    </row>
    <row r="240" spans="1:17" x14ac:dyDescent="0.3">
      <c r="A240" s="14"/>
      <c r="B240" s="12" t="s">
        <v>306</v>
      </c>
      <c r="C240" s="12">
        <v>1</v>
      </c>
      <c r="E240" s="26">
        <v>6</v>
      </c>
      <c r="F240" s="12">
        <v>400</v>
      </c>
      <c r="P240" s="61">
        <f t="shared" si="22"/>
        <v>400</v>
      </c>
    </row>
    <row r="241" spans="1:16" x14ac:dyDescent="0.3">
      <c r="A241" s="14"/>
      <c r="B241" s="12" t="s">
        <v>307</v>
      </c>
      <c r="C241" s="12">
        <v>1</v>
      </c>
      <c r="E241" s="26">
        <v>6</v>
      </c>
      <c r="F241" s="12">
        <v>140</v>
      </c>
      <c r="P241" s="61">
        <f t="shared" si="22"/>
        <v>140</v>
      </c>
    </row>
  </sheetData>
  <mergeCells count="1">
    <mergeCell ref="A1:P1"/>
  </mergeCells>
  <pageMargins left="0.7" right="0.7" top="0.75" bottom="0.75" header="0.3" footer="0.3"/>
  <pageSetup paperSize="9" orientation="portrait" horizontalDpi="4294967293" vertic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7B370-1D46-48AA-A875-A8516EBCE194}">
  <dimension ref="A1:T241"/>
  <sheetViews>
    <sheetView topLeftCell="A10" workbookViewId="0">
      <selection activeCell="A91" sqref="A91:XFD91"/>
    </sheetView>
  </sheetViews>
  <sheetFormatPr defaultColWidth="8.88671875" defaultRowHeight="13.8" x14ac:dyDescent="0.3"/>
  <cols>
    <col min="1" max="1" width="5" style="12" bestFit="1" customWidth="1"/>
    <col min="2" max="2" width="39.6640625" style="12" customWidth="1"/>
    <col min="3" max="4" width="10.6640625" style="12" customWidth="1"/>
    <col min="5" max="5" width="10.6640625" style="26" customWidth="1"/>
    <col min="6" max="14" width="10.6640625" style="12" customWidth="1"/>
    <col min="15" max="16" width="10.6640625" style="31" customWidth="1"/>
    <col min="17" max="17" width="8.88671875" style="54"/>
    <col min="18" max="18" width="8.88671875" style="12"/>
    <col min="19" max="19" width="8.88671875" style="34"/>
    <col min="20" max="16384" width="8.88671875" style="12"/>
  </cols>
  <sheetData>
    <row r="1" spans="1:20" ht="14.4" customHeight="1" x14ac:dyDescent="0.3">
      <c r="A1" s="139" t="s">
        <v>275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40"/>
    </row>
    <row r="2" spans="1:20" ht="83.4" customHeight="1" x14ac:dyDescent="0.3">
      <c r="A2" s="6" t="s">
        <v>318</v>
      </c>
      <c r="B2" s="6" t="s">
        <v>0</v>
      </c>
      <c r="C2" s="6" t="s">
        <v>3</v>
      </c>
      <c r="D2" s="6" t="s">
        <v>70</v>
      </c>
      <c r="E2" s="6" t="s">
        <v>2</v>
      </c>
      <c r="F2" s="6" t="s">
        <v>1</v>
      </c>
      <c r="G2" s="6" t="s">
        <v>319</v>
      </c>
      <c r="H2" s="6" t="s">
        <v>268</v>
      </c>
      <c r="I2" s="6" t="s">
        <v>276</v>
      </c>
      <c r="J2" s="6" t="s">
        <v>308</v>
      </c>
      <c r="K2" s="29" t="s">
        <v>287</v>
      </c>
      <c r="L2" s="6" t="s">
        <v>217</v>
      </c>
      <c r="M2" s="6" t="s">
        <v>269</v>
      </c>
      <c r="N2" s="6" t="s">
        <v>270</v>
      </c>
      <c r="O2" s="30" t="s">
        <v>13</v>
      </c>
      <c r="P2" s="30" t="s">
        <v>12</v>
      </c>
    </row>
    <row r="3" spans="1:20" x14ac:dyDescent="0.3">
      <c r="A3" s="14">
        <v>11</v>
      </c>
      <c r="B3" s="50" t="s">
        <v>137</v>
      </c>
      <c r="C3" s="14">
        <v>12</v>
      </c>
      <c r="D3" s="14">
        <v>1383</v>
      </c>
      <c r="E3" s="15">
        <v>9</v>
      </c>
      <c r="F3" s="14">
        <v>2000</v>
      </c>
      <c r="G3" s="14">
        <f>Q3*E3</f>
        <v>3942</v>
      </c>
      <c r="H3" s="14">
        <f>SUM(F3+G3)/2</f>
        <v>2971</v>
      </c>
      <c r="I3" s="14">
        <v>360</v>
      </c>
      <c r="J3" s="14">
        <v>840</v>
      </c>
      <c r="K3" s="17">
        <f>(H3-D3-I3-J3)/C3</f>
        <v>32.333333333333336</v>
      </c>
      <c r="L3" s="20">
        <v>0</v>
      </c>
      <c r="M3" s="14">
        <v>10</v>
      </c>
      <c r="N3" s="14"/>
      <c r="O3" s="28">
        <f>H3*0.05/C3</f>
        <v>12.379166666666668</v>
      </c>
      <c r="P3" s="28">
        <f>K3+L3+M3+N3+O3</f>
        <v>54.712500000000006</v>
      </c>
      <c r="Q3" s="54">
        <v>438</v>
      </c>
      <c r="S3" s="34">
        <v>376</v>
      </c>
    </row>
    <row r="4" spans="1:20" x14ac:dyDescent="0.3">
      <c r="A4" s="14">
        <v>95</v>
      </c>
      <c r="B4" s="50" t="s">
        <v>52</v>
      </c>
      <c r="C4" s="14">
        <v>6</v>
      </c>
      <c r="D4" s="14">
        <v>897</v>
      </c>
      <c r="E4" s="15">
        <v>6</v>
      </c>
      <c r="F4" s="14">
        <v>1700</v>
      </c>
      <c r="G4" s="14">
        <f t="shared" ref="G4:G67" si="0">Q4*E4</f>
        <v>1524</v>
      </c>
      <c r="H4" s="14">
        <f t="shared" ref="H4:H72" si="1">SUM(F4+G4)/2</f>
        <v>1612</v>
      </c>
      <c r="I4" s="14">
        <v>330</v>
      </c>
      <c r="J4" s="14"/>
      <c r="K4" s="17">
        <f t="shared" ref="K4:K67" si="2">(H4-D4-I4-J4)/C4</f>
        <v>64.166666666666671</v>
      </c>
      <c r="L4" s="20">
        <v>0</v>
      </c>
      <c r="M4" s="14"/>
      <c r="N4" s="14"/>
      <c r="O4" s="28">
        <f t="shared" ref="O4:O72" si="3">H4*0.05/C4</f>
        <v>13.433333333333335</v>
      </c>
      <c r="P4" s="28">
        <f t="shared" ref="P4:P71" si="4">K4+L4+M4+N4+O4</f>
        <v>77.600000000000009</v>
      </c>
      <c r="Q4" s="54">
        <v>254</v>
      </c>
      <c r="S4" s="34">
        <v>273</v>
      </c>
    </row>
    <row r="5" spans="1:20" x14ac:dyDescent="0.3">
      <c r="A5" s="14">
        <v>3044</v>
      </c>
      <c r="B5" s="50" t="s">
        <v>132</v>
      </c>
      <c r="C5" s="14">
        <v>12</v>
      </c>
      <c r="D5" s="14">
        <v>132</v>
      </c>
      <c r="E5" s="15">
        <v>10</v>
      </c>
      <c r="F5" s="14">
        <v>480</v>
      </c>
      <c r="G5" s="14">
        <f t="shared" si="0"/>
        <v>1080</v>
      </c>
      <c r="H5" s="14">
        <f t="shared" si="1"/>
        <v>780</v>
      </c>
      <c r="I5" s="14"/>
      <c r="J5" s="14"/>
      <c r="K5" s="17">
        <f t="shared" si="2"/>
        <v>54</v>
      </c>
      <c r="L5" s="20">
        <v>0</v>
      </c>
      <c r="M5" s="14"/>
      <c r="N5" s="14"/>
      <c r="O5" s="28">
        <f t="shared" si="3"/>
        <v>3.25</v>
      </c>
      <c r="P5" s="28">
        <f t="shared" si="4"/>
        <v>57.25</v>
      </c>
      <c r="Q5" s="54">
        <v>108</v>
      </c>
      <c r="S5" s="34">
        <v>81</v>
      </c>
    </row>
    <row r="6" spans="1:20" x14ac:dyDescent="0.3">
      <c r="A6" s="14">
        <v>3040</v>
      </c>
      <c r="B6" s="50" t="s">
        <v>130</v>
      </c>
      <c r="C6" s="14">
        <v>12</v>
      </c>
      <c r="D6" s="14">
        <v>519</v>
      </c>
      <c r="E6" s="15">
        <v>10</v>
      </c>
      <c r="F6" s="14">
        <v>700</v>
      </c>
      <c r="G6" s="14">
        <f t="shared" si="0"/>
        <v>820</v>
      </c>
      <c r="H6" s="14">
        <f t="shared" si="1"/>
        <v>760</v>
      </c>
      <c r="I6" s="14"/>
      <c r="J6" s="14"/>
      <c r="K6" s="17">
        <f t="shared" si="2"/>
        <v>20.083333333333332</v>
      </c>
      <c r="L6" s="20">
        <v>0</v>
      </c>
      <c r="M6" s="14"/>
      <c r="N6" s="14"/>
      <c r="O6" s="28">
        <f t="shared" si="3"/>
        <v>3.1666666666666665</v>
      </c>
      <c r="P6" s="28">
        <f t="shared" si="4"/>
        <v>23.25</v>
      </c>
      <c r="Q6" s="54">
        <v>82</v>
      </c>
      <c r="S6" s="34">
        <v>101</v>
      </c>
    </row>
    <row r="7" spans="1:20" x14ac:dyDescent="0.3">
      <c r="A7" s="14">
        <v>3043</v>
      </c>
      <c r="B7" s="50" t="s">
        <v>134</v>
      </c>
      <c r="C7" s="14">
        <v>12</v>
      </c>
      <c r="D7" s="14">
        <v>0</v>
      </c>
      <c r="E7" s="15">
        <v>10</v>
      </c>
      <c r="F7" s="14">
        <v>240</v>
      </c>
      <c r="G7" s="14">
        <f t="shared" si="0"/>
        <v>60</v>
      </c>
      <c r="H7" s="14">
        <f t="shared" si="1"/>
        <v>150</v>
      </c>
      <c r="I7" s="14"/>
      <c r="J7" s="14"/>
      <c r="K7" s="17">
        <f t="shared" si="2"/>
        <v>12.5</v>
      </c>
      <c r="L7" s="20">
        <v>0</v>
      </c>
      <c r="M7" s="14"/>
      <c r="N7" s="14"/>
      <c r="O7" s="28">
        <f t="shared" si="3"/>
        <v>0.625</v>
      </c>
      <c r="P7" s="28">
        <f t="shared" si="4"/>
        <v>13.125</v>
      </c>
      <c r="Q7" s="54">
        <v>6</v>
      </c>
      <c r="S7" s="34">
        <v>10</v>
      </c>
    </row>
    <row r="8" spans="1:20" x14ac:dyDescent="0.3">
      <c r="A8" s="14">
        <v>3050</v>
      </c>
      <c r="B8" s="50" t="s">
        <v>131</v>
      </c>
      <c r="C8" s="14">
        <v>12</v>
      </c>
      <c r="D8" s="14">
        <v>600</v>
      </c>
      <c r="E8" s="15">
        <v>10</v>
      </c>
      <c r="F8" s="14">
        <v>700</v>
      </c>
      <c r="G8" s="14">
        <f t="shared" si="0"/>
        <v>530</v>
      </c>
      <c r="H8" s="14">
        <f t="shared" si="1"/>
        <v>615</v>
      </c>
      <c r="I8" s="14"/>
      <c r="J8" s="14"/>
      <c r="K8" s="17">
        <f t="shared" si="2"/>
        <v>1.25</v>
      </c>
      <c r="L8" s="20">
        <v>0</v>
      </c>
      <c r="M8" s="14"/>
      <c r="N8" s="14"/>
      <c r="O8" s="28">
        <f t="shared" si="3"/>
        <v>2.5625</v>
      </c>
      <c r="P8" s="28">
        <f t="shared" si="4"/>
        <v>3.8125</v>
      </c>
      <c r="Q8" s="54">
        <v>53</v>
      </c>
      <c r="S8" s="34">
        <v>119</v>
      </c>
    </row>
    <row r="9" spans="1:20" x14ac:dyDescent="0.3">
      <c r="A9" s="14">
        <v>3099</v>
      </c>
      <c r="B9" s="50" t="s">
        <v>201</v>
      </c>
      <c r="C9" s="14">
        <v>30</v>
      </c>
      <c r="D9" s="14">
        <v>450</v>
      </c>
      <c r="E9" s="15">
        <v>4</v>
      </c>
      <c r="F9" s="14">
        <v>450</v>
      </c>
      <c r="G9" s="14">
        <f t="shared" si="0"/>
        <v>448</v>
      </c>
      <c r="H9" s="14">
        <f t="shared" si="1"/>
        <v>449</v>
      </c>
      <c r="I9" s="14">
        <v>120</v>
      </c>
      <c r="J9" s="14"/>
      <c r="K9" s="17">
        <f t="shared" si="2"/>
        <v>-4.0333333333333332</v>
      </c>
      <c r="L9" s="20">
        <v>0</v>
      </c>
      <c r="M9" s="14"/>
      <c r="N9" s="14"/>
      <c r="O9" s="28">
        <f t="shared" si="3"/>
        <v>0.74833333333333341</v>
      </c>
      <c r="P9" s="28">
        <f t="shared" si="4"/>
        <v>-3.2849999999999997</v>
      </c>
      <c r="Q9" s="54">
        <v>112</v>
      </c>
      <c r="S9" s="34">
        <v>180</v>
      </c>
      <c r="T9" s="37"/>
    </row>
    <row r="10" spans="1:20" x14ac:dyDescent="0.3">
      <c r="A10" s="14">
        <v>1039</v>
      </c>
      <c r="B10" s="50" t="s">
        <v>53</v>
      </c>
      <c r="C10" s="14">
        <v>24</v>
      </c>
      <c r="D10" s="14">
        <v>2081</v>
      </c>
      <c r="E10" s="15">
        <v>9</v>
      </c>
      <c r="F10" s="14">
        <v>2500</v>
      </c>
      <c r="G10" s="14">
        <f t="shared" si="0"/>
        <v>2754</v>
      </c>
      <c r="H10" s="14">
        <f t="shared" si="1"/>
        <v>2627</v>
      </c>
      <c r="I10" s="14"/>
      <c r="J10" s="14">
        <v>1200</v>
      </c>
      <c r="K10" s="17">
        <f t="shared" si="2"/>
        <v>-27.25</v>
      </c>
      <c r="L10" s="20">
        <v>20</v>
      </c>
      <c r="M10" s="14"/>
      <c r="N10" s="14"/>
      <c r="O10" s="28">
        <f t="shared" si="3"/>
        <v>5.4729166666666664</v>
      </c>
      <c r="P10" s="28">
        <f t="shared" si="4"/>
        <v>-1.7770833333333336</v>
      </c>
      <c r="Q10" s="54">
        <v>306</v>
      </c>
      <c r="S10" s="34">
        <v>328</v>
      </c>
    </row>
    <row r="11" spans="1:20" x14ac:dyDescent="0.3">
      <c r="A11" s="14">
        <v>1335</v>
      </c>
      <c r="B11" s="50" t="s">
        <v>202</v>
      </c>
      <c r="C11" s="14">
        <v>28</v>
      </c>
      <c r="D11" s="14">
        <v>420</v>
      </c>
      <c r="E11" s="15">
        <v>9</v>
      </c>
      <c r="F11" s="14">
        <v>308</v>
      </c>
      <c r="G11" s="14">
        <f t="shared" si="0"/>
        <v>0</v>
      </c>
      <c r="H11" s="14">
        <f t="shared" si="1"/>
        <v>154</v>
      </c>
      <c r="I11" s="14"/>
      <c r="J11" s="14"/>
      <c r="K11" s="17">
        <f t="shared" si="2"/>
        <v>-9.5</v>
      </c>
      <c r="L11" s="20">
        <v>0</v>
      </c>
      <c r="M11" s="14"/>
      <c r="N11" s="14"/>
      <c r="O11" s="28">
        <f t="shared" si="3"/>
        <v>0.27500000000000002</v>
      </c>
      <c r="P11" s="28">
        <f t="shared" si="4"/>
        <v>-9.2249999999999996</v>
      </c>
      <c r="S11" s="34">
        <v>45</v>
      </c>
    </row>
    <row r="12" spans="1:20" x14ac:dyDescent="0.3">
      <c r="A12" s="14">
        <v>1107</v>
      </c>
      <c r="B12" s="50" t="s">
        <v>177</v>
      </c>
      <c r="C12" s="14">
        <v>15</v>
      </c>
      <c r="D12" s="14">
        <v>450</v>
      </c>
      <c r="E12" s="15">
        <v>5</v>
      </c>
      <c r="F12" s="14">
        <v>500</v>
      </c>
      <c r="G12" s="14">
        <f t="shared" si="0"/>
        <v>750</v>
      </c>
      <c r="H12" s="14">
        <f t="shared" si="1"/>
        <v>625</v>
      </c>
      <c r="I12" s="14">
        <v>450</v>
      </c>
      <c r="J12" s="14"/>
      <c r="K12" s="17">
        <f t="shared" si="2"/>
        <v>-18.333333333333332</v>
      </c>
      <c r="L12" s="20">
        <v>0</v>
      </c>
      <c r="M12" s="14"/>
      <c r="N12" s="14"/>
      <c r="O12" s="28">
        <f t="shared" si="3"/>
        <v>2.0833333333333335</v>
      </c>
      <c r="P12" s="28">
        <f t="shared" si="4"/>
        <v>-16.25</v>
      </c>
      <c r="Q12" s="54">
        <v>150</v>
      </c>
      <c r="S12" s="34">
        <v>186</v>
      </c>
    </row>
    <row r="13" spans="1:20" x14ac:dyDescent="0.3">
      <c r="A13" s="14">
        <v>1336</v>
      </c>
      <c r="B13" s="50" t="s">
        <v>203</v>
      </c>
      <c r="C13" s="14">
        <v>28</v>
      </c>
      <c r="D13" s="14">
        <v>163</v>
      </c>
      <c r="E13" s="15">
        <v>9</v>
      </c>
      <c r="F13" s="14">
        <v>215</v>
      </c>
      <c r="G13" s="14">
        <f t="shared" si="0"/>
        <v>108</v>
      </c>
      <c r="H13" s="14">
        <f t="shared" si="1"/>
        <v>161.5</v>
      </c>
      <c r="I13" s="14"/>
      <c r="J13" s="14"/>
      <c r="K13" s="17">
        <f t="shared" si="2"/>
        <v>-5.3571428571428568E-2</v>
      </c>
      <c r="L13" s="20">
        <v>0</v>
      </c>
      <c r="M13" s="14"/>
      <c r="N13" s="14"/>
      <c r="O13" s="28">
        <f t="shared" si="3"/>
        <v>0.28839285714285717</v>
      </c>
      <c r="P13" s="28">
        <f t="shared" si="4"/>
        <v>0.2348214285714286</v>
      </c>
      <c r="Q13" s="54">
        <v>12</v>
      </c>
      <c r="S13" s="34">
        <v>9</v>
      </c>
    </row>
    <row r="14" spans="1:20" x14ac:dyDescent="0.3">
      <c r="A14" s="14">
        <v>1337</v>
      </c>
      <c r="B14" s="50" t="s">
        <v>204</v>
      </c>
      <c r="C14" s="14">
        <v>28</v>
      </c>
      <c r="D14" s="14">
        <v>421</v>
      </c>
      <c r="E14" s="15">
        <v>9</v>
      </c>
      <c r="F14" s="14">
        <v>254</v>
      </c>
      <c r="G14" s="14">
        <f t="shared" si="0"/>
        <v>558</v>
      </c>
      <c r="H14" s="14">
        <f t="shared" si="1"/>
        <v>406</v>
      </c>
      <c r="I14" s="14"/>
      <c r="J14" s="14"/>
      <c r="K14" s="17">
        <f t="shared" si="2"/>
        <v>-0.5357142857142857</v>
      </c>
      <c r="L14" s="20">
        <v>0</v>
      </c>
      <c r="M14" s="14"/>
      <c r="N14" s="14"/>
      <c r="O14" s="28">
        <f t="shared" si="3"/>
        <v>0.72499999999999998</v>
      </c>
      <c r="P14" s="28">
        <f t="shared" si="4"/>
        <v>0.18928571428571428</v>
      </c>
      <c r="Q14" s="54">
        <v>62</v>
      </c>
      <c r="S14" s="34">
        <v>48</v>
      </c>
    </row>
    <row r="15" spans="1:20" x14ac:dyDescent="0.3">
      <c r="A15" s="14">
        <v>1338</v>
      </c>
      <c r="B15" s="50" t="s">
        <v>258</v>
      </c>
      <c r="C15" s="14">
        <v>28</v>
      </c>
      <c r="D15" s="14">
        <v>1</v>
      </c>
      <c r="E15" s="15">
        <v>9</v>
      </c>
      <c r="F15" s="14">
        <v>150</v>
      </c>
      <c r="G15" s="14">
        <f t="shared" si="0"/>
        <v>171</v>
      </c>
      <c r="H15" s="14">
        <f t="shared" si="1"/>
        <v>160.5</v>
      </c>
      <c r="I15" s="14"/>
      <c r="J15" s="14"/>
      <c r="K15" s="17">
        <f t="shared" si="2"/>
        <v>5.6964285714285712</v>
      </c>
      <c r="L15" s="20">
        <v>0</v>
      </c>
      <c r="M15" s="14"/>
      <c r="N15" s="14"/>
      <c r="O15" s="28">
        <f t="shared" si="3"/>
        <v>0.28660714285714289</v>
      </c>
      <c r="P15" s="28">
        <f t="shared" si="4"/>
        <v>5.9830357142857142</v>
      </c>
      <c r="Q15" s="54">
        <v>19</v>
      </c>
      <c r="S15" s="34">
        <v>16</v>
      </c>
    </row>
    <row r="16" spans="1:20" x14ac:dyDescent="0.3">
      <c r="A16" s="14">
        <v>3095</v>
      </c>
      <c r="B16" s="50" t="s">
        <v>186</v>
      </c>
      <c r="C16" s="14">
        <v>30</v>
      </c>
      <c r="D16" s="14">
        <v>34</v>
      </c>
      <c r="E16" s="15">
        <v>9</v>
      </c>
      <c r="F16" s="14">
        <v>70</v>
      </c>
      <c r="G16" s="14">
        <f t="shared" si="0"/>
        <v>36</v>
      </c>
      <c r="H16" s="14">
        <f t="shared" si="1"/>
        <v>53</v>
      </c>
      <c r="I16" s="14"/>
      <c r="J16" s="14"/>
      <c r="K16" s="17">
        <f t="shared" si="2"/>
        <v>0.6333333333333333</v>
      </c>
      <c r="L16" s="20">
        <v>0</v>
      </c>
      <c r="M16" s="14"/>
      <c r="N16" s="14"/>
      <c r="O16" s="28">
        <f t="shared" si="3"/>
        <v>8.8333333333333347E-2</v>
      </c>
      <c r="P16" s="28">
        <f t="shared" si="4"/>
        <v>0.72166666666666668</v>
      </c>
      <c r="Q16" s="54">
        <v>4</v>
      </c>
      <c r="S16" s="34">
        <v>2</v>
      </c>
    </row>
    <row r="17" spans="1:19" x14ac:dyDescent="0.3">
      <c r="A17" s="14">
        <v>3096</v>
      </c>
      <c r="B17" s="50" t="s">
        <v>187</v>
      </c>
      <c r="C17" s="14">
        <v>30</v>
      </c>
      <c r="D17" s="14">
        <v>9</v>
      </c>
      <c r="E17" s="15">
        <v>9</v>
      </c>
      <c r="F17" s="14">
        <v>30</v>
      </c>
      <c r="G17" s="14">
        <f t="shared" si="0"/>
        <v>27</v>
      </c>
      <c r="H17" s="14">
        <f t="shared" si="1"/>
        <v>28.5</v>
      </c>
      <c r="I17" s="14"/>
      <c r="J17" s="14"/>
      <c r="K17" s="17">
        <f t="shared" si="2"/>
        <v>0.65</v>
      </c>
      <c r="L17" s="20">
        <v>0</v>
      </c>
      <c r="M17" s="14"/>
      <c r="N17" s="14"/>
      <c r="O17" s="28">
        <f t="shared" si="3"/>
        <v>4.7500000000000001E-2</v>
      </c>
      <c r="P17" s="28">
        <f t="shared" si="4"/>
        <v>0.69750000000000001</v>
      </c>
      <c r="Q17" s="54">
        <v>3</v>
      </c>
      <c r="S17" s="34">
        <v>3</v>
      </c>
    </row>
    <row r="18" spans="1:19" x14ac:dyDescent="0.3">
      <c r="A18" s="14">
        <v>3097</v>
      </c>
      <c r="B18" s="50" t="s">
        <v>185</v>
      </c>
      <c r="C18" s="14">
        <v>30</v>
      </c>
      <c r="D18" s="14">
        <v>108</v>
      </c>
      <c r="E18" s="15">
        <v>9</v>
      </c>
      <c r="F18" s="14">
        <v>90</v>
      </c>
      <c r="G18" s="14">
        <f t="shared" si="0"/>
        <v>36</v>
      </c>
      <c r="H18" s="14">
        <f t="shared" si="1"/>
        <v>63</v>
      </c>
      <c r="I18" s="14"/>
      <c r="J18" s="14"/>
      <c r="K18" s="17">
        <f t="shared" si="2"/>
        <v>-1.5</v>
      </c>
      <c r="L18" s="20">
        <v>0</v>
      </c>
      <c r="M18" s="14"/>
      <c r="N18" s="14"/>
      <c r="O18" s="28">
        <f t="shared" si="3"/>
        <v>0.10500000000000001</v>
      </c>
      <c r="P18" s="28">
        <f t="shared" si="4"/>
        <v>-1.395</v>
      </c>
      <c r="Q18" s="54">
        <v>4</v>
      </c>
      <c r="S18" s="34">
        <v>6</v>
      </c>
    </row>
    <row r="19" spans="1:19" x14ac:dyDescent="0.3">
      <c r="A19" s="14">
        <v>1240</v>
      </c>
      <c r="B19" s="50" t="s">
        <v>184</v>
      </c>
      <c r="C19" s="14">
        <v>30</v>
      </c>
      <c r="D19" s="14">
        <v>138</v>
      </c>
      <c r="E19" s="15">
        <v>9</v>
      </c>
      <c r="F19" s="14">
        <v>120</v>
      </c>
      <c r="G19" s="14">
        <f t="shared" si="0"/>
        <v>81</v>
      </c>
      <c r="H19" s="14">
        <f t="shared" si="1"/>
        <v>100.5</v>
      </c>
      <c r="I19" s="14"/>
      <c r="J19" s="14"/>
      <c r="K19" s="17">
        <f t="shared" si="2"/>
        <v>-1.25</v>
      </c>
      <c r="L19" s="20">
        <v>2</v>
      </c>
      <c r="M19" s="14"/>
      <c r="N19" s="14"/>
      <c r="O19" s="28">
        <f t="shared" si="3"/>
        <v>0.16750000000000001</v>
      </c>
      <c r="P19" s="28">
        <f t="shared" si="4"/>
        <v>0.91749999999999998</v>
      </c>
      <c r="Q19" s="54">
        <v>9</v>
      </c>
      <c r="S19" s="34">
        <v>10</v>
      </c>
    </row>
    <row r="20" spans="1:19" x14ac:dyDescent="0.3">
      <c r="A20" s="14">
        <v>1377</v>
      </c>
      <c r="B20" s="50" t="s">
        <v>205</v>
      </c>
      <c r="C20" s="14">
        <v>28</v>
      </c>
      <c r="D20" s="14">
        <v>384</v>
      </c>
      <c r="E20" s="15">
        <v>9</v>
      </c>
      <c r="F20" s="14">
        <v>293</v>
      </c>
      <c r="G20" s="14">
        <f t="shared" si="0"/>
        <v>369</v>
      </c>
      <c r="H20" s="14">
        <f t="shared" si="1"/>
        <v>331</v>
      </c>
      <c r="I20" s="14"/>
      <c r="J20" s="14"/>
      <c r="K20" s="17">
        <f t="shared" si="2"/>
        <v>-1.8928571428571428</v>
      </c>
      <c r="L20" s="20">
        <v>0</v>
      </c>
      <c r="M20" s="14"/>
      <c r="N20" s="14"/>
      <c r="O20" s="28">
        <f t="shared" si="3"/>
        <v>0.59107142857142858</v>
      </c>
      <c r="P20" s="28">
        <f t="shared" si="4"/>
        <v>-1.3017857142857143</v>
      </c>
      <c r="Q20" s="54">
        <v>41</v>
      </c>
      <c r="S20" s="34">
        <v>23</v>
      </c>
    </row>
    <row r="21" spans="1:19" x14ac:dyDescent="0.3">
      <c r="A21" s="14">
        <v>1339</v>
      </c>
      <c r="B21" s="51" t="s">
        <v>279</v>
      </c>
      <c r="C21" s="14">
        <v>24</v>
      </c>
      <c r="D21" s="14">
        <v>120</v>
      </c>
      <c r="E21" s="15">
        <v>8</v>
      </c>
      <c r="F21" s="14"/>
      <c r="G21" s="14">
        <f t="shared" si="0"/>
        <v>0</v>
      </c>
      <c r="H21" s="14"/>
      <c r="I21" s="14"/>
      <c r="J21" s="14"/>
      <c r="K21" s="17">
        <f t="shared" si="2"/>
        <v>-5</v>
      </c>
      <c r="L21" s="20"/>
      <c r="M21" s="14"/>
      <c r="N21" s="14"/>
      <c r="O21" s="28"/>
      <c r="P21" s="28">
        <f t="shared" si="4"/>
        <v>-5</v>
      </c>
    </row>
    <row r="22" spans="1:19" x14ac:dyDescent="0.3">
      <c r="A22" s="14">
        <v>57</v>
      </c>
      <c r="B22" s="50" t="s">
        <v>285</v>
      </c>
      <c r="C22" s="14">
        <v>16</v>
      </c>
      <c r="D22" s="14">
        <v>0</v>
      </c>
      <c r="E22" s="15">
        <v>6</v>
      </c>
      <c r="F22" s="14">
        <v>230</v>
      </c>
      <c r="G22" s="14">
        <f t="shared" si="0"/>
        <v>240</v>
      </c>
      <c r="H22" s="14">
        <f t="shared" si="1"/>
        <v>235</v>
      </c>
      <c r="I22" s="45">
        <v>60</v>
      </c>
      <c r="J22" s="45"/>
      <c r="K22" s="17">
        <f t="shared" si="2"/>
        <v>10.9375</v>
      </c>
      <c r="L22" s="20">
        <v>3</v>
      </c>
      <c r="M22" s="14"/>
      <c r="N22" s="14"/>
      <c r="O22" s="28">
        <f t="shared" si="3"/>
        <v>0.734375</v>
      </c>
      <c r="P22" s="28">
        <f t="shared" si="4"/>
        <v>14.671875</v>
      </c>
      <c r="Q22" s="54">
        <v>40</v>
      </c>
      <c r="S22" s="34">
        <v>80</v>
      </c>
    </row>
    <row r="23" spans="1:19" x14ac:dyDescent="0.3">
      <c r="A23" s="14">
        <v>53</v>
      </c>
      <c r="B23" s="51" t="s">
        <v>140</v>
      </c>
      <c r="C23" s="14">
        <v>60</v>
      </c>
      <c r="D23" s="14">
        <v>600</v>
      </c>
      <c r="E23" s="15">
        <v>4.5</v>
      </c>
      <c r="F23" s="14">
        <v>2000</v>
      </c>
      <c r="G23" s="14">
        <f>Q23*E23</f>
        <v>4500</v>
      </c>
      <c r="H23" s="14">
        <f>SUM(F23+G23)/2</f>
        <v>3250</v>
      </c>
      <c r="I23" s="14">
        <v>600</v>
      </c>
      <c r="J23" s="14"/>
      <c r="K23" s="17">
        <f t="shared" si="2"/>
        <v>34.166666666666664</v>
      </c>
      <c r="L23" s="20">
        <v>10</v>
      </c>
      <c r="M23" s="14"/>
      <c r="N23" s="14"/>
      <c r="O23" s="28">
        <f t="shared" si="3"/>
        <v>2.7083333333333335</v>
      </c>
      <c r="P23" s="28">
        <f t="shared" si="4"/>
        <v>46.875</v>
      </c>
      <c r="Q23" s="54">
        <v>1000</v>
      </c>
      <c r="S23" s="34">
        <v>900</v>
      </c>
    </row>
    <row r="24" spans="1:19" x14ac:dyDescent="0.3">
      <c r="A24" s="14">
        <v>72</v>
      </c>
      <c r="B24" s="51" t="s">
        <v>139</v>
      </c>
      <c r="C24" s="14">
        <v>60</v>
      </c>
      <c r="D24" s="14">
        <v>900</v>
      </c>
      <c r="E24" s="15">
        <v>4.5</v>
      </c>
      <c r="F24" s="14">
        <v>2500</v>
      </c>
      <c r="G24" s="14">
        <f t="shared" si="0"/>
        <v>6525</v>
      </c>
      <c r="H24" s="14">
        <f t="shared" si="1"/>
        <v>4512.5</v>
      </c>
      <c r="I24" s="14">
        <v>720</v>
      </c>
      <c r="J24" s="14"/>
      <c r="K24" s="17">
        <f t="shared" si="2"/>
        <v>48.208333333333336</v>
      </c>
      <c r="L24" s="20">
        <v>15</v>
      </c>
      <c r="M24" s="14"/>
      <c r="N24" s="14"/>
      <c r="O24" s="28">
        <f t="shared" si="3"/>
        <v>3.7604166666666665</v>
      </c>
      <c r="P24" s="28">
        <f t="shared" si="4"/>
        <v>66.96875</v>
      </c>
      <c r="Q24" s="54">
        <v>1450</v>
      </c>
      <c r="S24" s="34">
        <v>1056</v>
      </c>
    </row>
    <row r="25" spans="1:19" x14ac:dyDescent="0.3">
      <c r="A25" s="14">
        <v>3401</v>
      </c>
      <c r="B25" s="51" t="s">
        <v>109</v>
      </c>
      <c r="C25" s="14">
        <v>30</v>
      </c>
      <c r="D25" s="14">
        <v>2406</v>
      </c>
      <c r="E25" s="15">
        <v>8</v>
      </c>
      <c r="F25" s="14">
        <v>3500</v>
      </c>
      <c r="G25" s="14">
        <f t="shared" si="0"/>
        <v>3104</v>
      </c>
      <c r="H25" s="14">
        <f t="shared" si="1"/>
        <v>3302</v>
      </c>
      <c r="I25" s="14"/>
      <c r="J25" s="14">
        <v>600</v>
      </c>
      <c r="K25" s="17">
        <f t="shared" si="2"/>
        <v>9.8666666666666671</v>
      </c>
      <c r="L25" s="20">
        <v>0</v>
      </c>
      <c r="M25" s="14"/>
      <c r="N25" s="14"/>
      <c r="O25" s="28">
        <f t="shared" si="3"/>
        <v>5.5033333333333339</v>
      </c>
      <c r="P25" s="28">
        <f t="shared" si="4"/>
        <v>15.370000000000001</v>
      </c>
      <c r="Q25" s="54">
        <v>388</v>
      </c>
      <c r="S25" s="34">
        <v>353</v>
      </c>
    </row>
    <row r="26" spans="1:19" x14ac:dyDescent="0.3">
      <c r="A26" s="14">
        <v>3086</v>
      </c>
      <c r="B26" s="50" t="s">
        <v>68</v>
      </c>
      <c r="C26" s="14">
        <v>20</v>
      </c>
      <c r="D26" s="14"/>
      <c r="E26" s="15">
        <v>3</v>
      </c>
      <c r="F26" s="14">
        <v>1500</v>
      </c>
      <c r="G26" s="14">
        <f t="shared" si="0"/>
        <v>2571</v>
      </c>
      <c r="H26" s="14">
        <f t="shared" si="1"/>
        <v>2035.5</v>
      </c>
      <c r="I26" s="14">
        <v>1000</v>
      </c>
      <c r="J26" s="14">
        <v>1000</v>
      </c>
      <c r="K26" s="17">
        <f t="shared" si="2"/>
        <v>1.7749999999999999</v>
      </c>
      <c r="L26" s="20">
        <v>20</v>
      </c>
      <c r="M26" s="14"/>
      <c r="N26" s="14"/>
      <c r="O26" s="28">
        <f t="shared" si="3"/>
        <v>5.0887500000000001</v>
      </c>
      <c r="P26" s="28">
        <f t="shared" si="4"/>
        <v>26.86375</v>
      </c>
      <c r="Q26" s="54">
        <v>857</v>
      </c>
      <c r="S26" s="34">
        <v>802</v>
      </c>
    </row>
    <row r="27" spans="1:19" x14ac:dyDescent="0.3">
      <c r="A27" s="14">
        <v>3400</v>
      </c>
      <c r="B27" s="51" t="s">
        <v>108</v>
      </c>
      <c r="C27" s="14">
        <v>30</v>
      </c>
      <c r="D27" s="14">
        <v>2442</v>
      </c>
      <c r="E27" s="15">
        <v>8</v>
      </c>
      <c r="F27" s="14">
        <v>3500</v>
      </c>
      <c r="G27" s="14">
        <f t="shared" si="0"/>
        <v>3600</v>
      </c>
      <c r="H27" s="14">
        <f t="shared" si="1"/>
        <v>3550</v>
      </c>
      <c r="I27" s="14"/>
      <c r="J27" s="14">
        <v>900</v>
      </c>
      <c r="K27" s="17">
        <f t="shared" si="2"/>
        <v>6.9333333333333336</v>
      </c>
      <c r="L27" s="20">
        <v>0</v>
      </c>
      <c r="M27" s="14"/>
      <c r="N27" s="14"/>
      <c r="O27" s="28">
        <f t="shared" si="3"/>
        <v>5.916666666666667</v>
      </c>
      <c r="P27" s="28">
        <f t="shared" si="4"/>
        <v>12.850000000000001</v>
      </c>
      <c r="Q27" s="54">
        <v>450</v>
      </c>
      <c r="S27" s="34">
        <v>396</v>
      </c>
    </row>
    <row r="28" spans="1:19" x14ac:dyDescent="0.3">
      <c r="A28" s="14">
        <v>1394</v>
      </c>
      <c r="B28" s="51" t="s">
        <v>102</v>
      </c>
      <c r="C28" s="14">
        <v>40</v>
      </c>
      <c r="D28" s="14">
        <v>1615</v>
      </c>
      <c r="E28" s="15">
        <v>4</v>
      </c>
      <c r="F28" s="14">
        <v>1700</v>
      </c>
      <c r="G28" s="14">
        <f t="shared" si="0"/>
        <v>3600</v>
      </c>
      <c r="H28" s="14">
        <f t="shared" si="1"/>
        <v>2650</v>
      </c>
      <c r="I28" s="14"/>
      <c r="J28" s="14"/>
      <c r="K28" s="17">
        <f t="shared" si="2"/>
        <v>25.875</v>
      </c>
      <c r="L28" s="20">
        <v>15</v>
      </c>
      <c r="M28" s="14"/>
      <c r="N28" s="14"/>
      <c r="O28" s="28">
        <f t="shared" si="3"/>
        <v>3.3125</v>
      </c>
      <c r="P28" s="28">
        <f t="shared" si="4"/>
        <v>44.1875</v>
      </c>
      <c r="Q28" s="54">
        <v>900</v>
      </c>
      <c r="S28" s="34">
        <v>400</v>
      </c>
    </row>
    <row r="29" spans="1:19" x14ac:dyDescent="0.3">
      <c r="A29" s="14">
        <v>3402</v>
      </c>
      <c r="B29" s="50" t="s">
        <v>110</v>
      </c>
      <c r="C29" s="14">
        <v>30</v>
      </c>
      <c r="D29" s="14">
        <v>977</v>
      </c>
      <c r="E29" s="15">
        <v>8</v>
      </c>
      <c r="F29" s="14">
        <v>2300</v>
      </c>
      <c r="G29" s="14">
        <f t="shared" si="0"/>
        <v>3048</v>
      </c>
      <c r="H29" s="14">
        <f t="shared" si="1"/>
        <v>2674</v>
      </c>
      <c r="I29" s="14"/>
      <c r="J29" s="14"/>
      <c r="K29" s="17">
        <f t="shared" si="2"/>
        <v>56.56666666666667</v>
      </c>
      <c r="L29" s="20">
        <v>0</v>
      </c>
      <c r="M29" s="18">
        <v>40</v>
      </c>
      <c r="N29" s="14"/>
      <c r="O29" s="28">
        <f t="shared" si="3"/>
        <v>4.456666666666667</v>
      </c>
      <c r="P29" s="28">
        <f t="shared" si="4"/>
        <v>101.02333333333333</v>
      </c>
      <c r="Q29" s="54">
        <v>381</v>
      </c>
      <c r="S29" s="34">
        <v>354</v>
      </c>
    </row>
    <row r="30" spans="1:19" x14ac:dyDescent="0.3">
      <c r="A30" s="14">
        <v>1348</v>
      </c>
      <c r="B30" s="50" t="s">
        <v>67</v>
      </c>
      <c r="C30" s="14">
        <v>42</v>
      </c>
      <c r="D30" s="14">
        <v>420</v>
      </c>
      <c r="E30" s="15">
        <v>3</v>
      </c>
      <c r="F30" s="14">
        <v>2400</v>
      </c>
      <c r="G30" s="14">
        <f t="shared" si="0"/>
        <v>3045</v>
      </c>
      <c r="H30" s="14">
        <f t="shared" si="1"/>
        <v>2722.5</v>
      </c>
      <c r="I30" s="14">
        <v>1050</v>
      </c>
      <c r="J30" s="14">
        <v>1680</v>
      </c>
      <c r="K30" s="17">
        <f t="shared" si="2"/>
        <v>-10.178571428571429</v>
      </c>
      <c r="L30" s="20">
        <v>20</v>
      </c>
      <c r="M30" s="18">
        <v>15</v>
      </c>
      <c r="N30" s="14"/>
      <c r="O30" s="28">
        <f t="shared" si="3"/>
        <v>3.2410714285714284</v>
      </c>
      <c r="P30" s="28">
        <f t="shared" si="4"/>
        <v>28.062499999999996</v>
      </c>
      <c r="Q30" s="54">
        <v>1015</v>
      </c>
      <c r="S30" s="34">
        <v>1166</v>
      </c>
    </row>
    <row r="31" spans="1:19" x14ac:dyDescent="0.3">
      <c r="A31" s="14">
        <v>3085</v>
      </c>
      <c r="B31" s="50" t="s">
        <v>55</v>
      </c>
      <c r="C31" s="14">
        <v>42</v>
      </c>
      <c r="D31" s="14">
        <v>1890</v>
      </c>
      <c r="E31" s="15">
        <v>3</v>
      </c>
      <c r="F31" s="14">
        <v>6200</v>
      </c>
      <c r="G31" s="14">
        <f t="shared" si="0"/>
        <v>8340</v>
      </c>
      <c r="H31" s="14">
        <f t="shared" si="1"/>
        <v>7270</v>
      </c>
      <c r="I31" s="14">
        <v>3360</v>
      </c>
      <c r="J31" s="14">
        <v>3360</v>
      </c>
      <c r="K31" s="17">
        <f t="shared" si="2"/>
        <v>-31.904761904761905</v>
      </c>
      <c r="L31" s="20">
        <v>30</v>
      </c>
      <c r="M31" s="18">
        <v>20</v>
      </c>
      <c r="N31" s="14"/>
      <c r="O31" s="28">
        <f t="shared" si="3"/>
        <v>8.6547619047619051</v>
      </c>
      <c r="P31" s="28">
        <f t="shared" si="4"/>
        <v>26.75</v>
      </c>
      <c r="Q31" s="54">
        <v>2780</v>
      </c>
      <c r="S31" s="34">
        <v>2888</v>
      </c>
    </row>
    <row r="32" spans="1:19" x14ac:dyDescent="0.3">
      <c r="A32" s="14">
        <v>1538</v>
      </c>
      <c r="B32" s="51" t="s">
        <v>238</v>
      </c>
      <c r="C32" s="14">
        <v>60</v>
      </c>
      <c r="D32" s="14">
        <v>1210</v>
      </c>
      <c r="E32" s="15">
        <v>4</v>
      </c>
      <c r="F32" s="14">
        <v>3000</v>
      </c>
      <c r="G32" s="14">
        <f t="shared" si="0"/>
        <v>3204</v>
      </c>
      <c r="H32" s="14">
        <f t="shared" si="1"/>
        <v>3102</v>
      </c>
      <c r="I32" s="14">
        <v>1800</v>
      </c>
      <c r="J32" s="14"/>
      <c r="K32" s="17">
        <f t="shared" si="2"/>
        <v>1.5333333333333334</v>
      </c>
      <c r="L32" s="20">
        <v>0</v>
      </c>
      <c r="M32" s="14"/>
      <c r="N32" s="14"/>
      <c r="O32" s="28">
        <f t="shared" si="3"/>
        <v>2.5850000000000004</v>
      </c>
      <c r="P32" s="28">
        <f t="shared" si="4"/>
        <v>4.1183333333333341</v>
      </c>
      <c r="Q32" s="54">
        <v>801</v>
      </c>
      <c r="S32" s="34">
        <v>830</v>
      </c>
    </row>
    <row r="33" spans="1:19" x14ac:dyDescent="0.3">
      <c r="A33" s="14">
        <v>1395</v>
      </c>
      <c r="B33" s="51" t="s">
        <v>25</v>
      </c>
      <c r="C33" s="14">
        <v>70</v>
      </c>
      <c r="D33" s="14">
        <v>1408</v>
      </c>
      <c r="E33" s="15">
        <v>4</v>
      </c>
      <c r="F33" s="14">
        <v>4000</v>
      </c>
      <c r="G33" s="14">
        <f t="shared" si="0"/>
        <v>6800</v>
      </c>
      <c r="H33" s="14">
        <f t="shared" si="1"/>
        <v>5400</v>
      </c>
      <c r="I33" s="14">
        <v>1750</v>
      </c>
      <c r="J33" s="14"/>
      <c r="K33" s="17">
        <f t="shared" si="2"/>
        <v>32.028571428571432</v>
      </c>
      <c r="L33" s="20">
        <v>0</v>
      </c>
      <c r="M33" s="14"/>
      <c r="N33" s="14"/>
      <c r="O33" s="28">
        <f t="shared" si="3"/>
        <v>3.8571428571428572</v>
      </c>
      <c r="P33" s="28">
        <f t="shared" si="4"/>
        <v>35.885714285714286</v>
      </c>
      <c r="Q33" s="54">
        <v>1700</v>
      </c>
      <c r="S33" s="34">
        <v>1044</v>
      </c>
    </row>
    <row r="34" spans="1:19" x14ac:dyDescent="0.3">
      <c r="A34" s="14">
        <v>1397</v>
      </c>
      <c r="B34" s="51" t="s">
        <v>250</v>
      </c>
      <c r="C34" s="14">
        <v>40</v>
      </c>
      <c r="D34" s="14">
        <v>4000</v>
      </c>
      <c r="E34" s="15">
        <v>4</v>
      </c>
      <c r="F34" s="14">
        <v>4600</v>
      </c>
      <c r="G34" s="14">
        <f t="shared" si="0"/>
        <v>3800</v>
      </c>
      <c r="H34" s="14">
        <f t="shared" si="1"/>
        <v>4200</v>
      </c>
      <c r="I34" s="14"/>
      <c r="J34" s="14">
        <v>1600</v>
      </c>
      <c r="K34" s="17">
        <f t="shared" si="2"/>
        <v>-35</v>
      </c>
      <c r="L34" s="20">
        <v>20</v>
      </c>
      <c r="M34" s="18">
        <v>50</v>
      </c>
      <c r="N34" s="14"/>
      <c r="O34" s="28">
        <f t="shared" si="3"/>
        <v>5.25</v>
      </c>
      <c r="P34" s="28">
        <f t="shared" si="4"/>
        <v>40.25</v>
      </c>
      <c r="Q34" s="54">
        <v>950</v>
      </c>
      <c r="S34" s="34">
        <v>1100</v>
      </c>
    </row>
    <row r="35" spans="1:19" x14ac:dyDescent="0.3">
      <c r="A35" s="14">
        <v>1016</v>
      </c>
      <c r="B35" s="50" t="s">
        <v>56</v>
      </c>
      <c r="C35" s="14">
        <v>15</v>
      </c>
      <c r="D35" s="14">
        <v>210</v>
      </c>
      <c r="E35" s="15">
        <v>3.5</v>
      </c>
      <c r="F35" s="14">
        <v>800</v>
      </c>
      <c r="G35" s="14">
        <f t="shared" si="0"/>
        <v>1249.5</v>
      </c>
      <c r="H35" s="14">
        <f t="shared" si="1"/>
        <v>1024.75</v>
      </c>
      <c r="I35" s="14">
        <v>525</v>
      </c>
      <c r="J35" s="14">
        <v>600</v>
      </c>
      <c r="K35" s="17">
        <f t="shared" si="2"/>
        <v>-20.683333333333334</v>
      </c>
      <c r="L35" s="20">
        <v>20</v>
      </c>
      <c r="M35" s="14"/>
      <c r="N35" s="14"/>
      <c r="O35" s="28">
        <f t="shared" si="3"/>
        <v>3.4158333333333335</v>
      </c>
      <c r="P35" s="28">
        <f t="shared" si="4"/>
        <v>2.7324999999999999</v>
      </c>
      <c r="Q35" s="54">
        <v>357</v>
      </c>
      <c r="S35" s="34">
        <v>372</v>
      </c>
    </row>
    <row r="36" spans="1:19" x14ac:dyDescent="0.3">
      <c r="A36" s="14">
        <v>1036</v>
      </c>
      <c r="B36" s="50" t="s">
        <v>71</v>
      </c>
      <c r="C36" s="14">
        <v>15</v>
      </c>
      <c r="D36" s="14">
        <v>0</v>
      </c>
      <c r="E36" s="15">
        <v>3.5</v>
      </c>
      <c r="F36" s="14">
        <v>600</v>
      </c>
      <c r="G36" s="14">
        <f t="shared" si="0"/>
        <v>805</v>
      </c>
      <c r="H36" s="14">
        <f t="shared" si="1"/>
        <v>702.5</v>
      </c>
      <c r="I36" s="14">
        <v>300</v>
      </c>
      <c r="J36" s="14">
        <v>300</v>
      </c>
      <c r="K36" s="17">
        <f t="shared" si="2"/>
        <v>6.833333333333333</v>
      </c>
      <c r="L36" s="20">
        <v>0</v>
      </c>
      <c r="M36" s="14"/>
      <c r="N36" s="14"/>
      <c r="O36" s="28">
        <f t="shared" si="3"/>
        <v>2.3416666666666668</v>
      </c>
      <c r="P36" s="28">
        <f t="shared" si="4"/>
        <v>9.1750000000000007</v>
      </c>
      <c r="Q36" s="54">
        <v>230</v>
      </c>
      <c r="S36" s="34">
        <v>253</v>
      </c>
    </row>
    <row r="37" spans="1:19" x14ac:dyDescent="0.3">
      <c r="A37" s="14">
        <v>1522</v>
      </c>
      <c r="B37" s="50" t="s">
        <v>242</v>
      </c>
      <c r="C37" s="14">
        <v>28</v>
      </c>
      <c r="D37" s="14">
        <v>712</v>
      </c>
      <c r="E37" s="15">
        <v>4</v>
      </c>
      <c r="F37" s="14">
        <v>1000</v>
      </c>
      <c r="G37" s="14">
        <f t="shared" si="0"/>
        <v>0</v>
      </c>
      <c r="H37" s="14">
        <f t="shared" si="1"/>
        <v>500</v>
      </c>
      <c r="I37" s="14"/>
      <c r="J37" s="14"/>
      <c r="K37" s="17">
        <f t="shared" si="2"/>
        <v>-7.5714285714285712</v>
      </c>
      <c r="L37" s="20">
        <v>0</v>
      </c>
      <c r="M37" s="14"/>
      <c r="N37" s="14"/>
      <c r="O37" s="28">
        <f t="shared" si="3"/>
        <v>0.8928571428571429</v>
      </c>
      <c r="P37" s="28">
        <f t="shared" si="4"/>
        <v>-6.6785714285714279</v>
      </c>
      <c r="S37" s="34">
        <v>200</v>
      </c>
    </row>
    <row r="38" spans="1:19" x14ac:dyDescent="0.3">
      <c r="A38" s="14">
        <v>1214</v>
      </c>
      <c r="B38" s="50" t="s">
        <v>57</v>
      </c>
      <c r="C38" s="14">
        <v>15</v>
      </c>
      <c r="D38" s="14">
        <v>650</v>
      </c>
      <c r="E38" s="15">
        <v>3.5</v>
      </c>
      <c r="F38" s="14">
        <v>800</v>
      </c>
      <c r="G38" s="14">
        <f t="shared" si="0"/>
        <v>759.5</v>
      </c>
      <c r="H38" s="14">
        <f t="shared" si="1"/>
        <v>779.75</v>
      </c>
      <c r="I38" s="14">
        <v>180</v>
      </c>
      <c r="J38" s="14"/>
      <c r="K38" s="17">
        <f t="shared" si="2"/>
        <v>-3.35</v>
      </c>
      <c r="L38" s="20">
        <v>0</v>
      </c>
      <c r="M38" s="14"/>
      <c r="N38" s="14"/>
      <c r="O38" s="28">
        <f t="shared" si="3"/>
        <v>2.5991666666666671</v>
      </c>
      <c r="P38" s="28">
        <f t="shared" si="4"/>
        <v>-0.75083333333333302</v>
      </c>
      <c r="Q38" s="54">
        <v>217</v>
      </c>
      <c r="S38" s="34">
        <v>240</v>
      </c>
    </row>
    <row r="39" spans="1:19" x14ac:dyDescent="0.3">
      <c r="A39" s="14">
        <v>1235</v>
      </c>
      <c r="B39" s="50" t="s">
        <v>58</v>
      </c>
      <c r="C39" s="14">
        <v>15</v>
      </c>
      <c r="D39" s="14">
        <v>650</v>
      </c>
      <c r="E39" s="15">
        <v>3.5</v>
      </c>
      <c r="F39" s="14">
        <v>1300</v>
      </c>
      <c r="G39" s="14">
        <f t="shared" si="0"/>
        <v>1459.5</v>
      </c>
      <c r="H39" s="14">
        <f t="shared" si="1"/>
        <v>1379.75</v>
      </c>
      <c r="I39" s="14">
        <v>180</v>
      </c>
      <c r="J39" s="14">
        <v>525</v>
      </c>
      <c r="K39" s="17">
        <f t="shared" si="2"/>
        <v>1.65</v>
      </c>
      <c r="L39" s="20">
        <v>20</v>
      </c>
      <c r="M39" s="14"/>
      <c r="N39" s="14"/>
      <c r="O39" s="28">
        <f t="shared" si="3"/>
        <v>4.5991666666666662</v>
      </c>
      <c r="P39" s="28">
        <f t="shared" si="4"/>
        <v>26.249166666666664</v>
      </c>
      <c r="Q39" s="54">
        <v>417</v>
      </c>
      <c r="S39" s="34">
        <v>368</v>
      </c>
    </row>
    <row r="40" spans="1:19" x14ac:dyDescent="0.3">
      <c r="A40" s="14">
        <v>1600</v>
      </c>
      <c r="B40" s="50" t="s">
        <v>281</v>
      </c>
      <c r="C40" s="14">
        <v>9</v>
      </c>
      <c r="D40" s="14">
        <v>9</v>
      </c>
      <c r="E40" s="15">
        <v>9</v>
      </c>
      <c r="F40" s="14">
        <v>120</v>
      </c>
      <c r="G40" s="14">
        <f t="shared" si="0"/>
        <v>117</v>
      </c>
      <c r="H40" s="14">
        <f t="shared" si="1"/>
        <v>118.5</v>
      </c>
      <c r="I40" s="14">
        <v>153</v>
      </c>
      <c r="J40" s="14"/>
      <c r="K40" s="17">
        <f t="shared" si="2"/>
        <v>-4.833333333333333</v>
      </c>
      <c r="L40" s="20">
        <v>0</v>
      </c>
      <c r="M40" s="14"/>
      <c r="N40" s="14"/>
      <c r="O40" s="28">
        <f t="shared" si="3"/>
        <v>0.65833333333333344</v>
      </c>
      <c r="P40" s="28">
        <f t="shared" si="4"/>
        <v>-4.1749999999999998</v>
      </c>
      <c r="Q40" s="54">
        <v>13</v>
      </c>
      <c r="S40" s="34">
        <v>26</v>
      </c>
    </row>
    <row r="41" spans="1:19" x14ac:dyDescent="0.3">
      <c r="A41" s="14">
        <v>1601</v>
      </c>
      <c r="B41" s="50" t="s">
        <v>280</v>
      </c>
      <c r="C41" s="14">
        <v>9</v>
      </c>
      <c r="D41" s="14">
        <v>3</v>
      </c>
      <c r="E41" s="15">
        <v>9</v>
      </c>
      <c r="F41" s="14">
        <v>120</v>
      </c>
      <c r="G41" s="14">
        <f t="shared" si="0"/>
        <v>117</v>
      </c>
      <c r="H41" s="14">
        <f t="shared" si="1"/>
        <v>118.5</v>
      </c>
      <c r="I41" s="14">
        <v>153</v>
      </c>
      <c r="J41" s="14"/>
      <c r="K41" s="17">
        <f t="shared" si="2"/>
        <v>-4.166666666666667</v>
      </c>
      <c r="L41" s="20"/>
      <c r="M41" s="14"/>
      <c r="N41" s="14"/>
      <c r="O41" s="28">
        <f t="shared" si="3"/>
        <v>0.65833333333333344</v>
      </c>
      <c r="P41" s="28">
        <f t="shared" si="4"/>
        <v>-3.5083333333333337</v>
      </c>
      <c r="Q41" s="54">
        <v>13</v>
      </c>
      <c r="S41" s="34">
        <v>31</v>
      </c>
    </row>
    <row r="42" spans="1:19" x14ac:dyDescent="0.3">
      <c r="A42" s="14">
        <v>1603</v>
      </c>
      <c r="B42" s="50" t="s">
        <v>282</v>
      </c>
      <c r="C42" s="14">
        <v>12</v>
      </c>
      <c r="D42" s="14">
        <v>5</v>
      </c>
      <c r="E42" s="15">
        <v>9</v>
      </c>
      <c r="F42" s="14">
        <v>100</v>
      </c>
      <c r="G42" s="14">
        <f t="shared" si="0"/>
        <v>99</v>
      </c>
      <c r="H42" s="14">
        <f t="shared" si="1"/>
        <v>99.5</v>
      </c>
      <c r="I42" s="14">
        <v>204</v>
      </c>
      <c r="J42" s="14"/>
      <c r="K42" s="17">
        <f t="shared" si="2"/>
        <v>-9.125</v>
      </c>
      <c r="L42" s="20">
        <v>0</v>
      </c>
      <c r="M42" s="14"/>
      <c r="N42" s="14"/>
      <c r="O42" s="28">
        <f t="shared" si="3"/>
        <v>0.41458333333333336</v>
      </c>
      <c r="P42" s="28">
        <f t="shared" si="4"/>
        <v>-8.7104166666666671</v>
      </c>
      <c r="Q42" s="54">
        <v>11</v>
      </c>
      <c r="S42" s="34">
        <v>32</v>
      </c>
    </row>
    <row r="43" spans="1:19" x14ac:dyDescent="0.3">
      <c r="A43" s="14">
        <v>1604</v>
      </c>
      <c r="B43" s="50" t="s">
        <v>286</v>
      </c>
      <c r="C43" s="14">
        <v>12</v>
      </c>
      <c r="D43" s="14">
        <v>0</v>
      </c>
      <c r="E43" s="15">
        <v>9</v>
      </c>
      <c r="F43" s="14">
        <v>100</v>
      </c>
      <c r="G43" s="14">
        <f t="shared" si="0"/>
        <v>99</v>
      </c>
      <c r="H43" s="14">
        <f t="shared" si="1"/>
        <v>99.5</v>
      </c>
      <c r="I43" s="14">
        <v>108</v>
      </c>
      <c r="J43" s="14"/>
      <c r="K43" s="17">
        <f t="shared" si="2"/>
        <v>-0.70833333333333337</v>
      </c>
      <c r="L43" s="20"/>
      <c r="M43" s="14"/>
      <c r="N43" s="14"/>
      <c r="O43" s="28">
        <f t="shared" si="3"/>
        <v>0.41458333333333336</v>
      </c>
      <c r="P43" s="28">
        <f t="shared" si="4"/>
        <v>-0.29375000000000001</v>
      </c>
      <c r="Q43" s="54">
        <v>11</v>
      </c>
      <c r="S43" s="34">
        <v>2</v>
      </c>
    </row>
    <row r="44" spans="1:19" x14ac:dyDescent="0.3">
      <c r="A44" s="14">
        <v>1479</v>
      </c>
      <c r="B44" s="51" t="s">
        <v>230</v>
      </c>
      <c r="C44" s="14">
        <v>30</v>
      </c>
      <c r="D44" s="14">
        <v>0</v>
      </c>
      <c r="E44" s="15">
        <v>3.5</v>
      </c>
      <c r="F44" s="14">
        <v>600</v>
      </c>
      <c r="G44" s="14">
        <f t="shared" si="0"/>
        <v>878.5</v>
      </c>
      <c r="H44" s="14">
        <f t="shared" si="1"/>
        <v>739.25</v>
      </c>
      <c r="I44" s="14">
        <v>450</v>
      </c>
      <c r="J44" s="14"/>
      <c r="K44" s="17">
        <f t="shared" si="2"/>
        <v>9.6416666666666675</v>
      </c>
      <c r="L44" s="20">
        <v>0</v>
      </c>
      <c r="M44" s="14"/>
      <c r="N44" s="14"/>
      <c r="O44" s="28">
        <f t="shared" si="3"/>
        <v>1.2320833333333332</v>
      </c>
      <c r="P44" s="28">
        <f t="shared" si="4"/>
        <v>10.873750000000001</v>
      </c>
      <c r="Q44" s="54">
        <v>251</v>
      </c>
      <c r="S44" s="34">
        <v>267</v>
      </c>
    </row>
    <row r="45" spans="1:19" x14ac:dyDescent="0.3">
      <c r="A45" s="14">
        <v>1042</v>
      </c>
      <c r="B45" s="51" t="s">
        <v>231</v>
      </c>
      <c r="C45" s="14">
        <v>10</v>
      </c>
      <c r="D45" s="14">
        <v>60</v>
      </c>
      <c r="E45" s="15">
        <v>4</v>
      </c>
      <c r="F45" s="14">
        <v>100</v>
      </c>
      <c r="G45" s="14">
        <f t="shared" si="0"/>
        <v>468</v>
      </c>
      <c r="H45" s="14">
        <f t="shared" si="1"/>
        <v>284</v>
      </c>
      <c r="I45" s="14"/>
      <c r="J45" s="14"/>
      <c r="K45" s="17">
        <f t="shared" si="2"/>
        <v>22.4</v>
      </c>
      <c r="L45" s="20">
        <v>0</v>
      </c>
      <c r="M45" s="14"/>
      <c r="N45" s="14"/>
      <c r="O45" s="28">
        <f t="shared" si="3"/>
        <v>1.4200000000000002</v>
      </c>
      <c r="P45" s="28">
        <f t="shared" si="4"/>
        <v>23.82</v>
      </c>
      <c r="Q45" s="54">
        <v>117</v>
      </c>
      <c r="S45" s="36">
        <v>25</v>
      </c>
    </row>
    <row r="46" spans="1:19" x14ac:dyDescent="0.3">
      <c r="A46" s="14">
        <v>87</v>
      </c>
      <c r="B46" s="51" t="s">
        <v>232</v>
      </c>
      <c r="C46" s="14">
        <v>30</v>
      </c>
      <c r="D46" s="14">
        <v>900</v>
      </c>
      <c r="E46" s="15">
        <v>4</v>
      </c>
      <c r="F46" s="14">
        <v>800</v>
      </c>
      <c r="G46" s="14">
        <f t="shared" si="0"/>
        <v>2692</v>
      </c>
      <c r="H46" s="14">
        <f t="shared" si="1"/>
        <v>1746</v>
      </c>
      <c r="I46" s="14"/>
      <c r="J46" s="14"/>
      <c r="K46" s="17">
        <f t="shared" si="2"/>
        <v>28.2</v>
      </c>
      <c r="L46" s="20">
        <v>0</v>
      </c>
      <c r="M46" s="14"/>
      <c r="N46" s="14"/>
      <c r="O46" s="28">
        <f t="shared" si="3"/>
        <v>2.9100000000000006</v>
      </c>
      <c r="P46" s="28">
        <f t="shared" si="4"/>
        <v>31.11</v>
      </c>
      <c r="Q46" s="54">
        <v>673</v>
      </c>
      <c r="S46" s="36">
        <v>200</v>
      </c>
    </row>
    <row r="47" spans="1:19" x14ac:dyDescent="0.3">
      <c r="A47" s="14">
        <v>3076</v>
      </c>
      <c r="B47" s="51" t="s">
        <v>229</v>
      </c>
      <c r="C47" s="14">
        <v>30</v>
      </c>
      <c r="D47" s="14">
        <v>300</v>
      </c>
      <c r="E47" s="15">
        <v>4</v>
      </c>
      <c r="F47" s="14">
        <v>300</v>
      </c>
      <c r="G47" s="14">
        <f t="shared" si="0"/>
        <v>892</v>
      </c>
      <c r="H47" s="14">
        <f t="shared" si="1"/>
        <v>596</v>
      </c>
      <c r="I47" s="14"/>
      <c r="J47" s="14"/>
      <c r="K47" s="17">
        <f t="shared" si="2"/>
        <v>9.8666666666666671</v>
      </c>
      <c r="L47" s="20">
        <v>0</v>
      </c>
      <c r="M47" s="14"/>
      <c r="N47" s="14"/>
      <c r="O47" s="28">
        <f t="shared" si="3"/>
        <v>0.9933333333333334</v>
      </c>
      <c r="P47" s="28">
        <f t="shared" si="4"/>
        <v>10.860000000000001</v>
      </c>
      <c r="Q47" s="54">
        <v>223</v>
      </c>
      <c r="S47" s="36">
        <v>100</v>
      </c>
    </row>
    <row r="48" spans="1:19" x14ac:dyDescent="0.3">
      <c r="A48" s="14">
        <v>3133</v>
      </c>
      <c r="B48" s="52" t="s">
        <v>317</v>
      </c>
      <c r="C48" s="14">
        <v>12</v>
      </c>
      <c r="D48" s="14">
        <v>0</v>
      </c>
      <c r="E48" s="15"/>
      <c r="F48" s="14"/>
      <c r="G48" s="14">
        <f t="shared" si="0"/>
        <v>0</v>
      </c>
      <c r="H48" s="14"/>
      <c r="I48" s="14"/>
      <c r="J48" s="14">
        <v>120</v>
      </c>
      <c r="K48" s="17"/>
      <c r="L48" s="20"/>
      <c r="M48" s="14"/>
      <c r="N48" s="14"/>
      <c r="O48" s="28"/>
      <c r="P48" s="28"/>
      <c r="S48" s="36"/>
    </row>
    <row r="49" spans="1:19" x14ac:dyDescent="0.3">
      <c r="A49" s="14">
        <v>1399</v>
      </c>
      <c r="B49" s="51" t="s">
        <v>206</v>
      </c>
      <c r="C49" s="14">
        <v>12</v>
      </c>
      <c r="D49" s="14">
        <v>420</v>
      </c>
      <c r="E49" s="15">
        <v>9</v>
      </c>
      <c r="F49" s="14">
        <v>400</v>
      </c>
      <c r="G49" s="14">
        <f t="shared" si="0"/>
        <v>1017</v>
      </c>
      <c r="H49" s="14">
        <f t="shared" si="1"/>
        <v>708.5</v>
      </c>
      <c r="I49" s="14"/>
      <c r="J49" s="14"/>
      <c r="K49" s="17">
        <f t="shared" si="2"/>
        <v>24.041666666666668</v>
      </c>
      <c r="L49" s="20">
        <v>0</v>
      </c>
      <c r="M49" s="14"/>
      <c r="N49" s="14"/>
      <c r="O49" s="28">
        <f t="shared" si="3"/>
        <v>2.9520833333333338</v>
      </c>
      <c r="P49" s="28">
        <f t="shared" si="4"/>
        <v>26.993750000000002</v>
      </c>
      <c r="Q49" s="54">
        <v>113</v>
      </c>
      <c r="S49" s="36">
        <v>50</v>
      </c>
    </row>
    <row r="50" spans="1:19" x14ac:dyDescent="0.3">
      <c r="A50" s="14">
        <v>1071</v>
      </c>
      <c r="B50" s="50" t="s">
        <v>27</v>
      </c>
      <c r="C50" s="14">
        <v>20</v>
      </c>
      <c r="D50" s="14">
        <v>563</v>
      </c>
      <c r="E50" s="15">
        <v>5</v>
      </c>
      <c r="F50" s="14">
        <v>1100</v>
      </c>
      <c r="G50" s="14">
        <f t="shared" si="0"/>
        <v>1385</v>
      </c>
      <c r="H50" s="14">
        <f t="shared" si="1"/>
        <v>1242.5</v>
      </c>
      <c r="I50" s="14">
        <v>200</v>
      </c>
      <c r="J50" s="14"/>
      <c r="K50" s="17">
        <f t="shared" si="2"/>
        <v>23.975000000000001</v>
      </c>
      <c r="L50" s="20">
        <v>0</v>
      </c>
      <c r="M50" s="14"/>
      <c r="N50" s="14"/>
      <c r="O50" s="28">
        <f t="shared" si="3"/>
        <v>3.1062500000000002</v>
      </c>
      <c r="P50" s="28">
        <f t="shared" si="4"/>
        <v>27.081250000000001</v>
      </c>
      <c r="Q50" s="54">
        <v>277</v>
      </c>
      <c r="S50" s="34">
        <v>243</v>
      </c>
    </row>
    <row r="51" spans="1:19" x14ac:dyDescent="0.3">
      <c r="A51" s="14">
        <v>1070</v>
      </c>
      <c r="B51" s="50" t="s">
        <v>26</v>
      </c>
      <c r="C51" s="14">
        <v>20</v>
      </c>
      <c r="D51" s="14">
        <v>572</v>
      </c>
      <c r="E51" s="15">
        <v>5</v>
      </c>
      <c r="F51" s="14">
        <v>1200</v>
      </c>
      <c r="G51" s="14">
        <f t="shared" si="0"/>
        <v>1245</v>
      </c>
      <c r="H51" s="14">
        <f t="shared" si="1"/>
        <v>1222.5</v>
      </c>
      <c r="I51" s="14">
        <v>400</v>
      </c>
      <c r="J51" s="14"/>
      <c r="K51" s="17">
        <f t="shared" si="2"/>
        <v>12.525</v>
      </c>
      <c r="L51" s="20">
        <v>0</v>
      </c>
      <c r="M51" s="14"/>
      <c r="N51" s="14"/>
      <c r="O51" s="28">
        <f t="shared" si="3"/>
        <v>3.0562499999999999</v>
      </c>
      <c r="P51" s="28">
        <f t="shared" si="4"/>
        <v>15.581250000000001</v>
      </c>
      <c r="Q51" s="54">
        <v>249</v>
      </c>
      <c r="S51" s="34">
        <v>233</v>
      </c>
    </row>
    <row r="52" spans="1:19" x14ac:dyDescent="0.3">
      <c r="A52" s="14">
        <v>8</v>
      </c>
      <c r="B52" s="50" t="s">
        <v>28</v>
      </c>
      <c r="C52" s="14">
        <v>20</v>
      </c>
      <c r="D52" s="14">
        <v>3624</v>
      </c>
      <c r="E52" s="15">
        <v>10</v>
      </c>
      <c r="F52" s="14">
        <v>4500</v>
      </c>
      <c r="G52" s="14">
        <f t="shared" si="0"/>
        <v>5810</v>
      </c>
      <c r="H52" s="14">
        <f t="shared" si="1"/>
        <v>5155</v>
      </c>
      <c r="I52" s="14"/>
      <c r="J52" s="14"/>
      <c r="K52" s="17">
        <f t="shared" si="2"/>
        <v>76.55</v>
      </c>
      <c r="L52" s="20">
        <v>25</v>
      </c>
      <c r="M52" s="18">
        <v>40</v>
      </c>
      <c r="N52" s="14"/>
      <c r="O52" s="28">
        <f t="shared" si="3"/>
        <v>12.887499999999999</v>
      </c>
      <c r="P52" s="28">
        <f t="shared" si="4"/>
        <v>154.4375</v>
      </c>
      <c r="Q52" s="54">
        <v>581</v>
      </c>
      <c r="S52" s="34">
        <v>369</v>
      </c>
    </row>
    <row r="53" spans="1:19" x14ac:dyDescent="0.3">
      <c r="A53" s="14">
        <v>1310</v>
      </c>
      <c r="B53" s="50" t="s">
        <v>151</v>
      </c>
      <c r="C53" s="14">
        <v>20</v>
      </c>
      <c r="D53" s="14">
        <v>603</v>
      </c>
      <c r="E53" s="15">
        <v>4</v>
      </c>
      <c r="F53" s="14">
        <v>1500</v>
      </c>
      <c r="G53" s="14">
        <f t="shared" si="0"/>
        <v>1564</v>
      </c>
      <c r="H53" s="14">
        <f t="shared" si="1"/>
        <v>1532</v>
      </c>
      <c r="I53" s="14">
        <v>600</v>
      </c>
      <c r="J53" s="14">
        <v>600</v>
      </c>
      <c r="K53" s="17">
        <f t="shared" si="2"/>
        <v>-13.55</v>
      </c>
      <c r="L53" s="20">
        <v>0</v>
      </c>
      <c r="M53" s="14"/>
      <c r="N53" s="14"/>
      <c r="O53" s="28">
        <f t="shared" si="3"/>
        <v>3.8300000000000005</v>
      </c>
      <c r="P53" s="28">
        <f t="shared" si="4"/>
        <v>-9.7200000000000006</v>
      </c>
      <c r="Q53" s="54">
        <v>391</v>
      </c>
      <c r="S53" s="34">
        <v>525</v>
      </c>
    </row>
    <row r="54" spans="1:19" x14ac:dyDescent="0.3">
      <c r="A54" s="14">
        <v>1380</v>
      </c>
      <c r="B54" s="50" t="s">
        <v>152</v>
      </c>
      <c r="C54" s="14">
        <v>20</v>
      </c>
      <c r="D54" s="14">
        <v>1000</v>
      </c>
      <c r="E54" s="15">
        <v>4</v>
      </c>
      <c r="F54" s="14">
        <v>1600</v>
      </c>
      <c r="G54" s="14">
        <f t="shared" si="0"/>
        <v>1048</v>
      </c>
      <c r="H54" s="14">
        <f t="shared" si="1"/>
        <v>1324</v>
      </c>
      <c r="I54" s="14">
        <v>1200</v>
      </c>
      <c r="J54" s="14"/>
      <c r="K54" s="17">
        <f t="shared" si="2"/>
        <v>-43.8</v>
      </c>
      <c r="L54" s="20">
        <v>0</v>
      </c>
      <c r="M54" s="18">
        <v>20</v>
      </c>
      <c r="N54" s="14"/>
      <c r="O54" s="28">
        <f t="shared" si="3"/>
        <v>3.31</v>
      </c>
      <c r="P54" s="28">
        <f t="shared" si="4"/>
        <v>-20.49</v>
      </c>
      <c r="Q54" s="54">
        <v>262</v>
      </c>
      <c r="S54" s="34">
        <v>361</v>
      </c>
    </row>
    <row r="55" spans="1:19" x14ac:dyDescent="0.3">
      <c r="A55" s="14">
        <v>3080</v>
      </c>
      <c r="B55" s="51" t="s">
        <v>90</v>
      </c>
      <c r="C55" s="14">
        <v>12</v>
      </c>
      <c r="D55" s="14">
        <v>240</v>
      </c>
      <c r="E55" s="15">
        <v>9</v>
      </c>
      <c r="F55" s="14">
        <v>500</v>
      </c>
      <c r="G55" s="14">
        <f t="shared" si="0"/>
        <v>558</v>
      </c>
      <c r="H55" s="14">
        <f t="shared" si="1"/>
        <v>529</v>
      </c>
      <c r="I55" s="14">
        <v>96</v>
      </c>
      <c r="J55" s="14">
        <v>756</v>
      </c>
      <c r="K55" s="17">
        <f t="shared" si="2"/>
        <v>-46.916666666666664</v>
      </c>
      <c r="L55" s="20">
        <v>0</v>
      </c>
      <c r="M55" s="18">
        <v>10</v>
      </c>
      <c r="N55" s="14"/>
      <c r="O55" s="28">
        <f t="shared" si="3"/>
        <v>2.2041666666666671</v>
      </c>
      <c r="P55" s="28">
        <f t="shared" si="4"/>
        <v>-34.712499999999999</v>
      </c>
      <c r="Q55" s="54">
        <v>62</v>
      </c>
      <c r="S55" s="34">
        <v>60</v>
      </c>
    </row>
    <row r="56" spans="1:19" x14ac:dyDescent="0.3">
      <c r="A56" s="14">
        <v>1349</v>
      </c>
      <c r="B56" s="51" t="s">
        <v>91</v>
      </c>
      <c r="C56" s="14">
        <v>12</v>
      </c>
      <c r="D56" s="14">
        <v>0</v>
      </c>
      <c r="E56" s="15">
        <v>9</v>
      </c>
      <c r="F56" s="14">
        <v>200</v>
      </c>
      <c r="G56" s="14">
        <f t="shared" si="0"/>
        <v>288</v>
      </c>
      <c r="H56" s="14">
        <f>SUM(F56+G56)/2</f>
        <v>244</v>
      </c>
      <c r="I56" s="14">
        <v>96</v>
      </c>
      <c r="J56" s="14">
        <v>300</v>
      </c>
      <c r="K56" s="17">
        <f>(H56-D56-I56-J56)/C56</f>
        <v>-12.666666666666666</v>
      </c>
      <c r="L56" s="20">
        <v>0</v>
      </c>
      <c r="M56" s="18">
        <v>8</v>
      </c>
      <c r="N56" s="14"/>
      <c r="O56" s="28">
        <f t="shared" si="3"/>
        <v>1.0166666666666668</v>
      </c>
      <c r="P56" s="28">
        <f t="shared" si="4"/>
        <v>-3.6499999999999995</v>
      </c>
      <c r="Q56" s="54">
        <v>32</v>
      </c>
      <c r="S56" s="34">
        <v>54</v>
      </c>
    </row>
    <row r="57" spans="1:19" x14ac:dyDescent="0.3">
      <c r="A57" s="55"/>
      <c r="B57" s="56" t="s">
        <v>277</v>
      </c>
      <c r="C57" s="55">
        <v>15</v>
      </c>
      <c r="D57" s="55">
        <v>0</v>
      </c>
      <c r="E57" s="57">
        <v>3</v>
      </c>
      <c r="F57" s="55"/>
      <c r="G57" s="55">
        <f t="shared" si="0"/>
        <v>0</v>
      </c>
      <c r="H57" s="55">
        <v>3000</v>
      </c>
      <c r="I57" s="55"/>
      <c r="J57" s="55"/>
      <c r="K57" s="58">
        <f t="shared" si="2"/>
        <v>200</v>
      </c>
      <c r="L57" s="55"/>
      <c r="M57" s="55"/>
      <c r="N57" s="55"/>
      <c r="O57" s="59"/>
      <c r="P57" s="59">
        <f t="shared" si="4"/>
        <v>200</v>
      </c>
      <c r="S57" s="36"/>
    </row>
    <row r="58" spans="1:19" x14ac:dyDescent="0.3">
      <c r="A58" s="55"/>
      <c r="B58" s="56" t="s">
        <v>278</v>
      </c>
      <c r="C58" s="55">
        <v>15</v>
      </c>
      <c r="D58" s="55">
        <v>0</v>
      </c>
      <c r="E58" s="57">
        <v>3</v>
      </c>
      <c r="F58" s="55"/>
      <c r="G58" s="55">
        <f t="shared" si="0"/>
        <v>0</v>
      </c>
      <c r="H58" s="55">
        <v>4500</v>
      </c>
      <c r="I58" s="55"/>
      <c r="J58" s="55"/>
      <c r="K58" s="58">
        <f t="shared" si="2"/>
        <v>300</v>
      </c>
      <c r="L58" s="55"/>
      <c r="M58" s="55"/>
      <c r="N58" s="55"/>
      <c r="O58" s="59"/>
      <c r="P58" s="59">
        <f t="shared" si="4"/>
        <v>300</v>
      </c>
      <c r="S58" s="36"/>
    </row>
    <row r="59" spans="1:19" x14ac:dyDescent="0.3">
      <c r="A59" s="14">
        <v>1402</v>
      </c>
      <c r="B59" s="50" t="s">
        <v>252</v>
      </c>
      <c r="C59" s="14">
        <v>10</v>
      </c>
      <c r="D59" s="14">
        <v>573</v>
      </c>
      <c r="E59" s="15">
        <v>9</v>
      </c>
      <c r="F59" s="14">
        <v>700</v>
      </c>
      <c r="G59" s="14">
        <f t="shared" si="0"/>
        <v>1071</v>
      </c>
      <c r="H59" s="14">
        <f t="shared" si="1"/>
        <v>885.5</v>
      </c>
      <c r="I59" s="14"/>
      <c r="J59" s="14"/>
      <c r="K59" s="17">
        <f t="shared" si="2"/>
        <v>31.25</v>
      </c>
      <c r="L59" s="20">
        <v>0</v>
      </c>
      <c r="M59" s="14"/>
      <c r="N59" s="14"/>
      <c r="O59" s="28">
        <f t="shared" si="3"/>
        <v>4.4275000000000002</v>
      </c>
      <c r="P59" s="28">
        <f t="shared" si="4"/>
        <v>35.677500000000002</v>
      </c>
      <c r="Q59" s="54">
        <v>119</v>
      </c>
      <c r="S59" s="34">
        <v>100</v>
      </c>
    </row>
    <row r="60" spans="1:19" x14ac:dyDescent="0.3">
      <c r="A60" s="14">
        <v>1400</v>
      </c>
      <c r="B60" s="50" t="s">
        <v>208</v>
      </c>
      <c r="C60" s="14">
        <v>10</v>
      </c>
      <c r="D60" s="14">
        <v>260</v>
      </c>
      <c r="E60" s="15">
        <v>9</v>
      </c>
      <c r="F60" s="14">
        <v>500</v>
      </c>
      <c r="G60" s="14">
        <f t="shared" si="0"/>
        <v>810</v>
      </c>
      <c r="H60" s="14">
        <f t="shared" si="1"/>
        <v>655</v>
      </c>
      <c r="I60" s="14">
        <v>700</v>
      </c>
      <c r="J60" s="14"/>
      <c r="K60" s="17">
        <f t="shared" si="2"/>
        <v>-30.5</v>
      </c>
      <c r="L60" s="20">
        <v>0</v>
      </c>
      <c r="M60" s="14"/>
      <c r="N60" s="14"/>
      <c r="O60" s="28">
        <f t="shared" si="3"/>
        <v>3.2749999999999999</v>
      </c>
      <c r="P60" s="28">
        <f t="shared" si="4"/>
        <v>-27.225000000000001</v>
      </c>
      <c r="Q60" s="54">
        <v>90</v>
      </c>
      <c r="S60" s="34">
        <v>105</v>
      </c>
    </row>
    <row r="61" spans="1:19" x14ac:dyDescent="0.3">
      <c r="A61" s="14">
        <v>1401</v>
      </c>
      <c r="B61" s="50" t="s">
        <v>59</v>
      </c>
      <c r="C61" s="14">
        <v>10</v>
      </c>
      <c r="D61" s="14">
        <v>433</v>
      </c>
      <c r="E61" s="15">
        <v>9</v>
      </c>
      <c r="F61" s="14">
        <v>1200</v>
      </c>
      <c r="G61" s="14">
        <f t="shared" si="0"/>
        <v>2277</v>
      </c>
      <c r="H61" s="14">
        <f t="shared" si="1"/>
        <v>1738.5</v>
      </c>
      <c r="I61" s="14">
        <v>900</v>
      </c>
      <c r="J61" s="14">
        <v>400</v>
      </c>
      <c r="K61" s="17">
        <f t="shared" si="2"/>
        <v>0.55000000000000004</v>
      </c>
      <c r="L61" s="20">
        <v>0</v>
      </c>
      <c r="M61" s="14"/>
      <c r="N61" s="14"/>
      <c r="O61" s="28">
        <f t="shared" si="3"/>
        <v>8.6925000000000008</v>
      </c>
      <c r="P61" s="28">
        <f t="shared" si="4"/>
        <v>9.2425000000000015</v>
      </c>
      <c r="Q61" s="54">
        <v>253</v>
      </c>
      <c r="S61" s="34">
        <v>298</v>
      </c>
    </row>
    <row r="62" spans="1:19" x14ac:dyDescent="0.3">
      <c r="A62" s="14">
        <v>1236</v>
      </c>
      <c r="B62" s="50" t="s">
        <v>29</v>
      </c>
      <c r="C62" s="14">
        <v>30</v>
      </c>
      <c r="D62" s="14">
        <v>900</v>
      </c>
      <c r="E62" s="15">
        <v>9</v>
      </c>
      <c r="F62" s="14">
        <v>1900</v>
      </c>
      <c r="G62" s="14">
        <f t="shared" si="0"/>
        <v>3897</v>
      </c>
      <c r="H62" s="14">
        <f t="shared" si="1"/>
        <v>2898.5</v>
      </c>
      <c r="I62" s="14">
        <v>3000</v>
      </c>
      <c r="J62" s="14"/>
      <c r="K62" s="17">
        <f t="shared" si="2"/>
        <v>-33.383333333333333</v>
      </c>
      <c r="L62" s="20">
        <v>15</v>
      </c>
      <c r="M62" s="18">
        <v>40</v>
      </c>
      <c r="N62" s="14"/>
      <c r="O62" s="28">
        <f t="shared" si="3"/>
        <v>4.8308333333333335</v>
      </c>
      <c r="P62" s="28">
        <f t="shared" si="4"/>
        <v>26.447500000000002</v>
      </c>
      <c r="Q62" s="54">
        <v>433</v>
      </c>
      <c r="S62" s="34">
        <v>254</v>
      </c>
    </row>
    <row r="63" spans="1:19" x14ac:dyDescent="0.3">
      <c r="A63" s="14">
        <v>10</v>
      </c>
      <c r="B63" s="50" t="s">
        <v>30</v>
      </c>
      <c r="C63" s="14">
        <v>10</v>
      </c>
      <c r="D63" s="14">
        <v>1600</v>
      </c>
      <c r="E63" s="15">
        <v>9</v>
      </c>
      <c r="F63" s="14">
        <v>2100</v>
      </c>
      <c r="G63" s="14">
        <f t="shared" si="0"/>
        <v>3231</v>
      </c>
      <c r="H63" s="14">
        <f t="shared" si="1"/>
        <v>2665.5</v>
      </c>
      <c r="I63" s="14">
        <v>400</v>
      </c>
      <c r="J63" s="14">
        <v>1000</v>
      </c>
      <c r="K63" s="17">
        <f t="shared" si="2"/>
        <v>-33.450000000000003</v>
      </c>
      <c r="L63" s="20">
        <v>50</v>
      </c>
      <c r="M63" s="18">
        <v>30</v>
      </c>
      <c r="N63" s="14"/>
      <c r="O63" s="28">
        <f t="shared" si="3"/>
        <v>13.327500000000001</v>
      </c>
      <c r="P63" s="28">
        <f t="shared" si="4"/>
        <v>59.877499999999998</v>
      </c>
      <c r="Q63" s="54">
        <v>359</v>
      </c>
      <c r="S63" s="34">
        <v>299</v>
      </c>
    </row>
    <row r="64" spans="1:19" x14ac:dyDescent="0.3">
      <c r="A64" s="14">
        <v>1476</v>
      </c>
      <c r="B64" s="50" t="s">
        <v>209</v>
      </c>
      <c r="C64" s="14">
        <v>32</v>
      </c>
      <c r="D64" s="14">
        <v>41</v>
      </c>
      <c r="E64" s="15">
        <v>9</v>
      </c>
      <c r="F64" s="14">
        <v>100</v>
      </c>
      <c r="G64" s="14">
        <f t="shared" si="0"/>
        <v>135</v>
      </c>
      <c r="H64" s="14">
        <f t="shared" si="1"/>
        <v>117.5</v>
      </c>
      <c r="I64" s="14"/>
      <c r="J64" s="14"/>
      <c r="K64" s="17">
        <f t="shared" si="2"/>
        <v>2.390625</v>
      </c>
      <c r="L64" s="20">
        <v>0</v>
      </c>
      <c r="M64" s="14"/>
      <c r="N64" s="14"/>
      <c r="O64" s="28">
        <f t="shared" si="3"/>
        <v>0.18359375</v>
      </c>
      <c r="P64" s="28">
        <f t="shared" si="4"/>
        <v>2.57421875</v>
      </c>
      <c r="Q64" s="54">
        <v>15</v>
      </c>
      <c r="S64" s="34">
        <v>14</v>
      </c>
    </row>
    <row r="65" spans="1:19" x14ac:dyDescent="0.3">
      <c r="A65" s="14">
        <v>1477</v>
      </c>
      <c r="B65" s="50" t="s">
        <v>210</v>
      </c>
      <c r="C65" s="14">
        <v>32</v>
      </c>
      <c r="D65" s="14">
        <v>35</v>
      </c>
      <c r="E65" s="15">
        <v>9</v>
      </c>
      <c r="F65" s="14">
        <v>80</v>
      </c>
      <c r="G65" s="14">
        <f t="shared" si="0"/>
        <v>90</v>
      </c>
      <c r="H65" s="14">
        <f t="shared" si="1"/>
        <v>85</v>
      </c>
      <c r="I65" s="14"/>
      <c r="J65" s="14"/>
      <c r="K65" s="17">
        <f t="shared" si="2"/>
        <v>1.5625</v>
      </c>
      <c r="L65" s="20">
        <v>0</v>
      </c>
      <c r="M65" s="14"/>
      <c r="N65" s="14"/>
      <c r="O65" s="28">
        <f t="shared" si="3"/>
        <v>0.1328125</v>
      </c>
      <c r="P65" s="28">
        <f t="shared" si="4"/>
        <v>1.6953125</v>
      </c>
      <c r="Q65" s="54">
        <v>10</v>
      </c>
      <c r="S65" s="34">
        <v>9</v>
      </c>
    </row>
    <row r="66" spans="1:19" x14ac:dyDescent="0.3">
      <c r="A66" s="14">
        <v>47</v>
      </c>
      <c r="B66" s="51" t="s">
        <v>60</v>
      </c>
      <c r="C66" s="14">
        <v>24</v>
      </c>
      <c r="D66" s="14">
        <v>0</v>
      </c>
      <c r="E66" s="15">
        <v>4</v>
      </c>
      <c r="F66" s="14">
        <v>300</v>
      </c>
      <c r="G66" s="14">
        <f t="shared" si="0"/>
        <v>0</v>
      </c>
      <c r="H66" s="14">
        <f t="shared" si="1"/>
        <v>150</v>
      </c>
      <c r="I66" s="14">
        <v>600</v>
      </c>
      <c r="J66" s="14"/>
      <c r="K66" s="17">
        <f t="shared" si="2"/>
        <v>-18.75</v>
      </c>
      <c r="L66" s="20">
        <v>0</v>
      </c>
      <c r="M66" s="14"/>
      <c r="N66" s="14"/>
      <c r="O66" s="28">
        <f t="shared" si="3"/>
        <v>0.3125</v>
      </c>
      <c r="P66" s="28">
        <f t="shared" si="4"/>
        <v>-18.4375</v>
      </c>
      <c r="S66" s="36">
        <v>8</v>
      </c>
    </row>
    <row r="67" spans="1:19" x14ac:dyDescent="0.3">
      <c r="A67" s="14">
        <v>3020</v>
      </c>
      <c r="B67" s="51" t="s">
        <v>244</v>
      </c>
      <c r="C67" s="14">
        <v>12</v>
      </c>
      <c r="D67" s="14">
        <v>0</v>
      </c>
      <c r="E67" s="15">
        <v>3.5</v>
      </c>
      <c r="F67" s="14">
        <v>65</v>
      </c>
      <c r="G67" s="14">
        <f t="shared" si="0"/>
        <v>45.5</v>
      </c>
      <c r="H67" s="14">
        <f t="shared" si="1"/>
        <v>55.25</v>
      </c>
      <c r="I67" s="14">
        <v>72</v>
      </c>
      <c r="J67" s="14"/>
      <c r="K67" s="17">
        <f t="shared" si="2"/>
        <v>-1.3958333333333333</v>
      </c>
      <c r="L67" s="20">
        <v>0</v>
      </c>
      <c r="M67" s="14"/>
      <c r="N67" s="14"/>
      <c r="O67" s="28">
        <f t="shared" si="3"/>
        <v>0.23020833333333335</v>
      </c>
      <c r="P67" s="28">
        <f t="shared" si="4"/>
        <v>-1.1656249999999999</v>
      </c>
      <c r="Q67" s="54">
        <v>13</v>
      </c>
      <c r="S67" s="34">
        <v>18</v>
      </c>
    </row>
    <row r="68" spans="1:19" x14ac:dyDescent="0.3">
      <c r="A68" s="55"/>
      <c r="B68" s="56" t="s">
        <v>144</v>
      </c>
      <c r="C68" s="55">
        <v>18</v>
      </c>
      <c r="D68" s="55">
        <v>18</v>
      </c>
      <c r="E68" s="57">
        <v>3.5</v>
      </c>
      <c r="F68" s="55">
        <v>45</v>
      </c>
      <c r="G68" s="55">
        <f t="shared" ref="G68:G133" si="5">Q68*E68</f>
        <v>0</v>
      </c>
      <c r="H68" s="55">
        <f t="shared" si="1"/>
        <v>22.5</v>
      </c>
      <c r="I68" s="55"/>
      <c r="J68" s="55"/>
      <c r="K68" s="58">
        <f t="shared" ref="K68:K140" si="6">(H68-D68-I68-J68)/C68</f>
        <v>0.25</v>
      </c>
      <c r="L68" s="55">
        <v>0</v>
      </c>
      <c r="M68" s="55"/>
      <c r="N68" s="55"/>
      <c r="O68" s="59">
        <f t="shared" si="3"/>
        <v>6.25E-2</v>
      </c>
      <c r="P68" s="59">
        <f t="shared" si="4"/>
        <v>0.3125</v>
      </c>
      <c r="S68" s="36">
        <v>12</v>
      </c>
    </row>
    <row r="69" spans="1:19" x14ac:dyDescent="0.3">
      <c r="A69" s="14">
        <v>115</v>
      </c>
      <c r="B69" s="50" t="s">
        <v>92</v>
      </c>
      <c r="C69" s="14">
        <v>12</v>
      </c>
      <c r="D69" s="14">
        <v>707</v>
      </c>
      <c r="E69" s="15">
        <v>9</v>
      </c>
      <c r="F69" s="14">
        <v>900</v>
      </c>
      <c r="G69" s="14">
        <f t="shared" si="5"/>
        <v>1467</v>
      </c>
      <c r="H69" s="14">
        <f t="shared" si="1"/>
        <v>1183.5</v>
      </c>
      <c r="I69" s="14"/>
      <c r="J69" s="14"/>
      <c r="K69" s="17">
        <f t="shared" si="6"/>
        <v>39.708333333333336</v>
      </c>
      <c r="L69" s="20">
        <v>0</v>
      </c>
      <c r="M69" s="14"/>
      <c r="N69" s="14"/>
      <c r="O69" s="28">
        <f t="shared" si="3"/>
        <v>4.9312500000000004</v>
      </c>
      <c r="P69" s="28">
        <f t="shared" si="4"/>
        <v>44.639583333333334</v>
      </c>
      <c r="Q69" s="54">
        <v>163</v>
      </c>
      <c r="S69" s="34">
        <v>95</v>
      </c>
    </row>
    <row r="70" spans="1:19" x14ac:dyDescent="0.3">
      <c r="A70" s="14">
        <v>1311</v>
      </c>
      <c r="B70" s="50" t="s">
        <v>153</v>
      </c>
      <c r="C70" s="14">
        <v>30</v>
      </c>
      <c r="D70" s="14">
        <v>0</v>
      </c>
      <c r="E70" s="15">
        <v>6</v>
      </c>
      <c r="F70" s="14">
        <v>4400</v>
      </c>
      <c r="G70" s="14">
        <f t="shared" si="5"/>
        <v>11940</v>
      </c>
      <c r="H70" s="14">
        <f t="shared" si="1"/>
        <v>8170</v>
      </c>
      <c r="I70" s="14">
        <v>1800</v>
      </c>
      <c r="J70" s="14">
        <v>2100</v>
      </c>
      <c r="K70" s="17">
        <f t="shared" si="6"/>
        <v>142.33333333333334</v>
      </c>
      <c r="L70" s="20">
        <v>0</v>
      </c>
      <c r="M70" s="18">
        <v>20</v>
      </c>
      <c r="N70" s="14"/>
      <c r="O70" s="28">
        <f t="shared" si="3"/>
        <v>13.616666666666667</v>
      </c>
      <c r="P70" s="28">
        <f t="shared" si="4"/>
        <v>175.95000000000002</v>
      </c>
      <c r="Q70" s="54">
        <v>1990</v>
      </c>
      <c r="S70" s="34">
        <v>1092</v>
      </c>
    </row>
    <row r="71" spans="1:19" x14ac:dyDescent="0.3">
      <c r="A71" s="14">
        <v>1606</v>
      </c>
      <c r="B71" s="50" t="s">
        <v>225</v>
      </c>
      <c r="C71" s="14">
        <v>1</v>
      </c>
      <c r="D71" s="14">
        <v>0</v>
      </c>
      <c r="E71" s="15">
        <v>10</v>
      </c>
      <c r="F71" s="14">
        <v>150</v>
      </c>
      <c r="G71" s="14">
        <f>Q71*E71</f>
        <v>1140</v>
      </c>
      <c r="H71" s="14">
        <f t="shared" si="1"/>
        <v>645</v>
      </c>
      <c r="I71" s="14">
        <v>300</v>
      </c>
      <c r="J71" s="14"/>
      <c r="K71" s="17">
        <f t="shared" si="6"/>
        <v>345</v>
      </c>
      <c r="L71" s="20">
        <v>0</v>
      </c>
      <c r="M71" s="14"/>
      <c r="N71" s="14"/>
      <c r="O71" s="28">
        <f t="shared" si="3"/>
        <v>32.25</v>
      </c>
      <c r="P71" s="28">
        <f t="shared" si="4"/>
        <v>377.25</v>
      </c>
      <c r="Q71" s="54">
        <v>114</v>
      </c>
      <c r="S71" s="34">
        <v>58</v>
      </c>
    </row>
    <row r="72" spans="1:19" x14ac:dyDescent="0.3">
      <c r="A72" s="14">
        <v>1575</v>
      </c>
      <c r="B72" s="50" t="s">
        <v>259</v>
      </c>
      <c r="C72" s="14">
        <v>12</v>
      </c>
      <c r="D72" s="14">
        <v>480</v>
      </c>
      <c r="E72" s="15">
        <v>9</v>
      </c>
      <c r="F72" s="14">
        <v>480</v>
      </c>
      <c r="G72" s="14">
        <f>Q72*E72</f>
        <v>1296</v>
      </c>
      <c r="H72" s="14">
        <f t="shared" si="1"/>
        <v>888</v>
      </c>
      <c r="I72" s="14"/>
      <c r="J72" s="14"/>
      <c r="K72" s="17">
        <f>(H72-D72-I72-J72)/C72</f>
        <v>34</v>
      </c>
      <c r="L72" s="20">
        <v>0</v>
      </c>
      <c r="M72" s="14"/>
      <c r="N72" s="14"/>
      <c r="O72" s="28">
        <f t="shared" si="3"/>
        <v>3.7000000000000006</v>
      </c>
      <c r="P72" s="28">
        <f>K72+L72+M72+N72+O72</f>
        <v>37.700000000000003</v>
      </c>
      <c r="Q72" s="54">
        <v>144</v>
      </c>
      <c r="S72" s="36">
        <v>60</v>
      </c>
    </row>
    <row r="73" spans="1:19" x14ac:dyDescent="0.3">
      <c r="A73" s="14">
        <v>1576</v>
      </c>
      <c r="B73" s="50" t="s">
        <v>260</v>
      </c>
      <c r="C73" s="14">
        <v>12</v>
      </c>
      <c r="D73" s="14">
        <v>420</v>
      </c>
      <c r="E73" s="15">
        <v>9</v>
      </c>
      <c r="F73" s="14">
        <v>420</v>
      </c>
      <c r="G73" s="14">
        <f>Q73*E73</f>
        <v>1080</v>
      </c>
      <c r="H73" s="14">
        <f t="shared" ref="H73:H145" si="7">SUM(F73+G73)/2</f>
        <v>750</v>
      </c>
      <c r="I73" s="14"/>
      <c r="J73" s="14"/>
      <c r="K73" s="17">
        <f>(H73-D73-I73-J73)/C73</f>
        <v>27.5</v>
      </c>
      <c r="L73" s="20">
        <v>0</v>
      </c>
      <c r="M73" s="14"/>
      <c r="N73" s="14"/>
      <c r="O73" s="28">
        <f t="shared" ref="O73:O145" si="8">H73*0.05/C73</f>
        <v>3.125</v>
      </c>
      <c r="P73" s="28">
        <f>K73+L73+M73+N73+O73</f>
        <v>30.625</v>
      </c>
      <c r="Q73" s="54">
        <v>120</v>
      </c>
      <c r="S73" s="36">
        <v>50</v>
      </c>
    </row>
    <row r="74" spans="1:19" x14ac:dyDescent="0.3">
      <c r="A74" s="14">
        <v>1577</v>
      </c>
      <c r="B74" s="50" t="s">
        <v>261</v>
      </c>
      <c r="C74" s="14">
        <v>12</v>
      </c>
      <c r="D74" s="14">
        <v>420</v>
      </c>
      <c r="E74" s="15">
        <v>9</v>
      </c>
      <c r="F74" s="14">
        <v>420</v>
      </c>
      <c r="G74" s="14">
        <f>Q74*E74</f>
        <v>1080</v>
      </c>
      <c r="H74" s="14">
        <f t="shared" si="7"/>
        <v>750</v>
      </c>
      <c r="I74" s="14"/>
      <c r="J74" s="14"/>
      <c r="K74" s="17">
        <f t="shared" si="6"/>
        <v>27.5</v>
      </c>
      <c r="L74" s="20">
        <v>0</v>
      </c>
      <c r="M74" s="14"/>
      <c r="N74" s="14"/>
      <c r="O74" s="28">
        <f t="shared" si="8"/>
        <v>3.125</v>
      </c>
      <c r="P74" s="28">
        <f>K74+L74+M74+N74+O74</f>
        <v>30.625</v>
      </c>
      <c r="Q74" s="54">
        <v>120</v>
      </c>
      <c r="S74" s="36">
        <v>50</v>
      </c>
    </row>
    <row r="75" spans="1:19" x14ac:dyDescent="0.3">
      <c r="A75" s="14">
        <v>1350</v>
      </c>
      <c r="B75" s="50" t="s">
        <v>178</v>
      </c>
      <c r="C75" s="14">
        <v>24</v>
      </c>
      <c r="D75" s="14">
        <v>59</v>
      </c>
      <c r="E75" s="15">
        <v>9</v>
      </c>
      <c r="F75" s="14">
        <v>300</v>
      </c>
      <c r="G75" s="14">
        <f t="shared" si="5"/>
        <v>1719</v>
      </c>
      <c r="H75" s="14">
        <f t="shared" si="7"/>
        <v>1009.5</v>
      </c>
      <c r="I75" s="14">
        <v>720</v>
      </c>
      <c r="J75" s="14"/>
      <c r="K75" s="17">
        <f t="shared" si="6"/>
        <v>9.6041666666666661</v>
      </c>
      <c r="L75" s="20">
        <v>0</v>
      </c>
      <c r="M75" s="18">
        <v>10</v>
      </c>
      <c r="N75" s="14"/>
      <c r="O75" s="28">
        <f t="shared" si="8"/>
        <v>2.1031249999999999</v>
      </c>
      <c r="P75" s="28">
        <f>K75+L75+M75+N75+O75</f>
        <v>21.707291666666663</v>
      </c>
      <c r="Q75" s="54">
        <v>191</v>
      </c>
      <c r="S75" s="34">
        <v>85</v>
      </c>
    </row>
    <row r="76" spans="1:19" x14ac:dyDescent="0.3">
      <c r="A76" s="14">
        <v>1607</v>
      </c>
      <c r="B76" s="50" t="s">
        <v>226</v>
      </c>
      <c r="C76" s="14">
        <v>1</v>
      </c>
      <c r="D76" s="14">
        <v>0</v>
      </c>
      <c r="E76" s="15">
        <v>10</v>
      </c>
      <c r="F76" s="14">
        <v>100</v>
      </c>
      <c r="G76" s="14">
        <f t="shared" si="5"/>
        <v>800</v>
      </c>
      <c r="H76" s="14">
        <f t="shared" si="7"/>
        <v>450</v>
      </c>
      <c r="I76" s="14">
        <v>100</v>
      </c>
      <c r="J76" s="14"/>
      <c r="K76" s="17">
        <f t="shared" si="6"/>
        <v>350</v>
      </c>
      <c r="L76" s="20">
        <v>0</v>
      </c>
      <c r="M76" s="14"/>
      <c r="N76" s="14"/>
      <c r="O76" s="28">
        <f t="shared" si="8"/>
        <v>22.5</v>
      </c>
      <c r="P76" s="28">
        <f t="shared" ref="P76:P148" si="9">K76+L76+M76+N76+O76</f>
        <v>372.5</v>
      </c>
      <c r="Q76" s="54">
        <v>80</v>
      </c>
      <c r="S76" s="34">
        <v>41</v>
      </c>
    </row>
    <row r="77" spans="1:19" x14ac:dyDescent="0.3">
      <c r="A77" s="14">
        <v>1608</v>
      </c>
      <c r="B77" s="50" t="s">
        <v>227</v>
      </c>
      <c r="C77" s="14">
        <v>1</v>
      </c>
      <c r="D77" s="14">
        <v>0</v>
      </c>
      <c r="E77" s="15">
        <v>10</v>
      </c>
      <c r="F77" s="14">
        <v>100</v>
      </c>
      <c r="G77" s="14">
        <f t="shared" si="5"/>
        <v>1100</v>
      </c>
      <c r="H77" s="14">
        <f t="shared" si="7"/>
        <v>600</v>
      </c>
      <c r="I77" s="14">
        <v>200</v>
      </c>
      <c r="J77" s="14"/>
      <c r="K77" s="17">
        <f t="shared" si="6"/>
        <v>400</v>
      </c>
      <c r="L77" s="20">
        <v>0</v>
      </c>
      <c r="M77" s="14"/>
      <c r="N77" s="14"/>
      <c r="O77" s="28">
        <f t="shared" si="8"/>
        <v>30</v>
      </c>
      <c r="P77" s="28">
        <f t="shared" si="9"/>
        <v>430</v>
      </c>
      <c r="Q77" s="54">
        <v>110</v>
      </c>
      <c r="S77" s="34">
        <v>200</v>
      </c>
    </row>
    <row r="78" spans="1:19" x14ac:dyDescent="0.3">
      <c r="A78" s="14">
        <v>1252</v>
      </c>
      <c r="B78" s="50" t="s">
        <v>154</v>
      </c>
      <c r="C78" s="14">
        <v>30</v>
      </c>
      <c r="D78" s="14">
        <v>2100</v>
      </c>
      <c r="E78" s="15">
        <v>4</v>
      </c>
      <c r="F78" s="14">
        <v>2700</v>
      </c>
      <c r="G78" s="14">
        <f t="shared" si="5"/>
        <v>1796</v>
      </c>
      <c r="H78" s="14">
        <f t="shared" si="7"/>
        <v>2248</v>
      </c>
      <c r="I78" s="14">
        <v>1350</v>
      </c>
      <c r="J78" s="14"/>
      <c r="K78" s="17">
        <f t="shared" si="6"/>
        <v>-40.06666666666667</v>
      </c>
      <c r="L78" s="20">
        <v>0</v>
      </c>
      <c r="M78" s="18">
        <v>20</v>
      </c>
      <c r="N78" s="14"/>
      <c r="O78" s="28">
        <f t="shared" si="8"/>
        <v>3.746666666666667</v>
      </c>
      <c r="P78" s="28">
        <f t="shared" si="9"/>
        <v>-16.320000000000004</v>
      </c>
      <c r="Q78" s="54">
        <v>449</v>
      </c>
      <c r="S78" s="34">
        <v>320</v>
      </c>
    </row>
    <row r="79" spans="1:19" x14ac:dyDescent="0.3">
      <c r="A79" s="14">
        <v>117</v>
      </c>
      <c r="B79" s="50" t="s">
        <v>94</v>
      </c>
      <c r="C79" s="14">
        <v>1</v>
      </c>
      <c r="D79" s="14">
        <v>305</v>
      </c>
      <c r="E79" s="15">
        <v>10</v>
      </c>
      <c r="F79" s="14">
        <v>500</v>
      </c>
      <c r="G79" s="14">
        <f t="shared" si="5"/>
        <v>790</v>
      </c>
      <c r="H79" s="14">
        <f t="shared" si="7"/>
        <v>645</v>
      </c>
      <c r="I79" s="14">
        <v>250</v>
      </c>
      <c r="J79" s="14">
        <v>150</v>
      </c>
      <c r="K79" s="17">
        <f t="shared" si="6"/>
        <v>-60</v>
      </c>
      <c r="L79" s="20">
        <v>0</v>
      </c>
      <c r="M79" s="14"/>
      <c r="N79" s="14"/>
      <c r="O79" s="28">
        <f t="shared" si="8"/>
        <v>32.25</v>
      </c>
      <c r="P79" s="28">
        <f t="shared" si="9"/>
        <v>-27.75</v>
      </c>
      <c r="Q79" s="54">
        <v>79</v>
      </c>
      <c r="S79" s="34">
        <v>95</v>
      </c>
    </row>
    <row r="80" spans="1:19" x14ac:dyDescent="0.3">
      <c r="A80" s="14">
        <v>116</v>
      </c>
      <c r="B80" s="50" t="s">
        <v>93</v>
      </c>
      <c r="C80" s="14">
        <v>1</v>
      </c>
      <c r="D80" s="14">
        <v>528</v>
      </c>
      <c r="E80" s="15">
        <v>10</v>
      </c>
      <c r="F80" s="14">
        <v>750</v>
      </c>
      <c r="G80" s="14">
        <f t="shared" si="5"/>
        <v>1140</v>
      </c>
      <c r="H80" s="14">
        <f t="shared" si="7"/>
        <v>945</v>
      </c>
      <c r="I80" s="14">
        <v>200</v>
      </c>
      <c r="J80" s="14">
        <v>180</v>
      </c>
      <c r="K80" s="17">
        <f t="shared" si="6"/>
        <v>37</v>
      </c>
      <c r="L80" s="20">
        <v>100</v>
      </c>
      <c r="M80" s="14"/>
      <c r="N80" s="14"/>
      <c r="O80" s="28">
        <f t="shared" si="8"/>
        <v>47.25</v>
      </c>
      <c r="P80" s="28">
        <f t="shared" si="9"/>
        <v>184.25</v>
      </c>
      <c r="Q80" s="54">
        <v>114</v>
      </c>
      <c r="S80" s="34">
        <v>142</v>
      </c>
    </row>
    <row r="81" spans="1:19" x14ac:dyDescent="0.3">
      <c r="A81" s="14">
        <v>118</v>
      </c>
      <c r="B81" s="50" t="s">
        <v>63</v>
      </c>
      <c r="C81" s="14">
        <v>12</v>
      </c>
      <c r="D81" s="14">
        <v>53</v>
      </c>
      <c r="E81" s="15">
        <v>7</v>
      </c>
      <c r="F81" s="14">
        <v>120</v>
      </c>
      <c r="G81" s="14">
        <f t="shared" si="5"/>
        <v>224</v>
      </c>
      <c r="H81" s="14">
        <f t="shared" si="7"/>
        <v>172</v>
      </c>
      <c r="I81" s="14">
        <v>180</v>
      </c>
      <c r="J81" s="14"/>
      <c r="K81" s="17">
        <f t="shared" si="6"/>
        <v>-5.083333333333333</v>
      </c>
      <c r="L81" s="20">
        <v>0</v>
      </c>
      <c r="M81" s="14"/>
      <c r="N81" s="14"/>
      <c r="O81" s="28">
        <f t="shared" si="8"/>
        <v>0.71666666666666667</v>
      </c>
      <c r="P81" s="28">
        <f t="shared" si="9"/>
        <v>-4.3666666666666663</v>
      </c>
      <c r="Q81" s="54">
        <v>32</v>
      </c>
      <c r="S81" s="34">
        <v>24</v>
      </c>
    </row>
    <row r="82" spans="1:19" x14ac:dyDescent="0.3">
      <c r="A82" s="14">
        <v>92</v>
      </c>
      <c r="B82" s="50" t="s">
        <v>62</v>
      </c>
      <c r="C82" s="14">
        <v>40</v>
      </c>
      <c r="D82" s="14">
        <v>1004</v>
      </c>
      <c r="E82" s="15">
        <v>7</v>
      </c>
      <c r="F82" s="14">
        <v>2100</v>
      </c>
      <c r="G82" s="14">
        <f t="shared" si="5"/>
        <v>7266</v>
      </c>
      <c r="H82" s="14">
        <f t="shared" si="7"/>
        <v>4683</v>
      </c>
      <c r="I82" s="14">
        <v>4000</v>
      </c>
      <c r="J82" s="14"/>
      <c r="K82" s="17">
        <f t="shared" si="6"/>
        <v>-8.0250000000000004</v>
      </c>
      <c r="L82" s="20">
        <v>25</v>
      </c>
      <c r="M82" s="14"/>
      <c r="N82" s="14"/>
      <c r="O82" s="28">
        <f t="shared" si="8"/>
        <v>5.8537499999999998</v>
      </c>
      <c r="P82" s="28">
        <f t="shared" si="9"/>
        <v>22.828749999999999</v>
      </c>
      <c r="Q82" s="54">
        <v>1038</v>
      </c>
      <c r="S82" s="34">
        <v>478</v>
      </c>
    </row>
    <row r="83" spans="1:19" x14ac:dyDescent="0.3">
      <c r="A83" s="14">
        <v>120</v>
      </c>
      <c r="B83" s="50" t="s">
        <v>64</v>
      </c>
      <c r="C83" s="14">
        <v>30</v>
      </c>
      <c r="D83" s="14">
        <v>862</v>
      </c>
      <c r="E83" s="15">
        <v>7</v>
      </c>
      <c r="F83" s="14">
        <v>1100</v>
      </c>
      <c r="G83" s="14">
        <f t="shared" si="5"/>
        <v>1449</v>
      </c>
      <c r="H83" s="14">
        <f t="shared" si="7"/>
        <v>1274.5</v>
      </c>
      <c r="I83" s="14">
        <v>600</v>
      </c>
      <c r="J83" s="14"/>
      <c r="K83" s="17">
        <f t="shared" si="6"/>
        <v>-6.25</v>
      </c>
      <c r="L83" s="20">
        <v>0</v>
      </c>
      <c r="M83" s="14"/>
      <c r="N83" s="14"/>
      <c r="O83" s="28">
        <f t="shared" si="8"/>
        <v>2.1241666666666665</v>
      </c>
      <c r="P83" s="28">
        <f t="shared" si="9"/>
        <v>-4.1258333333333335</v>
      </c>
      <c r="Q83" s="54">
        <v>207</v>
      </c>
      <c r="S83" s="34">
        <v>105</v>
      </c>
    </row>
    <row r="84" spans="1:19" x14ac:dyDescent="0.3">
      <c r="A84" s="14">
        <v>1503</v>
      </c>
      <c r="B84" s="50" t="s">
        <v>65</v>
      </c>
      <c r="C84" s="14">
        <v>30</v>
      </c>
      <c r="D84" s="14">
        <v>989</v>
      </c>
      <c r="E84" s="15">
        <v>7</v>
      </c>
      <c r="F84" s="14">
        <v>1000</v>
      </c>
      <c r="G84" s="14">
        <f t="shared" si="5"/>
        <v>1393</v>
      </c>
      <c r="H84" s="14">
        <f t="shared" si="7"/>
        <v>1196.5</v>
      </c>
      <c r="I84" s="14">
        <v>1050</v>
      </c>
      <c r="J84" s="14"/>
      <c r="K84" s="17">
        <f t="shared" si="6"/>
        <v>-28.083333333333332</v>
      </c>
      <c r="L84" s="20">
        <v>0</v>
      </c>
      <c r="M84" s="14"/>
      <c r="N84" s="14"/>
      <c r="O84" s="28">
        <f t="shared" si="8"/>
        <v>1.9941666666666669</v>
      </c>
      <c r="P84" s="28">
        <f t="shared" si="9"/>
        <v>-26.089166666666664</v>
      </c>
      <c r="Q84" s="54">
        <v>199</v>
      </c>
      <c r="S84" s="34">
        <v>134</v>
      </c>
    </row>
    <row r="85" spans="1:19" x14ac:dyDescent="0.3">
      <c r="A85" s="14">
        <v>3019</v>
      </c>
      <c r="B85" s="51" t="s">
        <v>145</v>
      </c>
      <c r="C85" s="14">
        <v>12</v>
      </c>
      <c r="D85" s="14">
        <v>0</v>
      </c>
      <c r="E85" s="15">
        <v>3.5</v>
      </c>
      <c r="F85" s="14">
        <v>40</v>
      </c>
      <c r="G85" s="14">
        <f t="shared" si="5"/>
        <v>35</v>
      </c>
      <c r="H85" s="14">
        <f t="shared" si="7"/>
        <v>37.5</v>
      </c>
      <c r="I85" s="14">
        <v>72</v>
      </c>
      <c r="J85" s="14"/>
      <c r="K85" s="17">
        <f t="shared" si="6"/>
        <v>-2.875</v>
      </c>
      <c r="L85" s="20">
        <v>0</v>
      </c>
      <c r="M85" s="14"/>
      <c r="N85" s="14"/>
      <c r="O85" s="28">
        <f t="shared" si="8"/>
        <v>0.15625</v>
      </c>
      <c r="P85" s="28">
        <f t="shared" si="9"/>
        <v>-2.71875</v>
      </c>
      <c r="Q85" s="54">
        <v>10</v>
      </c>
      <c r="S85" s="34">
        <v>14</v>
      </c>
    </row>
    <row r="86" spans="1:19" x14ac:dyDescent="0.3">
      <c r="A86" s="14">
        <v>122</v>
      </c>
      <c r="B86" s="50" t="s">
        <v>39</v>
      </c>
      <c r="C86" s="14">
        <v>10</v>
      </c>
      <c r="D86" s="14">
        <v>3292</v>
      </c>
      <c r="E86" s="15">
        <v>9</v>
      </c>
      <c r="F86" s="14">
        <v>3500</v>
      </c>
      <c r="G86" s="14">
        <f t="shared" si="5"/>
        <v>3483</v>
      </c>
      <c r="H86" s="14">
        <f t="shared" si="7"/>
        <v>3491.5</v>
      </c>
      <c r="I86" s="14"/>
      <c r="J86" s="14">
        <v>500</v>
      </c>
      <c r="K86" s="17">
        <f t="shared" si="6"/>
        <v>-30.05</v>
      </c>
      <c r="L86" s="20">
        <v>25</v>
      </c>
      <c r="M86" s="18">
        <v>30</v>
      </c>
      <c r="N86" s="14"/>
      <c r="O86" s="28">
        <f t="shared" si="8"/>
        <v>17.457500000000003</v>
      </c>
      <c r="P86" s="28">
        <f t="shared" si="9"/>
        <v>42.407499999999999</v>
      </c>
      <c r="Q86" s="54">
        <v>387</v>
      </c>
      <c r="S86" s="34">
        <v>391</v>
      </c>
    </row>
    <row r="87" spans="1:19" x14ac:dyDescent="0.3">
      <c r="A87" s="14">
        <v>1029</v>
      </c>
      <c r="B87" s="50" t="s">
        <v>38</v>
      </c>
      <c r="C87" s="14">
        <v>10</v>
      </c>
      <c r="D87" s="14">
        <v>371</v>
      </c>
      <c r="E87" s="15">
        <v>9</v>
      </c>
      <c r="F87" s="14">
        <v>800</v>
      </c>
      <c r="G87" s="14">
        <f t="shared" si="5"/>
        <v>1530</v>
      </c>
      <c r="H87" s="14">
        <f t="shared" si="7"/>
        <v>1165</v>
      </c>
      <c r="I87" s="14">
        <v>400</v>
      </c>
      <c r="J87" s="14">
        <v>200</v>
      </c>
      <c r="K87" s="17">
        <f t="shared" si="6"/>
        <v>19.399999999999999</v>
      </c>
      <c r="L87" s="20">
        <v>0</v>
      </c>
      <c r="M87" s="14"/>
      <c r="N87" s="14"/>
      <c r="O87" s="28">
        <f t="shared" si="8"/>
        <v>5.8250000000000002</v>
      </c>
      <c r="P87" s="28">
        <f t="shared" si="9"/>
        <v>25.224999999999998</v>
      </c>
      <c r="Q87" s="54">
        <v>170</v>
      </c>
      <c r="S87" s="34">
        <v>135</v>
      </c>
    </row>
    <row r="88" spans="1:19" x14ac:dyDescent="0.3">
      <c r="A88" s="14">
        <v>1027</v>
      </c>
      <c r="B88" s="50" t="s">
        <v>135</v>
      </c>
      <c r="C88" s="14">
        <v>10</v>
      </c>
      <c r="D88" s="14">
        <v>461</v>
      </c>
      <c r="E88" s="15">
        <v>9</v>
      </c>
      <c r="F88" s="14">
        <v>600</v>
      </c>
      <c r="G88" s="14">
        <f t="shared" si="5"/>
        <v>693</v>
      </c>
      <c r="H88" s="14">
        <f t="shared" si="7"/>
        <v>646.5</v>
      </c>
      <c r="I88" s="14">
        <v>650</v>
      </c>
      <c r="J88" s="14">
        <v>100</v>
      </c>
      <c r="K88" s="17">
        <f t="shared" si="6"/>
        <v>-56.45</v>
      </c>
      <c r="L88" s="20">
        <v>25</v>
      </c>
      <c r="M88" s="18">
        <v>20</v>
      </c>
      <c r="N88" s="14"/>
      <c r="O88" s="28">
        <f t="shared" si="8"/>
        <v>3.2325000000000004</v>
      </c>
      <c r="P88" s="28">
        <f t="shared" si="9"/>
        <v>-8.2175000000000029</v>
      </c>
      <c r="Q88" s="54">
        <v>77</v>
      </c>
      <c r="S88" s="34">
        <v>100</v>
      </c>
    </row>
    <row r="89" spans="1:19" x14ac:dyDescent="0.3">
      <c r="A89" s="14">
        <v>4602</v>
      </c>
      <c r="B89" s="50" t="s">
        <v>136</v>
      </c>
      <c r="C89" s="14">
        <v>10</v>
      </c>
      <c r="D89" s="14">
        <v>431</v>
      </c>
      <c r="E89" s="15">
        <v>9</v>
      </c>
      <c r="F89" s="14">
        <v>600</v>
      </c>
      <c r="G89" s="14">
        <f t="shared" si="5"/>
        <v>1485</v>
      </c>
      <c r="H89" s="14">
        <f t="shared" si="7"/>
        <v>1042.5</v>
      </c>
      <c r="I89" s="14">
        <v>1150</v>
      </c>
      <c r="J89" s="14"/>
      <c r="K89" s="17">
        <f t="shared" si="6"/>
        <v>-53.85</v>
      </c>
      <c r="L89" s="20">
        <v>25</v>
      </c>
      <c r="M89" s="18">
        <v>20</v>
      </c>
      <c r="N89" s="14"/>
      <c r="O89" s="28">
        <f t="shared" si="8"/>
        <v>5.2125000000000004</v>
      </c>
      <c r="P89" s="28">
        <f t="shared" si="9"/>
        <v>-3.6375000000000011</v>
      </c>
      <c r="Q89" s="54">
        <v>165</v>
      </c>
      <c r="S89" s="34">
        <v>100</v>
      </c>
    </row>
    <row r="90" spans="1:19" x14ac:dyDescent="0.3">
      <c r="A90" s="14">
        <v>1353</v>
      </c>
      <c r="B90" s="50" t="s">
        <v>211</v>
      </c>
      <c r="C90" s="14">
        <v>20</v>
      </c>
      <c r="D90" s="14">
        <v>961</v>
      </c>
      <c r="E90" s="15">
        <v>4.5</v>
      </c>
      <c r="F90" s="14">
        <v>1400</v>
      </c>
      <c r="G90" s="14">
        <f t="shared" si="5"/>
        <v>1444.5</v>
      </c>
      <c r="H90" s="14">
        <f t="shared" si="7"/>
        <v>1422.25</v>
      </c>
      <c r="I90" s="14">
        <v>500</v>
      </c>
      <c r="J90" s="14"/>
      <c r="K90" s="17">
        <f t="shared" si="6"/>
        <v>-1.9375</v>
      </c>
      <c r="L90" s="20">
        <v>0</v>
      </c>
      <c r="M90" s="14"/>
      <c r="N90" s="14"/>
      <c r="O90" s="28">
        <f t="shared" si="8"/>
        <v>3.555625</v>
      </c>
      <c r="P90" s="28">
        <f t="shared" si="9"/>
        <v>1.618125</v>
      </c>
      <c r="Q90" s="54">
        <v>321</v>
      </c>
      <c r="S90" s="34">
        <v>203</v>
      </c>
    </row>
    <row r="91" spans="1:19" x14ac:dyDescent="0.3">
      <c r="A91" s="14">
        <v>1469</v>
      </c>
      <c r="B91" s="50" t="s">
        <v>212</v>
      </c>
      <c r="C91" s="14">
        <v>20</v>
      </c>
      <c r="D91" s="14">
        <v>2443</v>
      </c>
      <c r="E91" s="15">
        <v>7</v>
      </c>
      <c r="F91" s="14">
        <v>5000</v>
      </c>
      <c r="G91" s="14">
        <f t="shared" si="5"/>
        <v>7000</v>
      </c>
      <c r="H91" s="14">
        <f t="shared" si="7"/>
        <v>6000</v>
      </c>
      <c r="I91" s="14"/>
      <c r="J91" s="14"/>
      <c r="K91" s="17">
        <f t="shared" si="6"/>
        <v>177.85</v>
      </c>
      <c r="L91" s="20">
        <v>20</v>
      </c>
      <c r="M91" s="14"/>
      <c r="N91" s="14">
        <v>30</v>
      </c>
      <c r="O91" s="28">
        <f t="shared" si="8"/>
        <v>15</v>
      </c>
      <c r="P91" s="28">
        <f t="shared" si="9"/>
        <v>242.85</v>
      </c>
      <c r="Q91" s="54">
        <v>1000</v>
      </c>
      <c r="S91" s="34">
        <v>382</v>
      </c>
    </row>
    <row r="92" spans="1:19" x14ac:dyDescent="0.3">
      <c r="A92" s="14">
        <v>1470</v>
      </c>
      <c r="B92" s="50" t="s">
        <v>213</v>
      </c>
      <c r="C92" s="14">
        <v>20</v>
      </c>
      <c r="D92" s="14">
        <v>3794</v>
      </c>
      <c r="E92" s="15">
        <v>7</v>
      </c>
      <c r="F92" s="14">
        <v>4500</v>
      </c>
      <c r="G92" s="14">
        <f t="shared" si="5"/>
        <v>5950</v>
      </c>
      <c r="H92" s="14">
        <f t="shared" si="7"/>
        <v>5225</v>
      </c>
      <c r="I92" s="14"/>
      <c r="J92" s="14"/>
      <c r="K92" s="17">
        <f t="shared" si="6"/>
        <v>71.55</v>
      </c>
      <c r="L92" s="20">
        <v>20</v>
      </c>
      <c r="M92" s="14"/>
      <c r="N92" s="14">
        <v>20</v>
      </c>
      <c r="O92" s="28">
        <f t="shared" si="8"/>
        <v>13.0625</v>
      </c>
      <c r="P92" s="28">
        <f t="shared" si="9"/>
        <v>124.6125</v>
      </c>
      <c r="Q92" s="54">
        <v>850</v>
      </c>
      <c r="S92" s="34">
        <v>630</v>
      </c>
    </row>
    <row r="93" spans="1:19" x14ac:dyDescent="0.3">
      <c r="A93" s="14">
        <v>1314</v>
      </c>
      <c r="B93" s="50" t="s">
        <v>156</v>
      </c>
      <c r="C93" s="14">
        <v>20</v>
      </c>
      <c r="D93" s="14">
        <v>394</v>
      </c>
      <c r="E93" s="15">
        <v>4</v>
      </c>
      <c r="F93" s="14">
        <v>800</v>
      </c>
      <c r="G93" s="14">
        <f t="shared" si="5"/>
        <v>1472</v>
      </c>
      <c r="H93" s="14">
        <f t="shared" si="7"/>
        <v>1136</v>
      </c>
      <c r="I93" s="14"/>
      <c r="J93" s="14"/>
      <c r="K93" s="17">
        <f t="shared" si="6"/>
        <v>37.1</v>
      </c>
      <c r="L93" s="20">
        <v>25</v>
      </c>
      <c r="M93" s="14"/>
      <c r="N93" s="14"/>
      <c r="O93" s="28">
        <f t="shared" si="8"/>
        <v>2.8400000000000003</v>
      </c>
      <c r="P93" s="28">
        <f t="shared" si="9"/>
        <v>64.94</v>
      </c>
      <c r="Q93" s="54">
        <v>368</v>
      </c>
      <c r="S93" s="34">
        <v>442</v>
      </c>
    </row>
    <row r="94" spans="1:19" x14ac:dyDescent="0.3">
      <c r="A94" s="14">
        <v>1504</v>
      </c>
      <c r="B94" s="50" t="s">
        <v>51</v>
      </c>
      <c r="C94" s="14">
        <v>12</v>
      </c>
      <c r="D94" s="14">
        <v>0</v>
      </c>
      <c r="E94" s="15">
        <v>3</v>
      </c>
      <c r="F94" s="14">
        <v>1000</v>
      </c>
      <c r="G94" s="14">
        <f t="shared" si="5"/>
        <v>1608</v>
      </c>
      <c r="H94" s="14">
        <f t="shared" si="7"/>
        <v>1304</v>
      </c>
      <c r="I94" s="14">
        <v>660</v>
      </c>
      <c r="J94" s="14">
        <v>300</v>
      </c>
      <c r="K94" s="17">
        <f t="shared" si="6"/>
        <v>28.666666666666668</v>
      </c>
      <c r="L94" s="20">
        <v>0</v>
      </c>
      <c r="M94" s="14"/>
      <c r="N94" s="14"/>
      <c r="O94" s="28">
        <f t="shared" si="8"/>
        <v>5.4333333333333336</v>
      </c>
      <c r="P94" s="49">
        <f t="shared" si="9"/>
        <v>34.1</v>
      </c>
      <c r="Q94" s="54">
        <v>536</v>
      </c>
      <c r="S94" s="34">
        <v>647</v>
      </c>
    </row>
    <row r="95" spans="1:19" x14ac:dyDescent="0.3">
      <c r="A95" s="14">
        <v>1315</v>
      </c>
      <c r="B95" s="50" t="s">
        <v>157</v>
      </c>
      <c r="C95" s="14">
        <v>20</v>
      </c>
      <c r="D95" s="14">
        <v>601</v>
      </c>
      <c r="E95" s="15">
        <v>4</v>
      </c>
      <c r="F95" s="14">
        <v>1000</v>
      </c>
      <c r="G95" s="14">
        <f t="shared" si="5"/>
        <v>1732</v>
      </c>
      <c r="H95" s="14">
        <f t="shared" si="7"/>
        <v>1366</v>
      </c>
      <c r="I95" s="14">
        <v>720</v>
      </c>
      <c r="J95" s="14"/>
      <c r="K95" s="17">
        <f t="shared" si="6"/>
        <v>2.25</v>
      </c>
      <c r="L95" s="20">
        <v>0</v>
      </c>
      <c r="M95" s="14"/>
      <c r="N95" s="14"/>
      <c r="O95" s="28">
        <f t="shared" si="8"/>
        <v>3.415</v>
      </c>
      <c r="P95" s="28">
        <f t="shared" si="9"/>
        <v>5.665</v>
      </c>
      <c r="Q95" s="54">
        <v>433</v>
      </c>
      <c r="S95" s="34">
        <v>388</v>
      </c>
    </row>
    <row r="96" spans="1:19" x14ac:dyDescent="0.3">
      <c r="A96" s="55"/>
      <c r="B96" s="56" t="s">
        <v>271</v>
      </c>
      <c r="C96" s="55">
        <v>10</v>
      </c>
      <c r="D96" s="55">
        <v>0</v>
      </c>
      <c r="E96" s="57">
        <v>4</v>
      </c>
      <c r="F96" s="55">
        <v>1100</v>
      </c>
      <c r="G96" s="55">
        <f t="shared" si="5"/>
        <v>0</v>
      </c>
      <c r="H96" s="55">
        <f t="shared" si="7"/>
        <v>550</v>
      </c>
      <c r="I96" s="55">
        <v>1400</v>
      </c>
      <c r="J96" s="55"/>
      <c r="K96" s="58">
        <f t="shared" si="6"/>
        <v>-85</v>
      </c>
      <c r="L96" s="55">
        <v>0</v>
      </c>
      <c r="M96" s="55"/>
      <c r="N96" s="55"/>
      <c r="O96" s="59">
        <f t="shared" si="8"/>
        <v>2.75</v>
      </c>
      <c r="P96" s="59">
        <f t="shared" si="9"/>
        <v>-82.25</v>
      </c>
      <c r="S96" s="36">
        <v>250</v>
      </c>
    </row>
    <row r="97" spans="1:19" x14ac:dyDescent="0.3">
      <c r="A97" s="14">
        <v>4603</v>
      </c>
      <c r="B97" s="50" t="s">
        <v>253</v>
      </c>
      <c r="C97" s="14">
        <v>12</v>
      </c>
      <c r="D97" s="14">
        <v>755</v>
      </c>
      <c r="E97" s="15">
        <v>7</v>
      </c>
      <c r="F97" s="14">
        <v>1200</v>
      </c>
      <c r="G97" s="14">
        <f>Q97*E97</f>
        <v>3843</v>
      </c>
      <c r="H97" s="14">
        <f t="shared" si="7"/>
        <v>2521.5</v>
      </c>
      <c r="I97" s="14"/>
      <c r="J97" s="14"/>
      <c r="K97" s="17">
        <f t="shared" si="6"/>
        <v>147.20833333333334</v>
      </c>
      <c r="L97" s="20">
        <v>25</v>
      </c>
      <c r="M97" s="14"/>
      <c r="N97" s="14"/>
      <c r="O97" s="28">
        <f t="shared" si="8"/>
        <v>10.50625</v>
      </c>
      <c r="P97" s="28">
        <f t="shared" si="9"/>
        <v>182.71458333333334</v>
      </c>
      <c r="Q97" s="54">
        <v>549</v>
      </c>
      <c r="S97" s="34">
        <v>466</v>
      </c>
    </row>
    <row r="98" spans="1:19" x14ac:dyDescent="0.3">
      <c r="A98" s="14">
        <v>1404</v>
      </c>
      <c r="B98" s="50" t="s">
        <v>243</v>
      </c>
      <c r="C98" s="14">
        <v>1</v>
      </c>
      <c r="D98" s="14">
        <v>20</v>
      </c>
      <c r="E98" s="15">
        <v>7</v>
      </c>
      <c r="F98" s="14">
        <v>33</v>
      </c>
      <c r="G98" s="14">
        <f t="shared" si="5"/>
        <v>35</v>
      </c>
      <c r="H98" s="14">
        <f t="shared" si="7"/>
        <v>34</v>
      </c>
      <c r="I98" s="14">
        <v>25</v>
      </c>
      <c r="J98" s="14">
        <v>10</v>
      </c>
      <c r="K98" s="17">
        <f t="shared" si="6"/>
        <v>-21</v>
      </c>
      <c r="L98" s="20">
        <v>0</v>
      </c>
      <c r="M98" s="14"/>
      <c r="N98" s="14"/>
      <c r="O98" s="28">
        <f t="shared" si="8"/>
        <v>1.7000000000000002</v>
      </c>
      <c r="P98" s="28">
        <f t="shared" si="9"/>
        <v>-19.3</v>
      </c>
      <c r="Q98" s="54">
        <v>5</v>
      </c>
      <c r="S98" s="34">
        <v>10</v>
      </c>
    </row>
    <row r="99" spans="1:19" x14ac:dyDescent="0.3">
      <c r="A99" s="14">
        <v>1072</v>
      </c>
      <c r="B99" s="50" t="s">
        <v>251</v>
      </c>
      <c r="C99" s="14">
        <v>10</v>
      </c>
      <c r="D99" s="14">
        <v>100</v>
      </c>
      <c r="E99" s="15">
        <v>9</v>
      </c>
      <c r="F99" s="14">
        <v>3500</v>
      </c>
      <c r="G99" s="14">
        <f t="shared" si="5"/>
        <v>4644</v>
      </c>
      <c r="H99" s="14">
        <f t="shared" si="7"/>
        <v>4072</v>
      </c>
      <c r="I99" s="14"/>
      <c r="J99" s="14"/>
      <c r="K99" s="17">
        <f t="shared" si="6"/>
        <v>397.2</v>
      </c>
      <c r="L99" s="20">
        <v>30</v>
      </c>
      <c r="M99" s="14"/>
      <c r="N99" s="14"/>
      <c r="O99" s="28">
        <f t="shared" si="8"/>
        <v>20.360000000000003</v>
      </c>
      <c r="P99" s="28">
        <f t="shared" si="9"/>
        <v>447.56</v>
      </c>
      <c r="Q99" s="54">
        <v>516</v>
      </c>
      <c r="S99" s="34">
        <v>833</v>
      </c>
    </row>
    <row r="100" spans="1:19" x14ac:dyDescent="0.3">
      <c r="A100" s="14">
        <v>4604</v>
      </c>
      <c r="B100" s="50" t="s">
        <v>48</v>
      </c>
      <c r="C100" s="14">
        <v>1</v>
      </c>
      <c r="D100" s="14">
        <v>0</v>
      </c>
      <c r="E100" s="15">
        <v>7</v>
      </c>
      <c r="F100" s="14">
        <v>200</v>
      </c>
      <c r="G100" s="14">
        <f t="shared" si="5"/>
        <v>518</v>
      </c>
      <c r="H100" s="14">
        <f t="shared" si="7"/>
        <v>359</v>
      </c>
      <c r="I100" s="14">
        <v>80</v>
      </c>
      <c r="J100" s="14">
        <v>103</v>
      </c>
      <c r="K100" s="17">
        <f t="shared" si="6"/>
        <v>176</v>
      </c>
      <c r="L100" s="20">
        <v>0</v>
      </c>
      <c r="M100" s="14"/>
      <c r="N100" s="14"/>
      <c r="O100" s="28">
        <f t="shared" si="8"/>
        <v>17.95</v>
      </c>
      <c r="P100" s="28">
        <f t="shared" si="9"/>
        <v>193.95</v>
      </c>
      <c r="Q100" s="54">
        <v>74</v>
      </c>
      <c r="S100" s="34">
        <v>70</v>
      </c>
    </row>
    <row r="101" spans="1:19" x14ac:dyDescent="0.3">
      <c r="A101" s="14">
        <v>1241</v>
      </c>
      <c r="B101" s="50" t="s">
        <v>158</v>
      </c>
      <c r="C101" s="14">
        <v>20</v>
      </c>
      <c r="D101" s="14">
        <v>13100</v>
      </c>
      <c r="E101" s="15">
        <v>6</v>
      </c>
      <c r="F101" s="14">
        <v>26000</v>
      </c>
      <c r="G101" s="14">
        <f t="shared" si="5"/>
        <v>30000</v>
      </c>
      <c r="H101" s="14">
        <f t="shared" si="7"/>
        <v>28000</v>
      </c>
      <c r="I101" s="14">
        <v>4000</v>
      </c>
      <c r="J101" s="14">
        <v>7000</v>
      </c>
      <c r="K101" s="17">
        <f t="shared" si="6"/>
        <v>195</v>
      </c>
      <c r="L101" s="20">
        <v>30</v>
      </c>
      <c r="M101" s="18">
        <v>80</v>
      </c>
      <c r="N101" s="14">
        <v>10</v>
      </c>
      <c r="O101" s="28">
        <f t="shared" si="8"/>
        <v>70</v>
      </c>
      <c r="P101" s="28">
        <f t="shared" si="9"/>
        <v>385</v>
      </c>
      <c r="Q101" s="54">
        <v>5000</v>
      </c>
      <c r="S101" s="34">
        <v>4241</v>
      </c>
    </row>
    <row r="102" spans="1:19" x14ac:dyDescent="0.3">
      <c r="A102" s="14">
        <v>1354</v>
      </c>
      <c r="B102" s="50" t="s">
        <v>159</v>
      </c>
      <c r="C102" s="14">
        <v>20</v>
      </c>
      <c r="D102" s="14">
        <v>722</v>
      </c>
      <c r="E102" s="15">
        <v>4.5</v>
      </c>
      <c r="F102" s="14">
        <v>1400</v>
      </c>
      <c r="G102" s="14">
        <f t="shared" si="5"/>
        <v>1017</v>
      </c>
      <c r="H102" s="14">
        <f t="shared" si="7"/>
        <v>1208.5</v>
      </c>
      <c r="I102" s="14">
        <v>1000</v>
      </c>
      <c r="J102" s="14"/>
      <c r="K102" s="17">
        <f t="shared" si="6"/>
        <v>-25.675000000000001</v>
      </c>
      <c r="L102" s="20">
        <v>0</v>
      </c>
      <c r="M102" s="14"/>
      <c r="N102" s="14"/>
      <c r="O102" s="28">
        <f t="shared" si="8"/>
        <v>3.0212500000000002</v>
      </c>
      <c r="P102" s="28">
        <f t="shared" si="9"/>
        <v>-22.653750000000002</v>
      </c>
      <c r="Q102" s="54">
        <v>226</v>
      </c>
      <c r="S102" s="34">
        <v>384</v>
      </c>
    </row>
    <row r="103" spans="1:19" x14ac:dyDescent="0.3">
      <c r="A103" s="55"/>
      <c r="B103" s="56" t="s">
        <v>320</v>
      </c>
      <c r="C103" s="55"/>
      <c r="D103" s="55"/>
      <c r="E103" s="57"/>
      <c r="F103" s="55"/>
      <c r="G103" s="55"/>
      <c r="H103" s="55"/>
      <c r="I103" s="55"/>
      <c r="J103" s="55"/>
      <c r="K103" s="58"/>
      <c r="L103" s="55"/>
      <c r="M103" s="55"/>
      <c r="N103" s="55"/>
      <c r="O103" s="59"/>
      <c r="P103" s="59">
        <v>20</v>
      </c>
    </row>
    <row r="104" spans="1:19" x14ac:dyDescent="0.3">
      <c r="A104" s="14">
        <v>128</v>
      </c>
      <c r="B104" s="50" t="s">
        <v>80</v>
      </c>
      <c r="C104" s="14">
        <v>6</v>
      </c>
      <c r="D104" s="14">
        <v>0</v>
      </c>
      <c r="E104" s="15">
        <v>4</v>
      </c>
      <c r="F104" s="14">
        <v>60</v>
      </c>
      <c r="G104" s="14">
        <f t="shared" si="5"/>
        <v>120</v>
      </c>
      <c r="H104" s="14">
        <f t="shared" si="7"/>
        <v>90</v>
      </c>
      <c r="I104" s="14">
        <v>72</v>
      </c>
      <c r="J104" s="14">
        <v>72</v>
      </c>
      <c r="K104" s="17">
        <f t="shared" si="6"/>
        <v>-9</v>
      </c>
      <c r="L104" s="20">
        <v>0</v>
      </c>
      <c r="M104" s="14"/>
      <c r="N104" s="14"/>
      <c r="O104" s="28">
        <f t="shared" si="8"/>
        <v>0.75</v>
      </c>
      <c r="P104" s="28">
        <f t="shared" si="9"/>
        <v>-8.25</v>
      </c>
      <c r="Q104" s="54">
        <v>30</v>
      </c>
      <c r="S104" s="34">
        <v>68</v>
      </c>
    </row>
    <row r="105" spans="1:19" x14ac:dyDescent="0.3">
      <c r="A105" s="14">
        <v>1384</v>
      </c>
      <c r="B105" s="50" t="s">
        <v>46</v>
      </c>
      <c r="C105" s="14">
        <v>24</v>
      </c>
      <c r="D105" s="14">
        <v>174</v>
      </c>
      <c r="E105" s="15">
        <v>7</v>
      </c>
      <c r="F105" s="14">
        <v>400</v>
      </c>
      <c r="G105" s="14">
        <f t="shared" si="5"/>
        <v>1239</v>
      </c>
      <c r="H105" s="14">
        <f t="shared" si="7"/>
        <v>819.5</v>
      </c>
      <c r="I105" s="14">
        <v>240</v>
      </c>
      <c r="J105" s="14"/>
      <c r="K105" s="17">
        <f t="shared" si="6"/>
        <v>16.895833333333332</v>
      </c>
      <c r="L105" s="20">
        <v>0</v>
      </c>
      <c r="M105" s="14"/>
      <c r="N105" s="14"/>
      <c r="O105" s="28">
        <f t="shared" si="8"/>
        <v>1.7072916666666667</v>
      </c>
      <c r="P105" s="28">
        <f t="shared" si="9"/>
        <v>18.603124999999999</v>
      </c>
      <c r="Q105" s="54">
        <v>177</v>
      </c>
      <c r="S105" s="34">
        <v>72</v>
      </c>
    </row>
    <row r="106" spans="1:19" x14ac:dyDescent="0.3">
      <c r="A106" s="14">
        <v>1385</v>
      </c>
      <c r="B106" s="50" t="s">
        <v>45</v>
      </c>
      <c r="C106" s="14">
        <v>24</v>
      </c>
      <c r="D106" s="14">
        <v>895</v>
      </c>
      <c r="E106" s="15">
        <v>7</v>
      </c>
      <c r="F106" s="14">
        <v>1500</v>
      </c>
      <c r="G106" s="14">
        <f t="shared" si="5"/>
        <v>2520</v>
      </c>
      <c r="H106" s="14">
        <f t="shared" si="7"/>
        <v>2010</v>
      </c>
      <c r="I106" s="14">
        <v>840</v>
      </c>
      <c r="J106" s="14"/>
      <c r="K106" s="17">
        <f t="shared" si="6"/>
        <v>11.458333333333334</v>
      </c>
      <c r="L106" s="20">
        <v>20</v>
      </c>
      <c r="M106" s="14"/>
      <c r="N106" s="14"/>
      <c r="O106" s="28">
        <f t="shared" si="8"/>
        <v>4.1875</v>
      </c>
      <c r="P106" s="28">
        <f t="shared" si="9"/>
        <v>35.645833333333336</v>
      </c>
      <c r="Q106" s="54">
        <v>360</v>
      </c>
      <c r="S106" s="34">
        <v>258</v>
      </c>
    </row>
    <row r="107" spans="1:19" x14ac:dyDescent="0.3">
      <c r="A107" s="14">
        <v>3138</v>
      </c>
      <c r="B107" s="50" t="s">
        <v>196</v>
      </c>
      <c r="C107" s="14">
        <v>24</v>
      </c>
      <c r="D107" s="14">
        <v>2762</v>
      </c>
      <c r="E107" s="15">
        <v>8</v>
      </c>
      <c r="F107" s="14">
        <v>3000</v>
      </c>
      <c r="G107" s="14">
        <f t="shared" si="5"/>
        <v>2424</v>
      </c>
      <c r="H107" s="14">
        <f t="shared" si="7"/>
        <v>2712</v>
      </c>
      <c r="I107" s="14"/>
      <c r="J107" s="14"/>
      <c r="K107" s="17">
        <f t="shared" si="6"/>
        <v>-2.0833333333333335</v>
      </c>
      <c r="L107" s="20">
        <v>0</v>
      </c>
      <c r="M107" s="14"/>
      <c r="N107" s="14"/>
      <c r="O107" s="28">
        <f t="shared" si="8"/>
        <v>5.6499999999999995</v>
      </c>
      <c r="P107" s="28">
        <f t="shared" si="9"/>
        <v>3.566666666666666</v>
      </c>
      <c r="Q107" s="54">
        <v>303</v>
      </c>
      <c r="S107" s="34">
        <v>197</v>
      </c>
    </row>
    <row r="108" spans="1:19" x14ac:dyDescent="0.3">
      <c r="A108" s="14">
        <v>1386</v>
      </c>
      <c r="B108" s="50" t="s">
        <v>66</v>
      </c>
      <c r="C108" s="14">
        <v>6</v>
      </c>
      <c r="D108" s="14">
        <v>106</v>
      </c>
      <c r="E108" s="15">
        <v>7</v>
      </c>
      <c r="F108" s="14">
        <v>80</v>
      </c>
      <c r="G108" s="14">
        <f t="shared" si="5"/>
        <v>231</v>
      </c>
      <c r="H108" s="14">
        <f t="shared" si="7"/>
        <v>155.5</v>
      </c>
      <c r="I108" s="14">
        <v>60</v>
      </c>
      <c r="J108" s="14"/>
      <c r="K108" s="17">
        <f t="shared" si="6"/>
        <v>-1.75</v>
      </c>
      <c r="L108" s="20">
        <v>10</v>
      </c>
      <c r="M108" s="14"/>
      <c r="N108" s="14"/>
      <c r="O108" s="28">
        <f t="shared" si="8"/>
        <v>1.2958333333333334</v>
      </c>
      <c r="P108" s="28">
        <f t="shared" si="9"/>
        <v>9.5458333333333343</v>
      </c>
      <c r="Q108" s="54">
        <v>33</v>
      </c>
      <c r="S108" s="34">
        <v>26</v>
      </c>
    </row>
    <row r="109" spans="1:19" x14ac:dyDescent="0.3">
      <c r="A109" s="14">
        <v>91</v>
      </c>
      <c r="B109" s="50" t="s">
        <v>61</v>
      </c>
      <c r="C109" s="14">
        <v>12</v>
      </c>
      <c r="D109" s="14">
        <v>333</v>
      </c>
      <c r="E109" s="15">
        <v>10</v>
      </c>
      <c r="F109" s="14">
        <v>450</v>
      </c>
      <c r="G109" s="14">
        <f t="shared" si="5"/>
        <v>1030</v>
      </c>
      <c r="H109" s="14">
        <f t="shared" si="7"/>
        <v>740</v>
      </c>
      <c r="I109" s="14">
        <v>420</v>
      </c>
      <c r="J109" s="14"/>
      <c r="K109" s="17">
        <f t="shared" si="6"/>
        <v>-1.0833333333333333</v>
      </c>
      <c r="L109" s="20">
        <v>0</v>
      </c>
      <c r="M109" s="14"/>
      <c r="N109" s="14"/>
      <c r="O109" s="28">
        <f t="shared" si="8"/>
        <v>3.0833333333333335</v>
      </c>
      <c r="P109" s="28">
        <f t="shared" si="9"/>
        <v>2</v>
      </c>
      <c r="Q109" s="54">
        <v>103</v>
      </c>
      <c r="S109" s="34">
        <v>109</v>
      </c>
    </row>
    <row r="110" spans="1:19" x14ac:dyDescent="0.3">
      <c r="A110" s="14">
        <v>1467</v>
      </c>
      <c r="B110" s="50" t="s">
        <v>263</v>
      </c>
      <c r="C110" s="14">
        <v>24</v>
      </c>
      <c r="D110" s="14">
        <v>360</v>
      </c>
      <c r="E110" s="15">
        <v>9</v>
      </c>
      <c r="F110" s="14">
        <v>450</v>
      </c>
      <c r="G110" s="14">
        <f t="shared" si="5"/>
        <v>450</v>
      </c>
      <c r="H110" s="14">
        <f t="shared" si="7"/>
        <v>450</v>
      </c>
      <c r="I110" s="14"/>
      <c r="J110" s="14"/>
      <c r="K110" s="17">
        <f t="shared" si="6"/>
        <v>3.75</v>
      </c>
      <c r="L110" s="20"/>
      <c r="M110" s="14"/>
      <c r="N110" s="14"/>
      <c r="O110" s="28">
        <f t="shared" si="8"/>
        <v>0.9375</v>
      </c>
      <c r="P110" s="28">
        <f t="shared" si="9"/>
        <v>4.6875</v>
      </c>
      <c r="Q110" s="54">
        <v>50</v>
      </c>
      <c r="S110" s="36">
        <v>50</v>
      </c>
    </row>
    <row r="111" spans="1:19" x14ac:dyDescent="0.3">
      <c r="A111" s="14">
        <v>1468</v>
      </c>
      <c r="B111" s="50" t="s">
        <v>160</v>
      </c>
      <c r="C111" s="14">
        <v>24</v>
      </c>
      <c r="D111" s="14">
        <v>3045</v>
      </c>
      <c r="E111" s="15">
        <v>9</v>
      </c>
      <c r="F111" s="14">
        <v>5000</v>
      </c>
      <c r="G111" s="14">
        <f t="shared" si="5"/>
        <v>7119</v>
      </c>
      <c r="H111" s="14">
        <f t="shared" si="7"/>
        <v>6059.5</v>
      </c>
      <c r="I111" s="14"/>
      <c r="J111" s="14">
        <v>3240</v>
      </c>
      <c r="K111" s="17">
        <f t="shared" si="6"/>
        <v>-9.3958333333333339</v>
      </c>
      <c r="L111" s="20">
        <v>20</v>
      </c>
      <c r="M111" s="14"/>
      <c r="N111" s="14"/>
      <c r="O111" s="28">
        <f t="shared" si="8"/>
        <v>12.623958333333334</v>
      </c>
      <c r="P111" s="28">
        <f t="shared" si="9"/>
        <v>23.228124999999999</v>
      </c>
      <c r="Q111" s="54">
        <v>791</v>
      </c>
      <c r="S111" s="34">
        <v>853</v>
      </c>
    </row>
    <row r="112" spans="1:19" x14ac:dyDescent="0.3">
      <c r="A112" s="14">
        <v>1317</v>
      </c>
      <c r="B112" s="50" t="s">
        <v>162</v>
      </c>
      <c r="C112" s="14">
        <v>50</v>
      </c>
      <c r="D112" s="14">
        <v>786</v>
      </c>
      <c r="E112" s="15">
        <v>4</v>
      </c>
      <c r="F112" s="14">
        <v>1700</v>
      </c>
      <c r="G112" s="14">
        <f t="shared" si="5"/>
        <v>2400</v>
      </c>
      <c r="H112" s="14">
        <f t="shared" si="7"/>
        <v>2050</v>
      </c>
      <c r="I112" s="14">
        <v>600</v>
      </c>
      <c r="J112" s="14">
        <v>500</v>
      </c>
      <c r="K112" s="17">
        <f t="shared" si="6"/>
        <v>3.28</v>
      </c>
      <c r="L112" s="20">
        <v>0</v>
      </c>
      <c r="M112" s="14"/>
      <c r="N112" s="14"/>
      <c r="O112" s="28">
        <f t="shared" si="8"/>
        <v>2.0499999999999998</v>
      </c>
      <c r="P112" s="28">
        <f t="shared" si="9"/>
        <v>5.33</v>
      </c>
      <c r="Q112" s="54">
        <v>600</v>
      </c>
      <c r="S112" s="34">
        <v>609</v>
      </c>
    </row>
    <row r="113" spans="1:19" x14ac:dyDescent="0.3">
      <c r="A113" s="14">
        <v>1319</v>
      </c>
      <c r="B113" s="50" t="s">
        <v>161</v>
      </c>
      <c r="C113" s="14">
        <v>50</v>
      </c>
      <c r="D113" s="18">
        <v>512</v>
      </c>
      <c r="E113" s="15">
        <v>4</v>
      </c>
      <c r="F113" s="14">
        <v>2500</v>
      </c>
      <c r="G113" s="14">
        <f t="shared" si="5"/>
        <v>3600</v>
      </c>
      <c r="H113" s="14">
        <f t="shared" si="7"/>
        <v>3050</v>
      </c>
      <c r="I113" s="14">
        <v>1750</v>
      </c>
      <c r="J113" s="14"/>
      <c r="K113" s="17">
        <f t="shared" si="6"/>
        <v>15.76</v>
      </c>
      <c r="L113" s="20">
        <v>0</v>
      </c>
      <c r="M113" s="14"/>
      <c r="N113" s="14"/>
      <c r="O113" s="28">
        <f t="shared" si="8"/>
        <v>3.05</v>
      </c>
      <c r="P113" s="28">
        <f t="shared" si="9"/>
        <v>18.809999999999999</v>
      </c>
      <c r="Q113" s="54">
        <v>900</v>
      </c>
      <c r="S113" s="34">
        <v>700</v>
      </c>
    </row>
    <row r="114" spans="1:19" x14ac:dyDescent="0.3">
      <c r="A114" s="14">
        <v>3108</v>
      </c>
      <c r="B114" s="50" t="s">
        <v>86</v>
      </c>
      <c r="C114" s="14">
        <v>24</v>
      </c>
      <c r="D114" s="14">
        <v>1245</v>
      </c>
      <c r="E114" s="15">
        <v>9</v>
      </c>
      <c r="F114" s="14">
        <v>900</v>
      </c>
      <c r="G114" s="14">
        <f t="shared" si="5"/>
        <v>2034</v>
      </c>
      <c r="H114" s="14">
        <f t="shared" si="7"/>
        <v>1467</v>
      </c>
      <c r="I114" s="14">
        <v>960</v>
      </c>
      <c r="J114" s="14">
        <v>240</v>
      </c>
      <c r="K114" s="17">
        <f t="shared" si="6"/>
        <v>-40.75</v>
      </c>
      <c r="L114" s="20">
        <v>30</v>
      </c>
      <c r="M114" s="14"/>
      <c r="N114" s="14"/>
      <c r="O114" s="28">
        <f t="shared" si="8"/>
        <v>3.0562500000000004</v>
      </c>
      <c r="P114" s="28">
        <f t="shared" si="9"/>
        <v>-7.6937499999999996</v>
      </c>
      <c r="Q114" s="54">
        <v>226</v>
      </c>
      <c r="S114" s="34">
        <v>303</v>
      </c>
    </row>
    <row r="115" spans="1:19" x14ac:dyDescent="0.3">
      <c r="A115" s="14">
        <v>1322</v>
      </c>
      <c r="B115" s="50" t="s">
        <v>72</v>
      </c>
      <c r="C115" s="14">
        <v>20</v>
      </c>
      <c r="D115" s="14">
        <v>1000</v>
      </c>
      <c r="E115" s="15">
        <v>4</v>
      </c>
      <c r="F115" s="14">
        <v>1400</v>
      </c>
      <c r="G115" s="14">
        <f t="shared" si="5"/>
        <v>848</v>
      </c>
      <c r="H115" s="14">
        <f t="shared" si="7"/>
        <v>1124</v>
      </c>
      <c r="I115" s="14"/>
      <c r="J115" s="14">
        <v>200</v>
      </c>
      <c r="K115" s="17">
        <f t="shared" si="6"/>
        <v>-3.8</v>
      </c>
      <c r="L115" s="20">
        <v>0</v>
      </c>
      <c r="M115" s="14"/>
      <c r="N115" s="14"/>
      <c r="O115" s="28">
        <f t="shared" si="8"/>
        <v>2.81</v>
      </c>
      <c r="P115" s="28">
        <f t="shared" si="9"/>
        <v>-0.98999999999999977</v>
      </c>
      <c r="Q115" s="54">
        <v>212</v>
      </c>
      <c r="S115" s="34">
        <v>176</v>
      </c>
    </row>
    <row r="116" spans="1:19" x14ac:dyDescent="0.3">
      <c r="A116" s="14">
        <v>3021</v>
      </c>
      <c r="B116" s="50" t="s">
        <v>262</v>
      </c>
      <c r="C116" s="14">
        <v>36</v>
      </c>
      <c r="D116" s="14">
        <v>540</v>
      </c>
      <c r="E116" s="15">
        <v>4</v>
      </c>
      <c r="F116" s="14">
        <v>540</v>
      </c>
      <c r="G116" s="14">
        <f t="shared" si="5"/>
        <v>560</v>
      </c>
      <c r="H116" s="14">
        <f t="shared" si="7"/>
        <v>550</v>
      </c>
      <c r="I116" s="14">
        <v>180</v>
      </c>
      <c r="J116" s="14"/>
      <c r="K116" s="17">
        <f t="shared" si="6"/>
        <v>-4.7222222222222223</v>
      </c>
      <c r="L116" s="20"/>
      <c r="M116" s="14"/>
      <c r="N116" s="14"/>
      <c r="O116" s="28">
        <f t="shared" si="8"/>
        <v>0.76388888888888884</v>
      </c>
      <c r="P116" s="28">
        <f t="shared" si="9"/>
        <v>-3.9583333333333335</v>
      </c>
      <c r="Q116" s="54">
        <v>140</v>
      </c>
      <c r="S116" s="36">
        <v>120</v>
      </c>
    </row>
    <row r="117" spans="1:19" x14ac:dyDescent="0.3">
      <c r="A117" s="14">
        <v>3055</v>
      </c>
      <c r="B117" s="50" t="s">
        <v>245</v>
      </c>
      <c r="C117" s="14">
        <v>12</v>
      </c>
      <c r="D117" s="14">
        <v>2400</v>
      </c>
      <c r="E117" s="15">
        <v>8</v>
      </c>
      <c r="F117" s="14">
        <v>1400</v>
      </c>
      <c r="G117" s="14">
        <f t="shared" si="5"/>
        <v>2736</v>
      </c>
      <c r="H117" s="14">
        <f t="shared" si="7"/>
        <v>2068</v>
      </c>
      <c r="I117" s="14"/>
      <c r="J117" s="14">
        <v>480</v>
      </c>
      <c r="K117" s="17">
        <f t="shared" si="6"/>
        <v>-67.666666666666671</v>
      </c>
      <c r="L117" s="20">
        <v>0</v>
      </c>
      <c r="M117" s="18">
        <v>100</v>
      </c>
      <c r="N117" s="14"/>
      <c r="O117" s="28">
        <f t="shared" si="8"/>
        <v>8.6166666666666671</v>
      </c>
      <c r="P117" s="28">
        <f>K117+L117+M117+N117+O117</f>
        <v>40.949999999999996</v>
      </c>
      <c r="Q117" s="54">
        <v>342</v>
      </c>
      <c r="S117" s="34">
        <v>220</v>
      </c>
    </row>
    <row r="118" spans="1:19" x14ac:dyDescent="0.3">
      <c r="A118" s="14">
        <v>3126</v>
      </c>
      <c r="B118" s="51" t="s">
        <v>194</v>
      </c>
      <c r="C118" s="14">
        <v>12</v>
      </c>
      <c r="D118" s="14">
        <v>2400</v>
      </c>
      <c r="E118" s="15">
        <v>8</v>
      </c>
      <c r="F118" s="14">
        <v>1400</v>
      </c>
      <c r="G118" s="14">
        <f t="shared" si="5"/>
        <v>1952</v>
      </c>
      <c r="H118" s="14">
        <f t="shared" si="7"/>
        <v>1676</v>
      </c>
      <c r="I118" s="14"/>
      <c r="J118" s="14">
        <v>240</v>
      </c>
      <c r="K118" s="17">
        <f t="shared" si="6"/>
        <v>-80.333333333333329</v>
      </c>
      <c r="L118" s="20">
        <v>0</v>
      </c>
      <c r="M118" s="18">
        <v>100</v>
      </c>
      <c r="N118" s="14"/>
      <c r="O118" s="28">
        <f t="shared" si="8"/>
        <v>6.9833333333333343</v>
      </c>
      <c r="P118" s="28">
        <f t="shared" si="9"/>
        <v>26.650000000000006</v>
      </c>
      <c r="Q118" s="54">
        <v>244</v>
      </c>
      <c r="S118" s="34">
        <v>176</v>
      </c>
    </row>
    <row r="119" spans="1:19" x14ac:dyDescent="0.3">
      <c r="A119" s="14">
        <v>3070</v>
      </c>
      <c r="B119" s="50" t="s">
        <v>105</v>
      </c>
      <c r="C119" s="14">
        <v>12</v>
      </c>
      <c r="D119" s="14">
        <v>1191</v>
      </c>
      <c r="E119" s="15">
        <v>8</v>
      </c>
      <c r="F119" s="14">
        <v>1400</v>
      </c>
      <c r="G119" s="14">
        <f t="shared" si="5"/>
        <v>1952</v>
      </c>
      <c r="H119" s="14">
        <f t="shared" si="7"/>
        <v>1676</v>
      </c>
      <c r="I119" s="14"/>
      <c r="J119" s="14"/>
      <c r="K119" s="17">
        <f t="shared" si="6"/>
        <v>40.416666666666664</v>
      </c>
      <c r="L119" s="20">
        <v>0</v>
      </c>
      <c r="M119" s="14"/>
      <c r="N119" s="14"/>
      <c r="O119" s="28">
        <f t="shared" si="8"/>
        <v>6.9833333333333343</v>
      </c>
      <c r="P119" s="28">
        <f t="shared" si="9"/>
        <v>47.4</v>
      </c>
      <c r="Q119" s="54">
        <v>244</v>
      </c>
      <c r="S119" s="34">
        <v>88</v>
      </c>
    </row>
    <row r="120" spans="1:19" x14ac:dyDescent="0.3">
      <c r="A120" s="14">
        <v>3054</v>
      </c>
      <c r="B120" s="50" t="s">
        <v>103</v>
      </c>
      <c r="C120" s="14">
        <v>12</v>
      </c>
      <c r="D120" s="14">
        <v>897</v>
      </c>
      <c r="E120" s="15">
        <v>8</v>
      </c>
      <c r="F120" s="14">
        <v>1300</v>
      </c>
      <c r="G120" s="14">
        <f t="shared" si="5"/>
        <v>1032</v>
      </c>
      <c r="H120" s="14">
        <f t="shared" si="7"/>
        <v>1166</v>
      </c>
      <c r="I120" s="14"/>
      <c r="J120" s="14"/>
      <c r="K120" s="17">
        <f t="shared" si="6"/>
        <v>22.416666666666668</v>
      </c>
      <c r="L120" s="20">
        <v>0</v>
      </c>
      <c r="M120" s="14"/>
      <c r="N120" s="14"/>
      <c r="O120" s="28">
        <f t="shared" si="8"/>
        <v>4.8583333333333334</v>
      </c>
      <c r="P120" s="28">
        <f t="shared" si="9"/>
        <v>27.275000000000002</v>
      </c>
      <c r="Q120" s="54">
        <v>129</v>
      </c>
      <c r="S120" s="34">
        <v>91</v>
      </c>
    </row>
    <row r="121" spans="1:19" x14ac:dyDescent="0.3">
      <c r="A121" s="14">
        <v>3056</v>
      </c>
      <c r="B121" s="50" t="s">
        <v>106</v>
      </c>
      <c r="C121" s="14">
        <v>12</v>
      </c>
      <c r="D121" s="14">
        <v>269</v>
      </c>
      <c r="E121" s="15">
        <v>8</v>
      </c>
      <c r="F121" s="14">
        <v>900</v>
      </c>
      <c r="G121" s="14">
        <f t="shared" si="5"/>
        <v>1408</v>
      </c>
      <c r="H121" s="14">
        <f t="shared" si="7"/>
        <v>1154</v>
      </c>
      <c r="I121" s="14"/>
      <c r="J121" s="14">
        <v>720</v>
      </c>
      <c r="K121" s="17">
        <f t="shared" si="6"/>
        <v>13.75</v>
      </c>
      <c r="L121" s="20">
        <v>0</v>
      </c>
      <c r="M121" s="14"/>
      <c r="N121" s="14"/>
      <c r="O121" s="28">
        <f t="shared" si="8"/>
        <v>4.8083333333333336</v>
      </c>
      <c r="P121" s="28">
        <f t="shared" si="9"/>
        <v>18.558333333333334</v>
      </c>
      <c r="Q121" s="54">
        <v>176</v>
      </c>
      <c r="S121" s="34">
        <v>143</v>
      </c>
    </row>
    <row r="122" spans="1:19" x14ac:dyDescent="0.3">
      <c r="A122" s="14">
        <v>3053</v>
      </c>
      <c r="B122" s="50" t="s">
        <v>215</v>
      </c>
      <c r="C122" s="14">
        <v>12</v>
      </c>
      <c r="D122" s="14">
        <v>1654</v>
      </c>
      <c r="E122" s="15">
        <v>8</v>
      </c>
      <c r="F122" s="14">
        <v>1000</v>
      </c>
      <c r="G122" s="14">
        <f t="shared" si="5"/>
        <v>2256</v>
      </c>
      <c r="H122" s="14">
        <f t="shared" si="7"/>
        <v>1628</v>
      </c>
      <c r="I122" s="14"/>
      <c r="J122" s="14">
        <v>240</v>
      </c>
      <c r="K122" s="17">
        <f t="shared" si="6"/>
        <v>-22.166666666666668</v>
      </c>
      <c r="L122" s="20">
        <v>0</v>
      </c>
      <c r="M122" s="14"/>
      <c r="N122" s="14"/>
      <c r="O122" s="28">
        <f t="shared" si="8"/>
        <v>6.7833333333333341</v>
      </c>
      <c r="P122" s="28">
        <f>K122+L122+M122+N122+O122</f>
        <v>-15.383333333333333</v>
      </c>
      <c r="Q122" s="54">
        <v>282</v>
      </c>
      <c r="S122" s="34">
        <v>191</v>
      </c>
    </row>
    <row r="123" spans="1:19" x14ac:dyDescent="0.3">
      <c r="A123" s="14">
        <v>1234</v>
      </c>
      <c r="B123" s="50" t="s">
        <v>8</v>
      </c>
      <c r="C123" s="14">
        <v>12</v>
      </c>
      <c r="D123" s="18">
        <v>0</v>
      </c>
      <c r="E123" s="15">
        <v>8</v>
      </c>
      <c r="F123" s="14">
        <v>3100</v>
      </c>
      <c r="G123" s="14">
        <f t="shared" si="5"/>
        <v>1856</v>
      </c>
      <c r="H123" s="14">
        <f t="shared" si="7"/>
        <v>2478</v>
      </c>
      <c r="I123" s="14"/>
      <c r="J123" s="14"/>
      <c r="K123" s="17">
        <f t="shared" si="6"/>
        <v>206.5</v>
      </c>
      <c r="L123" s="20">
        <v>30</v>
      </c>
      <c r="M123" s="14"/>
      <c r="N123" s="14"/>
      <c r="O123" s="28">
        <f t="shared" si="8"/>
        <v>10.325000000000001</v>
      </c>
      <c r="P123" s="28">
        <f t="shared" si="9"/>
        <v>246.82499999999999</v>
      </c>
      <c r="Q123" s="54">
        <v>232</v>
      </c>
      <c r="S123" s="36"/>
    </row>
    <row r="124" spans="1:19" x14ac:dyDescent="0.3">
      <c r="A124" s="14">
        <v>160</v>
      </c>
      <c r="B124" s="50" t="s">
        <v>234</v>
      </c>
      <c r="C124" s="14">
        <v>24</v>
      </c>
      <c r="D124" s="14">
        <v>749</v>
      </c>
      <c r="E124" s="15">
        <v>9</v>
      </c>
      <c r="F124" s="14">
        <v>900</v>
      </c>
      <c r="G124" s="14">
        <f t="shared" si="5"/>
        <v>1620</v>
      </c>
      <c r="H124" s="14">
        <f t="shared" si="7"/>
        <v>1260</v>
      </c>
      <c r="I124" s="14"/>
      <c r="J124" s="14"/>
      <c r="K124" s="17">
        <f t="shared" si="6"/>
        <v>21.291666666666668</v>
      </c>
      <c r="L124" s="20">
        <v>0</v>
      </c>
      <c r="M124" s="14"/>
      <c r="N124" s="14"/>
      <c r="O124" s="28">
        <f t="shared" si="8"/>
        <v>2.625</v>
      </c>
      <c r="P124" s="28">
        <f t="shared" si="9"/>
        <v>23.916666666666668</v>
      </c>
      <c r="Q124" s="54">
        <v>180</v>
      </c>
      <c r="S124" s="34">
        <v>78</v>
      </c>
    </row>
    <row r="125" spans="1:19" x14ac:dyDescent="0.3">
      <c r="A125" s="14">
        <v>159</v>
      </c>
      <c r="B125" s="50" t="s">
        <v>113</v>
      </c>
      <c r="C125" s="14">
        <v>24</v>
      </c>
      <c r="D125" s="14">
        <v>1038</v>
      </c>
      <c r="E125" s="15">
        <v>9</v>
      </c>
      <c r="F125" s="14">
        <v>1700</v>
      </c>
      <c r="G125" s="14">
        <f t="shared" si="5"/>
        <v>2340</v>
      </c>
      <c r="H125" s="14">
        <f t="shared" si="7"/>
        <v>2020</v>
      </c>
      <c r="I125" s="14"/>
      <c r="J125" s="14">
        <v>600</v>
      </c>
      <c r="K125" s="17">
        <f t="shared" si="6"/>
        <v>15.916666666666666</v>
      </c>
      <c r="L125" s="20">
        <v>0</v>
      </c>
      <c r="M125" s="14"/>
      <c r="N125" s="14"/>
      <c r="O125" s="28">
        <f t="shared" si="8"/>
        <v>4.208333333333333</v>
      </c>
      <c r="P125" s="28">
        <f t="shared" si="9"/>
        <v>20.125</v>
      </c>
      <c r="Q125" s="54">
        <v>260</v>
      </c>
      <c r="S125" s="34">
        <v>191</v>
      </c>
    </row>
    <row r="126" spans="1:19" x14ac:dyDescent="0.3">
      <c r="A126" s="14">
        <v>1355</v>
      </c>
      <c r="B126" s="50" t="s">
        <v>322</v>
      </c>
      <c r="C126" s="14">
        <v>24</v>
      </c>
      <c r="D126" s="14">
        <v>103</v>
      </c>
      <c r="E126" s="15">
        <v>9</v>
      </c>
      <c r="F126" s="14">
        <v>250</v>
      </c>
      <c r="G126" s="14">
        <f t="shared" si="5"/>
        <v>558</v>
      </c>
      <c r="H126" s="14">
        <f t="shared" si="7"/>
        <v>404</v>
      </c>
      <c r="I126" s="14"/>
      <c r="J126" s="14"/>
      <c r="K126" s="17">
        <f t="shared" si="6"/>
        <v>12.541666666666666</v>
      </c>
      <c r="L126" s="20">
        <v>0</v>
      </c>
      <c r="M126" s="14"/>
      <c r="N126" s="14"/>
      <c r="O126" s="28">
        <f t="shared" si="8"/>
        <v>0.84166666666666679</v>
      </c>
      <c r="P126" s="28">
        <f t="shared" si="9"/>
        <v>13.383333333333333</v>
      </c>
      <c r="Q126" s="54">
        <v>62</v>
      </c>
    </row>
    <row r="127" spans="1:19" x14ac:dyDescent="0.3">
      <c r="A127" s="14">
        <v>162</v>
      </c>
      <c r="B127" s="50" t="s">
        <v>54</v>
      </c>
      <c r="C127" s="14">
        <v>24</v>
      </c>
      <c r="D127" s="14">
        <v>345</v>
      </c>
      <c r="E127" s="15">
        <v>9</v>
      </c>
      <c r="F127" s="14">
        <v>1000</v>
      </c>
      <c r="G127" s="14">
        <f t="shared" si="5"/>
        <v>2700</v>
      </c>
      <c r="H127" s="14">
        <f t="shared" si="7"/>
        <v>1850</v>
      </c>
      <c r="I127" s="14"/>
      <c r="J127" s="14">
        <v>720</v>
      </c>
      <c r="K127" s="17">
        <f t="shared" si="6"/>
        <v>32.708333333333336</v>
      </c>
      <c r="L127" s="20">
        <v>0</v>
      </c>
      <c r="M127" s="14"/>
      <c r="N127" s="14"/>
      <c r="O127" s="28">
        <f t="shared" si="8"/>
        <v>3.8541666666666665</v>
      </c>
      <c r="P127" s="28">
        <f t="shared" si="9"/>
        <v>36.5625</v>
      </c>
      <c r="Q127" s="54">
        <v>300</v>
      </c>
      <c r="S127" s="34">
        <v>218</v>
      </c>
    </row>
    <row r="128" spans="1:19" x14ac:dyDescent="0.3">
      <c r="A128" s="14">
        <v>161</v>
      </c>
      <c r="B128" s="50" t="s">
        <v>197</v>
      </c>
      <c r="C128" s="14">
        <v>24</v>
      </c>
      <c r="D128" s="14">
        <v>1210</v>
      </c>
      <c r="E128" s="15">
        <v>9</v>
      </c>
      <c r="F128" s="14">
        <v>1100</v>
      </c>
      <c r="G128" s="14">
        <f t="shared" si="5"/>
        <v>1755</v>
      </c>
      <c r="H128" s="14">
        <f t="shared" si="7"/>
        <v>1427.5</v>
      </c>
      <c r="I128" s="14">
        <v>600</v>
      </c>
      <c r="J128" s="14"/>
      <c r="K128" s="17">
        <f t="shared" si="6"/>
        <v>-15.9375</v>
      </c>
      <c r="L128" s="20">
        <v>25</v>
      </c>
      <c r="M128" s="14"/>
      <c r="N128" s="14"/>
      <c r="O128" s="28">
        <f t="shared" si="8"/>
        <v>2.9739583333333335</v>
      </c>
      <c r="P128" s="28">
        <f t="shared" si="9"/>
        <v>12.036458333333334</v>
      </c>
      <c r="Q128" s="54">
        <v>195</v>
      </c>
      <c r="S128" s="34">
        <v>175</v>
      </c>
    </row>
    <row r="129" spans="1:19" x14ac:dyDescent="0.3">
      <c r="A129" s="14">
        <v>1355</v>
      </c>
      <c r="B129" s="50" t="s">
        <v>323</v>
      </c>
      <c r="C129" s="14">
        <v>24</v>
      </c>
      <c r="D129" s="14">
        <v>120</v>
      </c>
      <c r="E129" s="15">
        <v>9</v>
      </c>
      <c r="F129" s="14">
        <v>250</v>
      </c>
      <c r="G129" s="14">
        <f t="shared" si="5"/>
        <v>774</v>
      </c>
      <c r="H129" s="14">
        <f t="shared" si="7"/>
        <v>512</v>
      </c>
      <c r="I129" s="14"/>
      <c r="J129" s="14"/>
      <c r="K129" s="17">
        <f t="shared" si="6"/>
        <v>16.333333333333332</v>
      </c>
      <c r="L129" s="20">
        <v>0</v>
      </c>
      <c r="M129" s="14"/>
      <c r="N129" s="14"/>
      <c r="O129" s="28">
        <f t="shared" si="8"/>
        <v>1.0666666666666667</v>
      </c>
      <c r="P129" s="28">
        <f t="shared" si="9"/>
        <v>17.399999999999999</v>
      </c>
      <c r="Q129" s="54">
        <v>86</v>
      </c>
      <c r="S129" s="36">
        <v>25</v>
      </c>
    </row>
    <row r="130" spans="1:19" x14ac:dyDescent="0.3">
      <c r="A130" s="14">
        <v>228</v>
      </c>
      <c r="B130" s="50" t="s">
        <v>324</v>
      </c>
      <c r="C130" s="14">
        <v>24</v>
      </c>
      <c r="D130" s="14">
        <v>360</v>
      </c>
      <c r="E130" s="15">
        <v>9</v>
      </c>
      <c r="F130" s="14">
        <v>600</v>
      </c>
      <c r="G130" s="14">
        <f t="shared" si="5"/>
        <v>1152</v>
      </c>
      <c r="H130" s="14">
        <f t="shared" si="7"/>
        <v>876</v>
      </c>
      <c r="I130" s="14"/>
      <c r="J130" s="14"/>
      <c r="K130" s="17">
        <f t="shared" si="6"/>
        <v>21.5</v>
      </c>
      <c r="L130" s="20">
        <v>0</v>
      </c>
      <c r="M130" s="14"/>
      <c r="N130" s="14"/>
      <c r="O130" s="28">
        <f t="shared" si="8"/>
        <v>1.8250000000000002</v>
      </c>
      <c r="P130" s="28">
        <f t="shared" si="9"/>
        <v>23.324999999999999</v>
      </c>
      <c r="Q130" s="54">
        <v>128</v>
      </c>
      <c r="S130" s="34">
        <v>64</v>
      </c>
    </row>
    <row r="131" spans="1:19" x14ac:dyDescent="0.3">
      <c r="A131" s="14"/>
      <c r="B131" s="53" t="s">
        <v>309</v>
      </c>
      <c r="C131" s="14">
        <v>12</v>
      </c>
      <c r="D131" s="14">
        <v>0</v>
      </c>
      <c r="E131" s="15"/>
      <c r="F131" s="14"/>
      <c r="G131" s="14">
        <f t="shared" si="5"/>
        <v>0</v>
      </c>
      <c r="H131" s="14"/>
      <c r="I131" s="14"/>
      <c r="J131" s="14">
        <f>Q131*C131</f>
        <v>540</v>
      </c>
      <c r="K131" s="17"/>
      <c r="L131" s="20"/>
      <c r="M131" s="14"/>
      <c r="N131" s="14"/>
      <c r="O131" s="28"/>
      <c r="P131" s="28"/>
      <c r="Q131" s="54">
        <v>45</v>
      </c>
    </row>
    <row r="132" spans="1:19" x14ac:dyDescent="0.3">
      <c r="A132" s="14"/>
      <c r="B132" s="53" t="s">
        <v>310</v>
      </c>
      <c r="C132" s="14">
        <v>27</v>
      </c>
      <c r="D132" s="14">
        <v>0</v>
      </c>
      <c r="E132" s="15"/>
      <c r="F132" s="14"/>
      <c r="G132" s="14">
        <f t="shared" si="5"/>
        <v>0</v>
      </c>
      <c r="H132" s="14"/>
      <c r="I132" s="14"/>
      <c r="J132" s="14">
        <f t="shared" ref="J132:J138" si="10">Q132*C132</f>
        <v>1215</v>
      </c>
      <c r="K132" s="17"/>
      <c r="L132" s="20"/>
      <c r="M132" s="14"/>
      <c r="N132" s="14"/>
      <c r="O132" s="28"/>
      <c r="P132" s="28"/>
      <c r="Q132" s="54">
        <v>45</v>
      </c>
    </row>
    <row r="133" spans="1:19" x14ac:dyDescent="0.3">
      <c r="A133" s="14"/>
      <c r="B133" s="53" t="s">
        <v>311</v>
      </c>
      <c r="C133" s="14">
        <v>12</v>
      </c>
      <c r="D133" s="14">
        <v>0</v>
      </c>
      <c r="E133" s="15"/>
      <c r="F133" s="14"/>
      <c r="G133" s="14">
        <f t="shared" si="5"/>
        <v>0</v>
      </c>
      <c r="H133" s="14"/>
      <c r="I133" s="14"/>
      <c r="J133" s="14">
        <f t="shared" si="10"/>
        <v>360</v>
      </c>
      <c r="K133" s="17"/>
      <c r="L133" s="20"/>
      <c r="M133" s="14"/>
      <c r="N133" s="14"/>
      <c r="O133" s="28"/>
      <c r="P133" s="28"/>
      <c r="Q133" s="54">
        <v>30</v>
      </c>
    </row>
    <row r="134" spans="1:19" x14ac:dyDescent="0.3">
      <c r="A134" s="14"/>
      <c r="B134" s="53" t="s">
        <v>312</v>
      </c>
      <c r="C134" s="14">
        <v>27</v>
      </c>
      <c r="D134" s="14">
        <v>0</v>
      </c>
      <c r="E134" s="15"/>
      <c r="F134" s="14"/>
      <c r="G134" s="14">
        <f t="shared" ref="G134:G197" si="11">Q134*E134</f>
        <v>0</v>
      </c>
      <c r="H134" s="14"/>
      <c r="I134" s="14"/>
      <c r="J134" s="14">
        <f t="shared" si="10"/>
        <v>810</v>
      </c>
      <c r="K134" s="17"/>
      <c r="L134" s="20"/>
      <c r="M134" s="14"/>
      <c r="N134" s="14"/>
      <c r="O134" s="28"/>
      <c r="P134" s="28"/>
      <c r="Q134" s="54">
        <v>30</v>
      </c>
    </row>
    <row r="135" spans="1:19" x14ac:dyDescent="0.3">
      <c r="A135" s="14"/>
      <c r="B135" s="53" t="s">
        <v>313</v>
      </c>
      <c r="C135" s="14">
        <v>12</v>
      </c>
      <c r="D135" s="14">
        <v>0</v>
      </c>
      <c r="E135" s="15"/>
      <c r="F135" s="14"/>
      <c r="G135" s="14">
        <f t="shared" si="11"/>
        <v>0</v>
      </c>
      <c r="H135" s="14"/>
      <c r="I135" s="14"/>
      <c r="J135" s="14">
        <f t="shared" si="10"/>
        <v>600</v>
      </c>
      <c r="K135" s="17"/>
      <c r="L135" s="20"/>
      <c r="M135" s="14"/>
      <c r="N135" s="14"/>
      <c r="O135" s="28"/>
      <c r="P135" s="28"/>
      <c r="Q135" s="54">
        <v>50</v>
      </c>
    </row>
    <row r="136" spans="1:19" x14ac:dyDescent="0.3">
      <c r="A136" s="14"/>
      <c r="B136" s="53" t="s">
        <v>314</v>
      </c>
      <c r="C136" s="14">
        <v>27</v>
      </c>
      <c r="D136" s="14">
        <v>0</v>
      </c>
      <c r="E136" s="15"/>
      <c r="F136" s="14"/>
      <c r="G136" s="14">
        <f t="shared" si="11"/>
        <v>0</v>
      </c>
      <c r="H136" s="14"/>
      <c r="I136" s="14"/>
      <c r="J136" s="14">
        <f t="shared" si="10"/>
        <v>1350</v>
      </c>
      <c r="K136" s="17"/>
      <c r="L136" s="20"/>
      <c r="M136" s="14"/>
      <c r="N136" s="14"/>
      <c r="O136" s="28"/>
      <c r="P136" s="28"/>
      <c r="Q136" s="54">
        <v>50</v>
      </c>
    </row>
    <row r="137" spans="1:19" x14ac:dyDescent="0.3">
      <c r="A137" s="14"/>
      <c r="B137" s="53" t="s">
        <v>315</v>
      </c>
      <c r="C137" s="14">
        <v>12</v>
      </c>
      <c r="D137" s="14">
        <v>0</v>
      </c>
      <c r="E137" s="15"/>
      <c r="F137" s="14"/>
      <c r="G137" s="14">
        <f t="shared" si="11"/>
        <v>0</v>
      </c>
      <c r="H137" s="14"/>
      <c r="I137" s="14"/>
      <c r="J137" s="14">
        <f t="shared" si="10"/>
        <v>300</v>
      </c>
      <c r="K137" s="17"/>
      <c r="L137" s="20"/>
      <c r="M137" s="14"/>
      <c r="N137" s="14"/>
      <c r="O137" s="28"/>
      <c r="P137" s="28"/>
      <c r="Q137" s="54">
        <v>25</v>
      </c>
    </row>
    <row r="138" spans="1:19" x14ac:dyDescent="0.3">
      <c r="A138" s="14"/>
      <c r="B138" s="53" t="s">
        <v>316</v>
      </c>
      <c r="C138" s="14">
        <v>27</v>
      </c>
      <c r="D138" s="14">
        <v>0</v>
      </c>
      <c r="E138" s="15"/>
      <c r="F138" s="14"/>
      <c r="G138" s="14">
        <f t="shared" si="11"/>
        <v>0</v>
      </c>
      <c r="H138" s="14"/>
      <c r="I138" s="14"/>
      <c r="J138" s="14">
        <f t="shared" si="10"/>
        <v>999</v>
      </c>
      <c r="K138" s="17"/>
      <c r="L138" s="20"/>
      <c r="M138" s="14"/>
      <c r="N138" s="14"/>
      <c r="O138" s="28"/>
      <c r="P138" s="28"/>
      <c r="Q138" s="54">
        <v>37</v>
      </c>
    </row>
    <row r="139" spans="1:19" x14ac:dyDescent="0.3">
      <c r="A139" s="14">
        <v>1239</v>
      </c>
      <c r="B139" s="50" t="s">
        <v>188</v>
      </c>
      <c r="C139" s="14">
        <v>30</v>
      </c>
      <c r="D139" s="14">
        <v>256</v>
      </c>
      <c r="E139" s="15">
        <v>4.5</v>
      </c>
      <c r="F139" s="14">
        <v>900</v>
      </c>
      <c r="G139" s="14">
        <f t="shared" si="11"/>
        <v>2502</v>
      </c>
      <c r="H139" s="14">
        <f t="shared" si="7"/>
        <v>1701</v>
      </c>
      <c r="I139" s="14">
        <v>180</v>
      </c>
      <c r="J139" s="14">
        <v>600</v>
      </c>
      <c r="K139" s="17">
        <f t="shared" si="6"/>
        <v>22.166666666666668</v>
      </c>
      <c r="L139" s="20">
        <v>20</v>
      </c>
      <c r="M139" s="14"/>
      <c r="N139" s="14"/>
      <c r="O139" s="28">
        <f t="shared" si="8"/>
        <v>2.8350000000000004</v>
      </c>
      <c r="P139" s="28">
        <f t="shared" si="9"/>
        <v>45.001666666666672</v>
      </c>
      <c r="Q139" s="54">
        <v>556</v>
      </c>
      <c r="S139" s="34">
        <v>248</v>
      </c>
    </row>
    <row r="140" spans="1:19" x14ac:dyDescent="0.3">
      <c r="A140" s="14">
        <v>3103</v>
      </c>
      <c r="B140" s="50" t="s">
        <v>99</v>
      </c>
      <c r="C140" s="14">
        <v>30</v>
      </c>
      <c r="D140" s="14">
        <v>1060</v>
      </c>
      <c r="E140" s="15">
        <v>7</v>
      </c>
      <c r="F140" s="14">
        <v>2000</v>
      </c>
      <c r="G140" s="14">
        <f t="shared" si="11"/>
        <v>2450</v>
      </c>
      <c r="H140" s="14">
        <f t="shared" si="7"/>
        <v>2225</v>
      </c>
      <c r="I140" s="14">
        <v>450</v>
      </c>
      <c r="J140" s="14">
        <v>450</v>
      </c>
      <c r="K140" s="17">
        <f t="shared" si="6"/>
        <v>8.8333333333333339</v>
      </c>
      <c r="L140" s="20">
        <v>0</v>
      </c>
      <c r="M140" s="14"/>
      <c r="N140" s="14"/>
      <c r="O140" s="28">
        <f t="shared" si="8"/>
        <v>3.7083333333333335</v>
      </c>
      <c r="P140" s="28">
        <f t="shared" si="9"/>
        <v>12.541666666666668</v>
      </c>
      <c r="Q140" s="54">
        <v>350</v>
      </c>
      <c r="S140" s="34">
        <v>310</v>
      </c>
    </row>
    <row r="141" spans="1:19" x14ac:dyDescent="0.3">
      <c r="A141" s="14">
        <v>1351</v>
      </c>
      <c r="B141" s="50" t="s">
        <v>179</v>
      </c>
      <c r="C141" s="14">
        <v>24</v>
      </c>
      <c r="D141" s="14">
        <v>66</v>
      </c>
      <c r="E141" s="15">
        <v>9</v>
      </c>
      <c r="F141" s="14">
        <v>200</v>
      </c>
      <c r="G141" s="14">
        <f t="shared" si="11"/>
        <v>1332</v>
      </c>
      <c r="H141" s="14">
        <f t="shared" si="7"/>
        <v>766</v>
      </c>
      <c r="I141" s="14">
        <v>600</v>
      </c>
      <c r="J141" s="14"/>
      <c r="K141" s="17">
        <f t="shared" ref="K141:K201" si="12">(H141-D141-I141-J141)/C141</f>
        <v>4.166666666666667</v>
      </c>
      <c r="L141" s="20">
        <v>0</v>
      </c>
      <c r="M141" s="18">
        <v>10</v>
      </c>
      <c r="N141" s="14"/>
      <c r="O141" s="28">
        <f t="shared" si="8"/>
        <v>1.5958333333333334</v>
      </c>
      <c r="P141" s="28">
        <f t="shared" si="9"/>
        <v>15.762500000000001</v>
      </c>
      <c r="Q141" s="54">
        <v>148</v>
      </c>
      <c r="S141" s="34">
        <v>58</v>
      </c>
    </row>
    <row r="142" spans="1:19" x14ac:dyDescent="0.3">
      <c r="A142" s="14">
        <v>163</v>
      </c>
      <c r="B142" s="51" t="s">
        <v>146</v>
      </c>
      <c r="C142" s="14">
        <v>10</v>
      </c>
      <c r="D142" s="14">
        <v>60</v>
      </c>
      <c r="E142" s="15">
        <v>3.5</v>
      </c>
      <c r="F142" s="14">
        <v>180</v>
      </c>
      <c r="G142" s="14">
        <f t="shared" si="11"/>
        <v>329</v>
      </c>
      <c r="H142" s="14">
        <f t="shared" si="7"/>
        <v>254.5</v>
      </c>
      <c r="I142" s="14">
        <v>100</v>
      </c>
      <c r="J142" s="14"/>
      <c r="K142" s="17">
        <f t="shared" si="12"/>
        <v>9.4499999999999993</v>
      </c>
      <c r="L142" s="20">
        <v>0</v>
      </c>
      <c r="M142" s="14"/>
      <c r="N142" s="14"/>
      <c r="O142" s="28">
        <f t="shared" si="8"/>
        <v>1.2725000000000002</v>
      </c>
      <c r="P142" s="28">
        <f t="shared" si="9"/>
        <v>10.7225</v>
      </c>
      <c r="Q142" s="54">
        <v>94</v>
      </c>
      <c r="S142" s="36">
        <v>50</v>
      </c>
    </row>
    <row r="143" spans="1:19" x14ac:dyDescent="0.3">
      <c r="A143" s="14">
        <v>1323</v>
      </c>
      <c r="B143" s="50" t="s">
        <v>235</v>
      </c>
      <c r="C143" s="14">
        <v>8</v>
      </c>
      <c r="D143" s="14">
        <v>80</v>
      </c>
      <c r="E143" s="15">
        <v>5</v>
      </c>
      <c r="F143" s="14">
        <v>70</v>
      </c>
      <c r="G143" s="14">
        <f t="shared" si="11"/>
        <v>100</v>
      </c>
      <c r="H143" s="14">
        <f t="shared" si="7"/>
        <v>85</v>
      </c>
      <c r="I143" s="14"/>
      <c r="J143" s="14"/>
      <c r="K143" s="17">
        <f t="shared" si="12"/>
        <v>0.625</v>
      </c>
      <c r="L143" s="20">
        <v>0</v>
      </c>
      <c r="M143" s="14"/>
      <c r="N143" s="14"/>
      <c r="O143" s="28">
        <f t="shared" si="8"/>
        <v>0.53125</v>
      </c>
      <c r="P143" s="28">
        <f t="shared" si="9"/>
        <v>1.15625</v>
      </c>
      <c r="Q143" s="54">
        <v>20</v>
      </c>
      <c r="S143" s="36">
        <v>15</v>
      </c>
    </row>
    <row r="144" spans="1:19" x14ac:dyDescent="0.3">
      <c r="A144" s="14">
        <v>3079</v>
      </c>
      <c r="B144" s="50" t="s">
        <v>83</v>
      </c>
      <c r="C144" s="14">
        <v>12</v>
      </c>
      <c r="D144" s="14">
        <v>1080</v>
      </c>
      <c r="E144" s="15">
        <v>5</v>
      </c>
      <c r="F144" s="14">
        <v>1600</v>
      </c>
      <c r="G144" s="14">
        <f t="shared" si="11"/>
        <v>2305</v>
      </c>
      <c r="H144" s="14">
        <f t="shared" si="7"/>
        <v>1952.5</v>
      </c>
      <c r="I144" s="14">
        <v>900</v>
      </c>
      <c r="J144" s="14"/>
      <c r="K144" s="17">
        <f>(H144-D144-I144-J144)/C144</f>
        <v>-2.2916666666666665</v>
      </c>
      <c r="L144" s="20">
        <v>5</v>
      </c>
      <c r="M144" s="14"/>
      <c r="N144" s="14"/>
      <c r="O144" s="28">
        <f t="shared" si="8"/>
        <v>8.1354166666666661</v>
      </c>
      <c r="P144" s="28">
        <f>K144+L144+M144+N144+O144</f>
        <v>10.84375</v>
      </c>
      <c r="Q144" s="54">
        <v>461</v>
      </c>
      <c r="S144" s="34">
        <v>380</v>
      </c>
    </row>
    <row r="145" spans="1:19" x14ac:dyDescent="0.3">
      <c r="A145" s="14">
        <v>165</v>
      </c>
      <c r="B145" s="50" t="s">
        <v>82</v>
      </c>
      <c r="C145" s="14">
        <v>24</v>
      </c>
      <c r="D145" s="14">
        <v>6000</v>
      </c>
      <c r="E145" s="15">
        <v>5</v>
      </c>
      <c r="F145" s="14">
        <v>8500</v>
      </c>
      <c r="G145" s="14">
        <f t="shared" si="11"/>
        <v>12555</v>
      </c>
      <c r="H145" s="14">
        <f t="shared" si="7"/>
        <v>10527.5</v>
      </c>
      <c r="I145" s="14">
        <v>1680</v>
      </c>
      <c r="J145" s="14">
        <v>4320</v>
      </c>
      <c r="K145" s="17">
        <f>(H145-D145-I145-J145)/C145</f>
        <v>-61.354166666666664</v>
      </c>
      <c r="L145" s="20">
        <v>25</v>
      </c>
      <c r="M145" s="18">
        <v>40</v>
      </c>
      <c r="N145" s="14"/>
      <c r="O145" s="28">
        <f t="shared" si="8"/>
        <v>21.932291666666668</v>
      </c>
      <c r="P145" s="28">
        <f t="shared" si="9"/>
        <v>25.578125000000004</v>
      </c>
      <c r="Q145" s="54">
        <v>2511</v>
      </c>
      <c r="S145" s="34">
        <v>2376</v>
      </c>
    </row>
    <row r="146" spans="1:19" x14ac:dyDescent="0.3">
      <c r="A146" s="14">
        <v>3135</v>
      </c>
      <c r="B146" s="50" t="s">
        <v>240</v>
      </c>
      <c r="C146" s="14">
        <v>10</v>
      </c>
      <c r="D146" s="14">
        <v>472</v>
      </c>
      <c r="E146" s="15">
        <v>8</v>
      </c>
      <c r="F146" s="14">
        <v>90</v>
      </c>
      <c r="G146" s="14">
        <f t="shared" si="11"/>
        <v>0</v>
      </c>
      <c r="H146" s="14">
        <f t="shared" ref="H146:H210" si="13">SUM(F146+G146)/2</f>
        <v>45</v>
      </c>
      <c r="I146" s="14"/>
      <c r="J146" s="14"/>
      <c r="K146" s="17">
        <f t="shared" si="12"/>
        <v>-42.7</v>
      </c>
      <c r="L146" s="20">
        <v>0</v>
      </c>
      <c r="M146" s="14"/>
      <c r="N146" s="14"/>
      <c r="O146" s="28">
        <f t="shared" ref="O146:O210" si="14">H146*0.05/C146</f>
        <v>0.22500000000000001</v>
      </c>
      <c r="P146" s="28">
        <f t="shared" si="9"/>
        <v>-42.475000000000001</v>
      </c>
      <c r="S146" s="34">
        <v>15</v>
      </c>
    </row>
    <row r="147" spans="1:19" x14ac:dyDescent="0.3">
      <c r="A147" s="14">
        <v>3051</v>
      </c>
      <c r="B147" s="50" t="s">
        <v>191</v>
      </c>
      <c r="C147" s="14">
        <v>12</v>
      </c>
      <c r="D147" s="14">
        <v>0</v>
      </c>
      <c r="E147" s="15">
        <v>10</v>
      </c>
      <c r="F147" s="14">
        <v>2000</v>
      </c>
      <c r="G147" s="14">
        <f t="shared" si="11"/>
        <v>0</v>
      </c>
      <c r="H147" s="14">
        <f t="shared" si="13"/>
        <v>1000</v>
      </c>
      <c r="I147" s="14"/>
      <c r="J147" s="14"/>
      <c r="K147" s="17">
        <f t="shared" si="12"/>
        <v>83.333333333333329</v>
      </c>
      <c r="L147" s="20">
        <v>0</v>
      </c>
      <c r="M147" s="14"/>
      <c r="N147" s="14"/>
      <c r="O147" s="28">
        <f t="shared" si="14"/>
        <v>4.166666666666667</v>
      </c>
      <c r="P147" s="28">
        <f t="shared" si="9"/>
        <v>87.5</v>
      </c>
      <c r="S147" s="36">
        <v>200</v>
      </c>
    </row>
    <row r="148" spans="1:19" x14ac:dyDescent="0.3">
      <c r="A148" s="14">
        <v>167</v>
      </c>
      <c r="B148" s="51" t="s">
        <v>175</v>
      </c>
      <c r="C148" s="14">
        <v>1</v>
      </c>
      <c r="D148" s="14">
        <v>45</v>
      </c>
      <c r="E148" s="15">
        <v>10</v>
      </c>
      <c r="F148" s="14">
        <v>52</v>
      </c>
      <c r="G148" s="14">
        <f t="shared" si="11"/>
        <v>0</v>
      </c>
      <c r="H148" s="14">
        <f t="shared" si="13"/>
        <v>26</v>
      </c>
      <c r="I148" s="14">
        <v>50</v>
      </c>
      <c r="J148" s="14">
        <v>10</v>
      </c>
      <c r="K148" s="17">
        <f t="shared" si="12"/>
        <v>-79</v>
      </c>
      <c r="L148" s="20">
        <v>0</v>
      </c>
      <c r="M148" s="14"/>
      <c r="N148" s="14"/>
      <c r="O148" s="28">
        <f t="shared" si="14"/>
        <v>1.3</v>
      </c>
      <c r="P148" s="28">
        <f t="shared" si="9"/>
        <v>-77.7</v>
      </c>
      <c r="S148" s="36">
        <v>10</v>
      </c>
    </row>
    <row r="149" spans="1:19" x14ac:dyDescent="0.3">
      <c r="A149" s="14">
        <v>166</v>
      </c>
      <c r="B149" s="51" t="s">
        <v>176</v>
      </c>
      <c r="C149" s="14">
        <v>1</v>
      </c>
      <c r="D149" s="14">
        <v>0</v>
      </c>
      <c r="E149" s="15">
        <v>10</v>
      </c>
      <c r="F149" s="14">
        <v>34</v>
      </c>
      <c r="G149" s="14">
        <f t="shared" si="11"/>
        <v>0</v>
      </c>
      <c r="H149" s="14">
        <f t="shared" si="13"/>
        <v>17</v>
      </c>
      <c r="I149" s="14"/>
      <c r="J149" s="14"/>
      <c r="K149" s="17">
        <f t="shared" si="12"/>
        <v>17</v>
      </c>
      <c r="L149" s="20">
        <v>0</v>
      </c>
      <c r="M149" s="14"/>
      <c r="N149" s="14"/>
      <c r="O149" s="28">
        <f t="shared" si="14"/>
        <v>0.85000000000000009</v>
      </c>
      <c r="P149" s="28">
        <f t="shared" ref="P149:P213" si="15">K149+L149+M149+N149+O149</f>
        <v>17.850000000000001</v>
      </c>
      <c r="S149" s="36">
        <v>6</v>
      </c>
    </row>
    <row r="150" spans="1:19" x14ac:dyDescent="0.3">
      <c r="A150" s="14">
        <v>3102</v>
      </c>
      <c r="B150" s="50" t="s">
        <v>84</v>
      </c>
      <c r="C150" s="14">
        <v>6</v>
      </c>
      <c r="D150" s="14">
        <v>0</v>
      </c>
      <c r="E150" s="15">
        <v>3.5</v>
      </c>
      <c r="F150" s="14">
        <v>37</v>
      </c>
      <c r="G150" s="14">
        <f t="shared" si="11"/>
        <v>199.5</v>
      </c>
      <c r="H150" s="14">
        <f t="shared" si="13"/>
        <v>118.25</v>
      </c>
      <c r="I150" s="14">
        <v>60</v>
      </c>
      <c r="J150" s="14">
        <v>60</v>
      </c>
      <c r="K150" s="17">
        <f t="shared" si="12"/>
        <v>-0.29166666666666669</v>
      </c>
      <c r="L150" s="20">
        <v>0</v>
      </c>
      <c r="M150" s="14"/>
      <c r="N150" s="14"/>
      <c r="O150" s="28">
        <f t="shared" si="14"/>
        <v>0.98541666666666672</v>
      </c>
      <c r="P150" s="28">
        <f t="shared" si="15"/>
        <v>0.69375000000000009</v>
      </c>
      <c r="Q150" s="54">
        <v>57</v>
      </c>
      <c r="S150" s="34">
        <v>48</v>
      </c>
    </row>
    <row r="151" spans="1:19" x14ac:dyDescent="0.3">
      <c r="A151" s="14">
        <v>3</v>
      </c>
      <c r="B151" s="50" t="s">
        <v>20</v>
      </c>
      <c r="C151" s="14">
        <v>24</v>
      </c>
      <c r="D151" s="14">
        <v>0</v>
      </c>
      <c r="E151" s="15">
        <v>9</v>
      </c>
      <c r="F151" s="14">
        <v>550</v>
      </c>
      <c r="G151" s="14">
        <f t="shared" si="11"/>
        <v>2070</v>
      </c>
      <c r="H151" s="14">
        <f t="shared" si="13"/>
        <v>1310</v>
      </c>
      <c r="I151" s="14">
        <v>1440</v>
      </c>
      <c r="J151" s="14">
        <v>480</v>
      </c>
      <c r="K151" s="17">
        <f t="shared" si="12"/>
        <v>-25.416666666666668</v>
      </c>
      <c r="L151" s="20">
        <v>0</v>
      </c>
      <c r="M151" s="18">
        <v>20</v>
      </c>
      <c r="N151" s="14"/>
      <c r="O151" s="28">
        <f t="shared" si="14"/>
        <v>2.7291666666666665</v>
      </c>
      <c r="P151" s="28">
        <f t="shared" si="15"/>
        <v>-2.6875000000000013</v>
      </c>
      <c r="Q151" s="54">
        <v>230</v>
      </c>
      <c r="S151" s="34">
        <v>210</v>
      </c>
    </row>
    <row r="152" spans="1:19" x14ac:dyDescent="0.3">
      <c r="A152" s="14">
        <v>2</v>
      </c>
      <c r="B152" s="50" t="s">
        <v>19</v>
      </c>
      <c r="C152" s="14">
        <v>24</v>
      </c>
      <c r="D152" s="14">
        <v>438</v>
      </c>
      <c r="E152" s="15">
        <v>9</v>
      </c>
      <c r="F152" s="14">
        <v>1400</v>
      </c>
      <c r="G152" s="14">
        <f t="shared" si="11"/>
        <v>3870</v>
      </c>
      <c r="H152" s="14">
        <f t="shared" si="13"/>
        <v>2635</v>
      </c>
      <c r="I152" s="14">
        <v>1680</v>
      </c>
      <c r="J152" s="14">
        <v>720</v>
      </c>
      <c r="K152" s="17">
        <f t="shared" si="12"/>
        <v>-8.4583333333333339</v>
      </c>
      <c r="L152" s="20">
        <v>20</v>
      </c>
      <c r="M152" s="18">
        <v>30</v>
      </c>
      <c r="N152" s="14"/>
      <c r="O152" s="28">
        <f t="shared" si="14"/>
        <v>5.489583333333333</v>
      </c>
      <c r="P152" s="28">
        <f t="shared" si="15"/>
        <v>47.03125</v>
      </c>
      <c r="Q152" s="54">
        <v>430</v>
      </c>
      <c r="S152" s="34">
        <v>303</v>
      </c>
    </row>
    <row r="153" spans="1:19" x14ac:dyDescent="0.3">
      <c r="A153" s="55"/>
      <c r="B153" s="56" t="s">
        <v>246</v>
      </c>
      <c r="C153" s="55">
        <v>12</v>
      </c>
      <c r="D153" s="55">
        <v>37</v>
      </c>
      <c r="E153" s="57">
        <v>9</v>
      </c>
      <c r="F153" s="55">
        <v>400</v>
      </c>
      <c r="G153" s="55">
        <f t="shared" si="11"/>
        <v>0</v>
      </c>
      <c r="H153" s="55">
        <f t="shared" si="13"/>
        <v>200</v>
      </c>
      <c r="I153" s="55"/>
      <c r="J153" s="55"/>
      <c r="K153" s="58">
        <f t="shared" si="12"/>
        <v>13.583333333333334</v>
      </c>
      <c r="L153" s="55">
        <v>0</v>
      </c>
      <c r="M153" s="55"/>
      <c r="N153" s="55"/>
      <c r="O153" s="59">
        <f t="shared" si="14"/>
        <v>0.83333333333333337</v>
      </c>
      <c r="P153" s="59">
        <f t="shared" si="15"/>
        <v>14.416666666666668</v>
      </c>
      <c r="S153" s="34">
        <v>107</v>
      </c>
    </row>
    <row r="154" spans="1:19" x14ac:dyDescent="0.3">
      <c r="A154" s="14">
        <v>59</v>
      </c>
      <c r="B154" s="50" t="s">
        <v>112</v>
      </c>
      <c r="C154" s="14">
        <v>12</v>
      </c>
      <c r="D154" s="14">
        <v>918</v>
      </c>
      <c r="E154" s="15">
        <v>9</v>
      </c>
      <c r="F154" s="14">
        <v>2000</v>
      </c>
      <c r="G154" s="14">
        <f t="shared" si="11"/>
        <v>4851</v>
      </c>
      <c r="H154" s="14">
        <f t="shared" si="13"/>
        <v>3425.5</v>
      </c>
      <c r="I154" s="14"/>
      <c r="J154" s="14">
        <v>1800</v>
      </c>
      <c r="K154" s="17">
        <f t="shared" si="12"/>
        <v>58.958333333333336</v>
      </c>
      <c r="L154" s="20">
        <v>20</v>
      </c>
      <c r="M154" s="14"/>
      <c r="N154" s="14"/>
      <c r="O154" s="28">
        <f t="shared" si="14"/>
        <v>14.272916666666667</v>
      </c>
      <c r="P154" s="28">
        <f t="shared" si="15"/>
        <v>93.231250000000017</v>
      </c>
      <c r="Q154" s="54">
        <v>539</v>
      </c>
      <c r="S154" s="34">
        <v>323</v>
      </c>
    </row>
    <row r="155" spans="1:19" x14ac:dyDescent="0.3">
      <c r="A155" s="14">
        <v>4</v>
      </c>
      <c r="B155" s="50" t="s">
        <v>21</v>
      </c>
      <c r="C155" s="14">
        <v>24</v>
      </c>
      <c r="D155" s="14">
        <v>1833</v>
      </c>
      <c r="E155" s="15">
        <v>9</v>
      </c>
      <c r="F155" s="14">
        <v>1250</v>
      </c>
      <c r="G155" s="14">
        <f t="shared" si="11"/>
        <v>2556</v>
      </c>
      <c r="H155" s="14">
        <f t="shared" si="13"/>
        <v>1903</v>
      </c>
      <c r="I155" s="14">
        <v>360</v>
      </c>
      <c r="J155" s="14"/>
      <c r="K155" s="17">
        <f t="shared" si="12"/>
        <v>-12.083333333333334</v>
      </c>
      <c r="L155" s="20">
        <v>20</v>
      </c>
      <c r="M155" s="14"/>
      <c r="N155" s="14"/>
      <c r="O155" s="28">
        <f t="shared" si="14"/>
        <v>3.9645833333333336</v>
      </c>
      <c r="P155" s="28">
        <f t="shared" si="15"/>
        <v>11.88125</v>
      </c>
      <c r="Q155" s="54">
        <v>284</v>
      </c>
      <c r="S155" s="34">
        <v>239</v>
      </c>
    </row>
    <row r="156" spans="1:19" x14ac:dyDescent="0.3">
      <c r="A156" s="14">
        <v>5</v>
      </c>
      <c r="B156" s="50" t="s">
        <v>22</v>
      </c>
      <c r="C156" s="14">
        <v>24</v>
      </c>
      <c r="D156" s="14">
        <v>1828</v>
      </c>
      <c r="E156" s="15">
        <v>9</v>
      </c>
      <c r="F156" s="14">
        <v>1600</v>
      </c>
      <c r="G156" s="14">
        <f t="shared" si="11"/>
        <v>2565</v>
      </c>
      <c r="H156" s="14">
        <f t="shared" si="13"/>
        <v>2082.5</v>
      </c>
      <c r="I156" s="14"/>
      <c r="J156" s="14"/>
      <c r="K156" s="17">
        <f t="shared" si="12"/>
        <v>10.604166666666666</v>
      </c>
      <c r="L156" s="20">
        <v>20</v>
      </c>
      <c r="M156" s="14"/>
      <c r="N156" s="14"/>
      <c r="O156" s="28">
        <f t="shared" si="14"/>
        <v>4.338541666666667</v>
      </c>
      <c r="P156" s="28">
        <f t="shared" si="15"/>
        <v>34.942708333333329</v>
      </c>
      <c r="Q156" s="54">
        <v>285</v>
      </c>
      <c r="S156" s="34">
        <v>192</v>
      </c>
    </row>
    <row r="157" spans="1:19" x14ac:dyDescent="0.3">
      <c r="A157" s="14">
        <v>3017</v>
      </c>
      <c r="B157" s="50" t="s">
        <v>23</v>
      </c>
      <c r="C157" s="14">
        <v>24</v>
      </c>
      <c r="D157" s="14">
        <v>1762</v>
      </c>
      <c r="E157" s="15">
        <v>9</v>
      </c>
      <c r="F157" s="14">
        <v>1400</v>
      </c>
      <c r="G157" s="14">
        <f t="shared" si="11"/>
        <v>2250</v>
      </c>
      <c r="H157" s="14">
        <f t="shared" si="13"/>
        <v>1825</v>
      </c>
      <c r="I157" s="14"/>
      <c r="J157" s="14">
        <v>720</v>
      </c>
      <c r="K157" s="17">
        <f t="shared" si="12"/>
        <v>-27.375</v>
      </c>
      <c r="L157" s="20">
        <v>20</v>
      </c>
      <c r="M157" s="14"/>
      <c r="N157" s="14"/>
      <c r="O157" s="28">
        <f t="shared" si="14"/>
        <v>3.8020833333333335</v>
      </c>
      <c r="P157" s="28">
        <f t="shared" si="15"/>
        <v>-3.5729166666666665</v>
      </c>
      <c r="Q157" s="54">
        <v>250</v>
      </c>
      <c r="S157" s="34">
        <v>320</v>
      </c>
    </row>
    <row r="158" spans="1:19" x14ac:dyDescent="0.3">
      <c r="A158" s="14">
        <v>1388</v>
      </c>
      <c r="B158" s="50" t="s">
        <v>24</v>
      </c>
      <c r="C158" s="14">
        <v>24</v>
      </c>
      <c r="D158" s="14">
        <v>393</v>
      </c>
      <c r="E158" s="15">
        <v>9</v>
      </c>
      <c r="F158" s="14">
        <v>900</v>
      </c>
      <c r="G158" s="14">
        <f t="shared" si="11"/>
        <v>1809</v>
      </c>
      <c r="H158" s="14">
        <f t="shared" si="13"/>
        <v>1354.5</v>
      </c>
      <c r="I158" s="14">
        <v>960</v>
      </c>
      <c r="J158" s="14"/>
      <c r="K158" s="17">
        <f t="shared" si="12"/>
        <v>6.25E-2</v>
      </c>
      <c r="L158" s="20">
        <v>0</v>
      </c>
      <c r="M158" s="14"/>
      <c r="N158" s="14"/>
      <c r="O158" s="28">
        <f t="shared" si="14"/>
        <v>2.8218750000000004</v>
      </c>
      <c r="P158" s="28">
        <f t="shared" si="15"/>
        <v>2.8843750000000004</v>
      </c>
      <c r="Q158" s="54">
        <v>201</v>
      </c>
      <c r="S158" s="34">
        <v>102</v>
      </c>
    </row>
    <row r="159" spans="1:19" x14ac:dyDescent="0.3">
      <c r="A159" s="14">
        <v>12</v>
      </c>
      <c r="B159" s="50" t="s">
        <v>138</v>
      </c>
      <c r="C159" s="14">
        <v>200</v>
      </c>
      <c r="D159" s="14">
        <v>7000</v>
      </c>
      <c r="E159" s="15">
        <v>3.5</v>
      </c>
      <c r="F159" s="14">
        <v>25500</v>
      </c>
      <c r="G159" s="14">
        <f t="shared" si="11"/>
        <v>28350</v>
      </c>
      <c r="H159" s="14">
        <f t="shared" si="13"/>
        <v>26925</v>
      </c>
      <c r="I159" s="14">
        <v>7000</v>
      </c>
      <c r="J159" s="14">
        <v>9000</v>
      </c>
      <c r="K159" s="17">
        <f t="shared" si="12"/>
        <v>19.625</v>
      </c>
      <c r="L159" s="20">
        <v>10</v>
      </c>
      <c r="M159" s="14"/>
      <c r="N159" s="14"/>
      <c r="O159" s="28">
        <f t="shared" si="14"/>
        <v>6.7312500000000002</v>
      </c>
      <c r="P159" s="28">
        <f t="shared" si="15"/>
        <v>36.356250000000003</v>
      </c>
      <c r="Q159" s="54">
        <v>8100</v>
      </c>
      <c r="S159" s="34">
        <v>7520</v>
      </c>
    </row>
    <row r="160" spans="1:19" x14ac:dyDescent="0.3">
      <c r="A160" s="14">
        <v>1519</v>
      </c>
      <c r="B160" s="50" t="s">
        <v>180</v>
      </c>
      <c r="C160" s="14">
        <v>36</v>
      </c>
      <c r="D160" s="14">
        <v>0</v>
      </c>
      <c r="E160" s="15">
        <v>4.5</v>
      </c>
      <c r="F160" s="14">
        <v>850</v>
      </c>
      <c r="G160" s="14">
        <f t="shared" si="11"/>
        <v>2835</v>
      </c>
      <c r="H160" s="14">
        <f t="shared" si="13"/>
        <v>1842.5</v>
      </c>
      <c r="I160" s="14">
        <v>1260</v>
      </c>
      <c r="J160" s="14"/>
      <c r="K160" s="17">
        <f t="shared" si="12"/>
        <v>16.180555555555557</v>
      </c>
      <c r="L160" s="20">
        <v>0</v>
      </c>
      <c r="M160" s="14"/>
      <c r="N160" s="14"/>
      <c r="O160" s="28">
        <f t="shared" si="14"/>
        <v>2.5590277777777777</v>
      </c>
      <c r="P160" s="28">
        <f t="shared" si="15"/>
        <v>18.739583333333336</v>
      </c>
      <c r="Q160" s="54">
        <v>630</v>
      </c>
      <c r="S160" s="34">
        <v>299</v>
      </c>
    </row>
    <row r="161" spans="1:19" x14ac:dyDescent="0.3">
      <c r="A161" s="14">
        <v>1520</v>
      </c>
      <c r="B161" s="50" t="s">
        <v>181</v>
      </c>
      <c r="C161" s="14">
        <v>36</v>
      </c>
      <c r="D161" s="14">
        <v>735</v>
      </c>
      <c r="E161" s="15">
        <v>4.5</v>
      </c>
      <c r="F161" s="14">
        <v>605</v>
      </c>
      <c r="G161" s="14">
        <f t="shared" si="11"/>
        <v>1840.5</v>
      </c>
      <c r="H161" s="14">
        <f t="shared" si="13"/>
        <v>1222.75</v>
      </c>
      <c r="I161" s="14">
        <v>360</v>
      </c>
      <c r="J161" s="14"/>
      <c r="K161" s="17">
        <f t="shared" si="12"/>
        <v>3.5486111111111112</v>
      </c>
      <c r="L161" s="20">
        <v>0</v>
      </c>
      <c r="M161" s="14"/>
      <c r="N161" s="14"/>
      <c r="O161" s="28">
        <f t="shared" si="14"/>
        <v>1.698263888888889</v>
      </c>
      <c r="P161" s="28">
        <f t="shared" si="15"/>
        <v>5.2468750000000002</v>
      </c>
      <c r="Q161" s="54">
        <v>409</v>
      </c>
      <c r="S161" s="34">
        <v>183</v>
      </c>
    </row>
    <row r="162" spans="1:19" x14ac:dyDescent="0.3">
      <c r="A162" s="14">
        <v>1034</v>
      </c>
      <c r="B162" s="50" t="s">
        <v>174</v>
      </c>
      <c r="C162" s="14">
        <v>1</v>
      </c>
      <c r="D162" s="14">
        <v>36</v>
      </c>
      <c r="E162" s="15">
        <v>10</v>
      </c>
      <c r="F162" s="14">
        <v>200</v>
      </c>
      <c r="G162" s="14">
        <f t="shared" si="11"/>
        <v>300</v>
      </c>
      <c r="H162" s="14">
        <f t="shared" si="13"/>
        <v>250</v>
      </c>
      <c r="I162" s="14">
        <v>60</v>
      </c>
      <c r="J162" s="14">
        <v>150</v>
      </c>
      <c r="K162" s="17">
        <f t="shared" si="12"/>
        <v>4</v>
      </c>
      <c r="L162" s="20">
        <v>0</v>
      </c>
      <c r="M162" s="14"/>
      <c r="N162" s="14"/>
      <c r="O162" s="28">
        <f t="shared" si="14"/>
        <v>12.5</v>
      </c>
      <c r="P162" s="28">
        <f t="shared" si="15"/>
        <v>16.5</v>
      </c>
      <c r="Q162" s="54">
        <v>30</v>
      </c>
      <c r="S162" s="34">
        <v>44</v>
      </c>
    </row>
    <row r="163" spans="1:19" x14ac:dyDescent="0.3">
      <c r="A163" s="14">
        <v>1324</v>
      </c>
      <c r="B163" s="50" t="s">
        <v>73</v>
      </c>
      <c r="C163" s="14">
        <v>12</v>
      </c>
      <c r="D163" s="14">
        <v>690</v>
      </c>
      <c r="E163" s="15">
        <v>4.5</v>
      </c>
      <c r="F163" s="14">
        <v>1000</v>
      </c>
      <c r="G163" s="14">
        <f t="shared" si="11"/>
        <v>3510</v>
      </c>
      <c r="H163" s="14">
        <f t="shared" si="13"/>
        <v>2255</v>
      </c>
      <c r="I163" s="14">
        <v>600</v>
      </c>
      <c r="J163" s="14"/>
      <c r="K163" s="17">
        <f t="shared" si="12"/>
        <v>80.416666666666671</v>
      </c>
      <c r="L163" s="20">
        <v>0</v>
      </c>
      <c r="M163" s="18">
        <v>30</v>
      </c>
      <c r="N163" s="14"/>
      <c r="O163" s="28">
        <f t="shared" si="14"/>
        <v>9.3958333333333339</v>
      </c>
      <c r="P163" s="28">
        <f t="shared" si="15"/>
        <v>119.8125</v>
      </c>
      <c r="Q163" s="54">
        <v>780</v>
      </c>
      <c r="S163" s="34">
        <v>165</v>
      </c>
    </row>
    <row r="164" spans="1:19" x14ac:dyDescent="0.3">
      <c r="A164" s="14">
        <v>3015</v>
      </c>
      <c r="B164" s="50" t="s">
        <v>16</v>
      </c>
      <c r="C164" s="14">
        <v>20</v>
      </c>
      <c r="D164" s="14">
        <v>5812</v>
      </c>
      <c r="E164" s="15">
        <v>9</v>
      </c>
      <c r="F164" s="14">
        <v>8000</v>
      </c>
      <c r="G164" s="14">
        <f t="shared" si="11"/>
        <v>11799</v>
      </c>
      <c r="H164" s="14">
        <f t="shared" si="13"/>
        <v>9899.5</v>
      </c>
      <c r="I164" s="14"/>
      <c r="J164" s="14">
        <v>2000</v>
      </c>
      <c r="K164" s="17">
        <f t="shared" si="12"/>
        <v>104.375</v>
      </c>
      <c r="L164" s="20">
        <v>20</v>
      </c>
      <c r="M164" s="14"/>
      <c r="N164" s="14">
        <v>30</v>
      </c>
      <c r="O164" s="28">
        <f t="shared" si="14"/>
        <v>24.748750000000001</v>
      </c>
      <c r="P164" s="28">
        <f t="shared" si="15"/>
        <v>179.12375</v>
      </c>
      <c r="Q164" s="54">
        <v>1311</v>
      </c>
      <c r="S164" s="34">
        <v>821</v>
      </c>
    </row>
    <row r="165" spans="1:19" x14ac:dyDescent="0.3">
      <c r="A165" s="14">
        <v>3016</v>
      </c>
      <c r="B165" s="50" t="s">
        <v>14</v>
      </c>
      <c r="C165" s="14">
        <v>20</v>
      </c>
      <c r="D165" s="14">
        <v>2165</v>
      </c>
      <c r="E165" s="15">
        <v>9</v>
      </c>
      <c r="F165" s="14">
        <v>7000</v>
      </c>
      <c r="G165" s="14">
        <f t="shared" si="11"/>
        <v>13428</v>
      </c>
      <c r="H165" s="14">
        <f t="shared" si="13"/>
        <v>10214</v>
      </c>
      <c r="I165" s="14">
        <v>2000</v>
      </c>
      <c r="J165" s="14">
        <v>2000</v>
      </c>
      <c r="K165" s="17">
        <f t="shared" si="12"/>
        <v>202.45</v>
      </c>
      <c r="L165" s="20">
        <v>20</v>
      </c>
      <c r="M165" s="14"/>
      <c r="N165" s="14">
        <v>40</v>
      </c>
      <c r="O165" s="28">
        <f t="shared" si="14"/>
        <v>25.535000000000004</v>
      </c>
      <c r="P165" s="28">
        <f t="shared" si="15"/>
        <v>287.98500000000001</v>
      </c>
      <c r="Q165" s="54">
        <v>1492</v>
      </c>
      <c r="S165" s="34">
        <v>619</v>
      </c>
    </row>
    <row r="166" spans="1:19" x14ac:dyDescent="0.3">
      <c r="A166" s="14">
        <v>3104</v>
      </c>
      <c r="B166" s="50" t="s">
        <v>183</v>
      </c>
      <c r="C166" s="14">
        <v>12</v>
      </c>
      <c r="D166" s="14">
        <v>73</v>
      </c>
      <c r="E166" s="15">
        <v>10</v>
      </c>
      <c r="F166" s="14">
        <v>130</v>
      </c>
      <c r="G166" s="14">
        <f t="shared" si="11"/>
        <v>200</v>
      </c>
      <c r="H166" s="14">
        <f t="shared" si="13"/>
        <v>165</v>
      </c>
      <c r="I166" s="14">
        <v>96</v>
      </c>
      <c r="J166" s="14"/>
      <c r="K166" s="17">
        <f t="shared" si="12"/>
        <v>-0.33333333333333331</v>
      </c>
      <c r="L166" s="20">
        <v>0</v>
      </c>
      <c r="M166" s="14"/>
      <c r="N166" s="14"/>
      <c r="O166" s="28">
        <f t="shared" si="14"/>
        <v>0.6875</v>
      </c>
      <c r="P166" s="28">
        <f t="shared" si="15"/>
        <v>0.35416666666666669</v>
      </c>
      <c r="Q166" s="54">
        <v>20</v>
      </c>
      <c r="S166" s="34">
        <v>18</v>
      </c>
    </row>
    <row r="167" spans="1:19" x14ac:dyDescent="0.3">
      <c r="A167" s="14">
        <v>3105</v>
      </c>
      <c r="B167" s="50" t="s">
        <v>182</v>
      </c>
      <c r="C167" s="14">
        <v>12</v>
      </c>
      <c r="D167" s="14">
        <v>75</v>
      </c>
      <c r="E167" s="15">
        <v>10</v>
      </c>
      <c r="F167" s="14">
        <v>160</v>
      </c>
      <c r="G167" s="14">
        <f t="shared" si="11"/>
        <v>250</v>
      </c>
      <c r="H167" s="14">
        <f t="shared" si="13"/>
        <v>205</v>
      </c>
      <c r="I167" s="14">
        <v>120</v>
      </c>
      <c r="J167" s="14">
        <v>60</v>
      </c>
      <c r="K167" s="17">
        <f t="shared" si="12"/>
        <v>-4.166666666666667</v>
      </c>
      <c r="L167" s="20">
        <v>0</v>
      </c>
      <c r="M167" s="14"/>
      <c r="N167" s="14"/>
      <c r="O167" s="28">
        <f t="shared" si="14"/>
        <v>0.85416666666666663</v>
      </c>
      <c r="P167" s="28">
        <f t="shared" si="15"/>
        <v>-3.3125000000000004</v>
      </c>
      <c r="Q167" s="54">
        <v>25</v>
      </c>
      <c r="S167" s="34">
        <v>35</v>
      </c>
    </row>
    <row r="168" spans="1:19" x14ac:dyDescent="0.3">
      <c r="A168" s="14">
        <v>3101</v>
      </c>
      <c r="B168" s="51" t="s">
        <v>147</v>
      </c>
      <c r="C168" s="14">
        <v>18</v>
      </c>
      <c r="D168" s="14">
        <v>90</v>
      </c>
      <c r="E168" s="15">
        <v>3.5</v>
      </c>
      <c r="F168" s="14">
        <v>90</v>
      </c>
      <c r="G168" s="14">
        <f t="shared" si="11"/>
        <v>70</v>
      </c>
      <c r="H168" s="14">
        <f t="shared" si="13"/>
        <v>80</v>
      </c>
      <c r="I168" s="14"/>
      <c r="J168" s="14"/>
      <c r="K168" s="17">
        <f t="shared" si="12"/>
        <v>-0.55555555555555558</v>
      </c>
      <c r="L168" s="20">
        <v>0</v>
      </c>
      <c r="M168" s="14"/>
      <c r="N168" s="14"/>
      <c r="O168" s="28">
        <f t="shared" si="14"/>
        <v>0.22222222222222221</v>
      </c>
      <c r="P168" s="28">
        <f t="shared" si="15"/>
        <v>-0.33333333333333337</v>
      </c>
      <c r="Q168" s="54">
        <v>20</v>
      </c>
      <c r="S168" s="36">
        <v>25</v>
      </c>
    </row>
    <row r="169" spans="1:19" x14ac:dyDescent="0.3">
      <c r="A169" s="14">
        <v>1341</v>
      </c>
      <c r="B169" s="50" t="s">
        <v>100</v>
      </c>
      <c r="C169" s="14">
        <v>20</v>
      </c>
      <c r="D169" s="14">
        <v>1200</v>
      </c>
      <c r="E169" s="15">
        <v>4.5</v>
      </c>
      <c r="F169" s="14">
        <v>1300</v>
      </c>
      <c r="G169" s="14">
        <f t="shared" si="11"/>
        <v>1921.5</v>
      </c>
      <c r="H169" s="14">
        <f t="shared" si="13"/>
        <v>1610.75</v>
      </c>
      <c r="I169" s="14"/>
      <c r="J169" s="14"/>
      <c r="K169" s="17">
        <f t="shared" si="12"/>
        <v>20.537500000000001</v>
      </c>
      <c r="L169" s="20">
        <v>0</v>
      </c>
      <c r="M169" s="14"/>
      <c r="N169" s="14"/>
      <c r="O169" s="28">
        <f t="shared" si="14"/>
        <v>4.0268750000000004</v>
      </c>
      <c r="P169" s="28">
        <f t="shared" si="15"/>
        <v>24.564375000000002</v>
      </c>
      <c r="Q169" s="54">
        <v>427</v>
      </c>
      <c r="S169" s="36">
        <v>300</v>
      </c>
    </row>
    <row r="170" spans="1:19" x14ac:dyDescent="0.3">
      <c r="A170" s="14">
        <v>1416</v>
      </c>
      <c r="B170" s="50" t="s">
        <v>44</v>
      </c>
      <c r="C170" s="14">
        <v>22</v>
      </c>
      <c r="D170" s="14">
        <v>992</v>
      </c>
      <c r="E170" s="15">
        <v>9</v>
      </c>
      <c r="F170" s="14">
        <v>1500</v>
      </c>
      <c r="G170" s="14">
        <f t="shared" si="11"/>
        <v>2907</v>
      </c>
      <c r="H170" s="14">
        <f t="shared" si="13"/>
        <v>2203.5</v>
      </c>
      <c r="I170" s="14">
        <v>300</v>
      </c>
      <c r="J170" s="14"/>
      <c r="K170" s="17">
        <f t="shared" si="12"/>
        <v>41.43181818181818</v>
      </c>
      <c r="L170" s="20">
        <v>0</v>
      </c>
      <c r="M170" s="14"/>
      <c r="N170" s="14"/>
      <c r="O170" s="28">
        <f t="shared" si="14"/>
        <v>5.0079545454545462</v>
      </c>
      <c r="P170" s="28">
        <f t="shared" si="15"/>
        <v>46.439772727272725</v>
      </c>
      <c r="Q170" s="54">
        <v>323</v>
      </c>
      <c r="S170" s="34">
        <v>120</v>
      </c>
    </row>
    <row r="171" spans="1:19" x14ac:dyDescent="0.3">
      <c r="A171" s="14">
        <v>178</v>
      </c>
      <c r="B171" s="50" t="s">
        <v>115</v>
      </c>
      <c r="C171" s="14">
        <v>6</v>
      </c>
      <c r="D171" s="14">
        <v>3522</v>
      </c>
      <c r="E171" s="15">
        <v>7</v>
      </c>
      <c r="F171" s="14">
        <v>6000</v>
      </c>
      <c r="G171" s="14">
        <f t="shared" si="11"/>
        <v>5670</v>
      </c>
      <c r="H171" s="14">
        <f t="shared" si="13"/>
        <v>5835</v>
      </c>
      <c r="I171" s="14">
        <v>1620</v>
      </c>
      <c r="J171" s="14"/>
      <c r="K171" s="17">
        <f t="shared" si="12"/>
        <v>115.5</v>
      </c>
      <c r="L171" s="20">
        <v>0</v>
      </c>
      <c r="M171" s="14"/>
      <c r="N171" s="14"/>
      <c r="O171" s="28">
        <f t="shared" si="14"/>
        <v>48.625</v>
      </c>
      <c r="P171" s="28">
        <f t="shared" si="15"/>
        <v>164.125</v>
      </c>
      <c r="Q171" s="54">
        <v>810</v>
      </c>
      <c r="S171" s="34">
        <v>876</v>
      </c>
    </row>
    <row r="172" spans="1:19" x14ac:dyDescent="0.3">
      <c r="A172" s="14">
        <v>179</v>
      </c>
      <c r="B172" s="50" t="s">
        <v>116</v>
      </c>
      <c r="C172" s="14">
        <v>6</v>
      </c>
      <c r="D172" s="14">
        <v>600</v>
      </c>
      <c r="E172" s="15">
        <v>3</v>
      </c>
      <c r="F172" s="14">
        <v>700</v>
      </c>
      <c r="G172" s="14">
        <f t="shared" si="11"/>
        <v>1428</v>
      </c>
      <c r="H172" s="14">
        <f t="shared" si="13"/>
        <v>1064</v>
      </c>
      <c r="I172" s="14">
        <v>600</v>
      </c>
      <c r="J172" s="14"/>
      <c r="K172" s="17">
        <f t="shared" si="12"/>
        <v>-22.666666666666668</v>
      </c>
      <c r="L172" s="20">
        <v>0</v>
      </c>
      <c r="M172" s="14"/>
      <c r="N172" s="14"/>
      <c r="O172" s="28">
        <f t="shared" si="14"/>
        <v>8.8666666666666671</v>
      </c>
      <c r="P172" s="28">
        <f t="shared" si="15"/>
        <v>-13.8</v>
      </c>
      <c r="Q172" s="54">
        <v>476</v>
      </c>
      <c r="S172" s="34">
        <v>355</v>
      </c>
    </row>
    <row r="173" spans="1:19" x14ac:dyDescent="0.3">
      <c r="A173" s="14">
        <v>1486</v>
      </c>
      <c r="B173" s="50" t="s">
        <v>247</v>
      </c>
      <c r="C173" s="14">
        <v>50</v>
      </c>
      <c r="D173" s="14">
        <v>1273</v>
      </c>
      <c r="E173" s="15">
        <v>10</v>
      </c>
      <c r="F173" s="14">
        <v>1000</v>
      </c>
      <c r="G173" s="14">
        <f t="shared" si="11"/>
        <v>2380</v>
      </c>
      <c r="H173" s="14">
        <f t="shared" si="13"/>
        <v>1690</v>
      </c>
      <c r="I173" s="14"/>
      <c r="J173" s="14"/>
      <c r="K173" s="17">
        <f t="shared" si="12"/>
        <v>8.34</v>
      </c>
      <c r="L173" s="20">
        <v>0</v>
      </c>
      <c r="M173" s="14"/>
      <c r="N173" s="14"/>
      <c r="O173" s="28">
        <f t="shared" si="14"/>
        <v>1.69</v>
      </c>
      <c r="P173" s="28">
        <f t="shared" si="15"/>
        <v>10.029999999999999</v>
      </c>
      <c r="Q173" s="54">
        <v>238</v>
      </c>
      <c r="S173" s="34">
        <v>139</v>
      </c>
    </row>
    <row r="174" spans="1:19" x14ac:dyDescent="0.3">
      <c r="A174" s="14">
        <v>3081</v>
      </c>
      <c r="B174" s="50" t="s">
        <v>95</v>
      </c>
      <c r="C174" s="14">
        <v>30</v>
      </c>
      <c r="D174" s="14">
        <v>739</v>
      </c>
      <c r="E174" s="15">
        <v>9</v>
      </c>
      <c r="F174" s="14">
        <v>1000</v>
      </c>
      <c r="G174" s="14">
        <f t="shared" si="11"/>
        <v>1170</v>
      </c>
      <c r="H174" s="14">
        <f t="shared" si="13"/>
        <v>1085</v>
      </c>
      <c r="I174" s="14">
        <v>600</v>
      </c>
      <c r="J174" s="14"/>
      <c r="K174" s="17">
        <f t="shared" si="12"/>
        <v>-8.4666666666666668</v>
      </c>
      <c r="L174" s="20">
        <v>0</v>
      </c>
      <c r="M174" s="14"/>
      <c r="N174" s="14"/>
      <c r="O174" s="28">
        <f t="shared" si="14"/>
        <v>1.8083333333333333</v>
      </c>
      <c r="P174" s="28">
        <f t="shared" si="15"/>
        <v>-6.6583333333333332</v>
      </c>
      <c r="Q174" s="54">
        <v>130</v>
      </c>
      <c r="S174" s="34">
        <v>167</v>
      </c>
    </row>
    <row r="175" spans="1:19" x14ac:dyDescent="0.3">
      <c r="A175" s="14">
        <v>3082</v>
      </c>
      <c r="B175" s="50" t="s">
        <v>96</v>
      </c>
      <c r="C175" s="14">
        <v>20</v>
      </c>
      <c r="D175" s="14">
        <v>572</v>
      </c>
      <c r="E175" s="15">
        <v>9</v>
      </c>
      <c r="F175" s="14">
        <v>1000</v>
      </c>
      <c r="G175" s="14">
        <f t="shared" si="11"/>
        <v>1035</v>
      </c>
      <c r="H175" s="14">
        <f t="shared" si="13"/>
        <v>1017.5</v>
      </c>
      <c r="I175" s="14">
        <v>400</v>
      </c>
      <c r="J175" s="14"/>
      <c r="K175" s="17">
        <f t="shared" si="12"/>
        <v>2.2749999999999999</v>
      </c>
      <c r="L175" s="20">
        <v>0</v>
      </c>
      <c r="M175" s="14"/>
      <c r="N175" s="14"/>
      <c r="O175" s="28">
        <f t="shared" si="14"/>
        <v>2.5437500000000002</v>
      </c>
      <c r="P175" s="28">
        <f t="shared" si="15"/>
        <v>4.8187499999999996</v>
      </c>
      <c r="Q175" s="54">
        <v>115</v>
      </c>
      <c r="S175" s="34">
        <v>138</v>
      </c>
    </row>
    <row r="176" spans="1:19" x14ac:dyDescent="0.3">
      <c r="A176" s="14">
        <v>225</v>
      </c>
      <c r="B176" s="50" t="s">
        <v>118</v>
      </c>
      <c r="C176" s="14">
        <v>40</v>
      </c>
      <c r="D176" s="14">
        <v>976</v>
      </c>
      <c r="E176" s="15">
        <v>4</v>
      </c>
      <c r="F176" s="14">
        <v>2400</v>
      </c>
      <c r="G176" s="14">
        <f t="shared" si="11"/>
        <v>3456</v>
      </c>
      <c r="H176" s="14">
        <f t="shared" si="13"/>
        <v>2928</v>
      </c>
      <c r="I176" s="14">
        <v>1200</v>
      </c>
      <c r="J176" s="14">
        <v>1200</v>
      </c>
      <c r="K176" s="17">
        <f t="shared" si="12"/>
        <v>-11.2</v>
      </c>
      <c r="L176" s="20">
        <v>25</v>
      </c>
      <c r="M176" s="14"/>
      <c r="N176" s="14"/>
      <c r="O176" s="28">
        <f t="shared" si="14"/>
        <v>3.66</v>
      </c>
      <c r="P176" s="28">
        <f t="shared" si="15"/>
        <v>17.46</v>
      </c>
      <c r="Q176" s="54">
        <v>864</v>
      </c>
      <c r="S176" s="34">
        <v>911</v>
      </c>
    </row>
    <row r="177" spans="1:19" x14ac:dyDescent="0.3">
      <c r="A177" s="14">
        <v>4605</v>
      </c>
      <c r="B177" s="50" t="s">
        <v>120</v>
      </c>
      <c r="C177" s="14">
        <v>40</v>
      </c>
      <c r="D177" s="14">
        <v>1448</v>
      </c>
      <c r="E177" s="15">
        <v>4</v>
      </c>
      <c r="F177" s="14">
        <v>2100</v>
      </c>
      <c r="G177" s="14">
        <f t="shared" si="11"/>
        <v>1904</v>
      </c>
      <c r="H177" s="14">
        <f t="shared" si="13"/>
        <v>2002</v>
      </c>
      <c r="I177" s="14">
        <v>1600</v>
      </c>
      <c r="J177" s="14"/>
      <c r="K177" s="17">
        <f t="shared" si="12"/>
        <v>-26.15</v>
      </c>
      <c r="L177" s="20">
        <v>25</v>
      </c>
      <c r="M177" s="14"/>
      <c r="N177" s="14"/>
      <c r="O177" s="28">
        <f t="shared" si="14"/>
        <v>2.5025000000000004</v>
      </c>
      <c r="P177" s="28">
        <f t="shared" si="15"/>
        <v>1.3525000000000018</v>
      </c>
      <c r="Q177" s="54">
        <v>476</v>
      </c>
      <c r="S177" s="34">
        <v>615</v>
      </c>
    </row>
    <row r="178" spans="1:19" x14ac:dyDescent="0.3">
      <c r="A178" s="14">
        <v>4606</v>
      </c>
      <c r="B178" s="50" t="s">
        <v>248</v>
      </c>
      <c r="C178" s="14">
        <v>40</v>
      </c>
      <c r="D178" s="14">
        <v>1600</v>
      </c>
      <c r="E178" s="15">
        <v>4</v>
      </c>
      <c r="F178" s="14">
        <v>1800</v>
      </c>
      <c r="G178" s="14">
        <f t="shared" si="11"/>
        <v>1904</v>
      </c>
      <c r="H178" s="14">
        <f t="shared" si="13"/>
        <v>1852</v>
      </c>
      <c r="I178" s="14">
        <v>600</v>
      </c>
      <c r="J178" s="14"/>
      <c r="K178" s="17">
        <f t="shared" si="12"/>
        <v>-8.6999999999999993</v>
      </c>
      <c r="L178" s="20">
        <v>0</v>
      </c>
      <c r="M178" s="14"/>
      <c r="N178" s="14"/>
      <c r="O178" s="28">
        <f t="shared" si="14"/>
        <v>2.3150000000000004</v>
      </c>
      <c r="P178" s="28">
        <f t="shared" si="15"/>
        <v>-6.3849999999999989</v>
      </c>
      <c r="Q178" s="54">
        <v>476</v>
      </c>
      <c r="S178" s="34">
        <v>615</v>
      </c>
    </row>
    <row r="179" spans="1:19" x14ac:dyDescent="0.3">
      <c r="A179" s="14">
        <v>227</v>
      </c>
      <c r="B179" s="50" t="s">
        <v>117</v>
      </c>
      <c r="C179" s="14">
        <v>40</v>
      </c>
      <c r="D179" s="14">
        <v>2081</v>
      </c>
      <c r="E179" s="15">
        <v>4</v>
      </c>
      <c r="F179" s="14">
        <v>3500</v>
      </c>
      <c r="G179" s="14">
        <f t="shared" si="11"/>
        <v>3740</v>
      </c>
      <c r="H179" s="14">
        <f t="shared" si="13"/>
        <v>3620</v>
      </c>
      <c r="I179" s="14">
        <v>2400</v>
      </c>
      <c r="J179" s="14"/>
      <c r="K179" s="17">
        <f t="shared" si="12"/>
        <v>-21.524999999999999</v>
      </c>
      <c r="L179" s="20">
        <v>30</v>
      </c>
      <c r="M179" s="14"/>
      <c r="N179" s="14"/>
      <c r="O179" s="28">
        <f t="shared" si="14"/>
        <v>4.5250000000000004</v>
      </c>
      <c r="P179" s="28">
        <f t="shared" si="15"/>
        <v>13.000000000000002</v>
      </c>
      <c r="Q179" s="54">
        <v>935</v>
      </c>
      <c r="S179" s="34">
        <v>1107</v>
      </c>
    </row>
    <row r="180" spans="1:19" x14ac:dyDescent="0.3">
      <c r="A180" s="55"/>
      <c r="B180" s="56" t="s">
        <v>119</v>
      </c>
      <c r="C180" s="55">
        <v>40</v>
      </c>
      <c r="D180" s="55">
        <v>1200</v>
      </c>
      <c r="E180" s="57">
        <v>4</v>
      </c>
      <c r="F180" s="55">
        <v>1500</v>
      </c>
      <c r="G180" s="55">
        <f t="shared" si="11"/>
        <v>0</v>
      </c>
      <c r="H180" s="55">
        <f t="shared" si="13"/>
        <v>750</v>
      </c>
      <c r="I180" s="55">
        <v>800</v>
      </c>
      <c r="J180" s="55"/>
      <c r="K180" s="58">
        <f t="shared" si="12"/>
        <v>-31.25</v>
      </c>
      <c r="L180" s="55">
        <v>0</v>
      </c>
      <c r="M180" s="55"/>
      <c r="N180" s="55"/>
      <c r="O180" s="59">
        <f t="shared" si="14"/>
        <v>0.9375</v>
      </c>
      <c r="P180" s="59">
        <f t="shared" si="15"/>
        <v>-30.3125</v>
      </c>
      <c r="S180" s="36">
        <v>500</v>
      </c>
    </row>
    <row r="181" spans="1:19" x14ac:dyDescent="0.3">
      <c r="A181" s="14">
        <v>3107</v>
      </c>
      <c r="B181" s="50" t="s">
        <v>283</v>
      </c>
      <c r="C181" s="14">
        <v>48</v>
      </c>
      <c r="D181" s="14">
        <v>0</v>
      </c>
      <c r="E181" s="15">
        <v>5</v>
      </c>
      <c r="F181" s="14">
        <v>305</v>
      </c>
      <c r="G181" s="14">
        <f t="shared" si="11"/>
        <v>1170</v>
      </c>
      <c r="H181" s="14">
        <f t="shared" si="13"/>
        <v>737.5</v>
      </c>
      <c r="I181" s="14">
        <v>960</v>
      </c>
      <c r="J181" s="14"/>
      <c r="K181" s="17">
        <f t="shared" si="12"/>
        <v>-4.635416666666667</v>
      </c>
      <c r="L181" s="20">
        <v>0</v>
      </c>
      <c r="M181" s="14"/>
      <c r="N181" s="14"/>
      <c r="O181" s="28">
        <f t="shared" si="14"/>
        <v>0.76822916666666663</v>
      </c>
      <c r="P181" s="28">
        <f t="shared" si="15"/>
        <v>-3.8671875000000004</v>
      </c>
      <c r="Q181" s="54">
        <v>234</v>
      </c>
      <c r="S181" s="36">
        <v>60</v>
      </c>
    </row>
    <row r="182" spans="1:19" x14ac:dyDescent="0.3">
      <c r="A182" s="14">
        <v>3106</v>
      </c>
      <c r="B182" s="50" t="s">
        <v>167</v>
      </c>
      <c r="C182" s="14">
        <v>48</v>
      </c>
      <c r="D182" s="14">
        <v>1200</v>
      </c>
      <c r="E182" s="15">
        <v>5</v>
      </c>
      <c r="F182" s="14">
        <v>733</v>
      </c>
      <c r="G182" s="14">
        <f t="shared" si="11"/>
        <v>1440</v>
      </c>
      <c r="H182" s="14">
        <f t="shared" si="13"/>
        <v>1086.5</v>
      </c>
      <c r="I182" s="14">
        <v>2880</v>
      </c>
      <c r="J182" s="14"/>
      <c r="K182" s="17">
        <f t="shared" si="12"/>
        <v>-62.364583333333336</v>
      </c>
      <c r="L182" s="20">
        <v>20</v>
      </c>
      <c r="M182" s="14">
        <v>20</v>
      </c>
      <c r="N182" s="14"/>
      <c r="O182" s="28">
        <f t="shared" si="14"/>
        <v>1.1317708333333334</v>
      </c>
      <c r="P182" s="28">
        <f t="shared" si="15"/>
        <v>-21.232812500000001</v>
      </c>
      <c r="Q182" s="54">
        <v>288</v>
      </c>
      <c r="S182" s="34">
        <v>180</v>
      </c>
    </row>
    <row r="183" spans="1:19" x14ac:dyDescent="0.3">
      <c r="A183" s="14">
        <v>3090</v>
      </c>
      <c r="B183" s="50" t="s">
        <v>166</v>
      </c>
      <c r="C183" s="14">
        <v>48</v>
      </c>
      <c r="D183" s="14">
        <v>2112</v>
      </c>
      <c r="E183" s="15">
        <v>5</v>
      </c>
      <c r="F183" s="14">
        <v>2790</v>
      </c>
      <c r="G183" s="14">
        <f t="shared" si="11"/>
        <v>10375</v>
      </c>
      <c r="H183" s="14">
        <f t="shared" si="13"/>
        <v>6582.5</v>
      </c>
      <c r="I183" s="14">
        <v>5520</v>
      </c>
      <c r="J183" s="14">
        <v>2880</v>
      </c>
      <c r="K183" s="17">
        <f t="shared" si="12"/>
        <v>-81.864583333333329</v>
      </c>
      <c r="L183" s="20">
        <v>30</v>
      </c>
      <c r="M183" s="18">
        <v>50</v>
      </c>
      <c r="N183" s="14"/>
      <c r="O183" s="28">
        <f t="shared" si="14"/>
        <v>6.856770833333333</v>
      </c>
      <c r="P183" s="28">
        <f t="shared" si="15"/>
        <v>4.9921875000000044</v>
      </c>
      <c r="Q183" s="54">
        <v>2075</v>
      </c>
      <c r="S183" s="34">
        <v>1479</v>
      </c>
    </row>
    <row r="184" spans="1:19" x14ac:dyDescent="0.3">
      <c r="A184" s="14">
        <v>3091</v>
      </c>
      <c r="B184" s="50" t="s">
        <v>168</v>
      </c>
      <c r="C184" s="14">
        <v>48</v>
      </c>
      <c r="D184" s="14">
        <v>1968</v>
      </c>
      <c r="E184" s="15">
        <v>5</v>
      </c>
      <c r="F184" s="14">
        <v>2007</v>
      </c>
      <c r="G184" s="14">
        <f t="shared" si="11"/>
        <v>3445</v>
      </c>
      <c r="H184" s="14">
        <f t="shared" si="13"/>
        <v>2726</v>
      </c>
      <c r="I184" s="14">
        <v>2880</v>
      </c>
      <c r="J184" s="14"/>
      <c r="K184" s="17">
        <f t="shared" si="12"/>
        <v>-44.208333333333336</v>
      </c>
      <c r="L184" s="20">
        <v>25</v>
      </c>
      <c r="M184" s="18">
        <v>40</v>
      </c>
      <c r="N184" s="14"/>
      <c r="O184" s="28">
        <f t="shared" si="14"/>
        <v>2.8395833333333336</v>
      </c>
      <c r="P184" s="28">
        <f t="shared" si="15"/>
        <v>23.631249999999998</v>
      </c>
      <c r="Q184" s="54">
        <v>689</v>
      </c>
      <c r="S184" s="34">
        <v>690</v>
      </c>
    </row>
    <row r="185" spans="1:19" x14ac:dyDescent="0.3">
      <c r="A185" s="14">
        <v>3092</v>
      </c>
      <c r="B185" s="50" t="s">
        <v>169</v>
      </c>
      <c r="C185" s="14">
        <v>48</v>
      </c>
      <c r="D185" s="14">
        <v>2889</v>
      </c>
      <c r="E185" s="15">
        <v>5</v>
      </c>
      <c r="F185" s="14">
        <v>1220</v>
      </c>
      <c r="G185" s="14">
        <f t="shared" si="11"/>
        <v>2655</v>
      </c>
      <c r="H185" s="14">
        <f t="shared" si="13"/>
        <v>1937.5</v>
      </c>
      <c r="I185" s="14">
        <v>2160</v>
      </c>
      <c r="J185" s="14">
        <v>1920</v>
      </c>
      <c r="K185" s="17">
        <f t="shared" si="12"/>
        <v>-104.82291666666667</v>
      </c>
      <c r="L185" s="20">
        <v>25</v>
      </c>
      <c r="M185" s="18">
        <v>40</v>
      </c>
      <c r="N185" s="14"/>
      <c r="O185" s="28">
        <f t="shared" si="14"/>
        <v>2.0182291666666665</v>
      </c>
      <c r="P185" s="28">
        <f t="shared" si="15"/>
        <v>-37.804687500000007</v>
      </c>
      <c r="Q185" s="54">
        <v>531</v>
      </c>
      <c r="S185" s="34">
        <v>750</v>
      </c>
    </row>
    <row r="186" spans="1:19" x14ac:dyDescent="0.3">
      <c r="A186" s="14">
        <v>3093</v>
      </c>
      <c r="B186" s="50" t="s">
        <v>173</v>
      </c>
      <c r="C186" s="14">
        <v>48</v>
      </c>
      <c r="D186" s="14">
        <v>1283</v>
      </c>
      <c r="E186" s="15">
        <v>5</v>
      </c>
      <c r="F186" s="14">
        <v>1165</v>
      </c>
      <c r="G186" s="14">
        <f t="shared" si="11"/>
        <v>1260</v>
      </c>
      <c r="H186" s="14">
        <f t="shared" si="13"/>
        <v>1212.5</v>
      </c>
      <c r="I186" s="14">
        <v>1920</v>
      </c>
      <c r="J186" s="14">
        <v>960</v>
      </c>
      <c r="K186" s="17">
        <f t="shared" si="12"/>
        <v>-61.46875</v>
      </c>
      <c r="L186" s="20">
        <v>0</v>
      </c>
      <c r="M186" s="18">
        <v>40</v>
      </c>
      <c r="N186" s="14"/>
      <c r="O186" s="28">
        <f t="shared" si="14"/>
        <v>1.2630208333333333</v>
      </c>
      <c r="P186" s="28">
        <f t="shared" si="15"/>
        <v>-20.205729166666668</v>
      </c>
      <c r="Q186" s="54">
        <v>252</v>
      </c>
      <c r="S186" s="34">
        <v>350</v>
      </c>
    </row>
    <row r="187" spans="1:19" x14ac:dyDescent="0.3">
      <c r="A187" s="14">
        <v>1451</v>
      </c>
      <c r="B187" s="50" t="s">
        <v>249</v>
      </c>
      <c r="C187" s="14">
        <v>48</v>
      </c>
      <c r="D187" s="14">
        <v>410</v>
      </c>
      <c r="E187" s="15">
        <v>5</v>
      </c>
      <c r="F187" s="14">
        <v>589</v>
      </c>
      <c r="G187" s="14">
        <f t="shared" si="11"/>
        <v>2450</v>
      </c>
      <c r="H187" s="14">
        <f t="shared" si="13"/>
        <v>1519.5</v>
      </c>
      <c r="I187" s="14"/>
      <c r="J187" s="14">
        <v>480</v>
      </c>
      <c r="K187" s="17">
        <f t="shared" si="12"/>
        <v>13.114583333333334</v>
      </c>
      <c r="L187" s="20">
        <v>0</v>
      </c>
      <c r="M187" s="14"/>
      <c r="N187" s="14"/>
      <c r="O187" s="28">
        <f t="shared" si="14"/>
        <v>1.5828125000000002</v>
      </c>
      <c r="P187" s="28">
        <f t="shared" si="15"/>
        <v>14.697395833333335</v>
      </c>
      <c r="Q187" s="54">
        <v>490</v>
      </c>
      <c r="S187" s="34">
        <v>380</v>
      </c>
    </row>
    <row r="188" spans="1:19" x14ac:dyDescent="0.3">
      <c r="A188" s="14">
        <v>3094</v>
      </c>
      <c r="B188" s="50" t="s">
        <v>171</v>
      </c>
      <c r="C188" s="14">
        <v>48</v>
      </c>
      <c r="D188" s="14">
        <v>240</v>
      </c>
      <c r="E188" s="15">
        <v>5</v>
      </c>
      <c r="F188" s="14">
        <v>240</v>
      </c>
      <c r="G188" s="14">
        <f t="shared" si="11"/>
        <v>240</v>
      </c>
      <c r="H188" s="14">
        <f t="shared" si="13"/>
        <v>240</v>
      </c>
      <c r="I188" s="14"/>
      <c r="J188" s="14"/>
      <c r="K188" s="17">
        <f t="shared" si="12"/>
        <v>0</v>
      </c>
      <c r="L188" s="20">
        <v>0</v>
      </c>
      <c r="M188" s="14"/>
      <c r="N188" s="14"/>
      <c r="O188" s="28">
        <f t="shared" si="14"/>
        <v>0.25</v>
      </c>
      <c r="P188" s="28">
        <f t="shared" si="15"/>
        <v>0.25</v>
      </c>
      <c r="Q188" s="54">
        <v>48</v>
      </c>
      <c r="S188" s="36"/>
    </row>
    <row r="189" spans="1:19" x14ac:dyDescent="0.3">
      <c r="A189" s="14">
        <v>54</v>
      </c>
      <c r="B189" s="51" t="s">
        <v>124</v>
      </c>
      <c r="C189" s="14">
        <v>10</v>
      </c>
      <c r="D189" s="14">
        <v>20</v>
      </c>
      <c r="E189" s="15">
        <v>4</v>
      </c>
      <c r="F189" s="14">
        <v>150</v>
      </c>
      <c r="G189" s="14">
        <f t="shared" si="11"/>
        <v>316</v>
      </c>
      <c r="H189" s="14">
        <f t="shared" si="13"/>
        <v>233</v>
      </c>
      <c r="I189" s="14">
        <v>160</v>
      </c>
      <c r="J189" s="14"/>
      <c r="K189" s="17">
        <f t="shared" si="12"/>
        <v>5.3</v>
      </c>
      <c r="L189" s="20">
        <v>0</v>
      </c>
      <c r="M189" s="14"/>
      <c r="N189" s="14"/>
      <c r="O189" s="28">
        <f t="shared" si="14"/>
        <v>1.165</v>
      </c>
      <c r="P189" s="28">
        <f t="shared" si="15"/>
        <v>6.4649999999999999</v>
      </c>
      <c r="Q189" s="54">
        <v>79</v>
      </c>
      <c r="S189" s="34">
        <v>63</v>
      </c>
    </row>
    <row r="190" spans="1:19" x14ac:dyDescent="0.3">
      <c r="A190" s="14">
        <v>1325</v>
      </c>
      <c r="B190" s="50" t="s">
        <v>125</v>
      </c>
      <c r="C190" s="14">
        <v>12</v>
      </c>
      <c r="D190" s="14">
        <v>1284</v>
      </c>
      <c r="E190" s="15">
        <v>6</v>
      </c>
      <c r="F190" s="14">
        <v>1500</v>
      </c>
      <c r="G190" s="14">
        <f t="shared" si="11"/>
        <v>2916</v>
      </c>
      <c r="H190" s="14">
        <f t="shared" si="13"/>
        <v>2208</v>
      </c>
      <c r="I190" s="14"/>
      <c r="J190" s="14">
        <v>1620</v>
      </c>
      <c r="K190" s="17">
        <f t="shared" si="12"/>
        <v>-58</v>
      </c>
      <c r="L190" s="20">
        <v>25</v>
      </c>
      <c r="M190" s="14"/>
      <c r="N190" s="14"/>
      <c r="O190" s="28">
        <f t="shared" si="14"/>
        <v>9.2000000000000011</v>
      </c>
      <c r="P190" s="28">
        <f t="shared" si="15"/>
        <v>-23.799999999999997</v>
      </c>
      <c r="Q190" s="54">
        <v>486</v>
      </c>
      <c r="S190" s="34">
        <v>157</v>
      </c>
    </row>
    <row r="191" spans="1:19" x14ac:dyDescent="0.3">
      <c r="A191" s="14">
        <v>1326</v>
      </c>
      <c r="B191" s="50" t="s">
        <v>266</v>
      </c>
      <c r="C191" s="14">
        <v>12</v>
      </c>
      <c r="D191" s="14">
        <v>480</v>
      </c>
      <c r="E191" s="15">
        <v>6</v>
      </c>
      <c r="F191" s="14">
        <v>450</v>
      </c>
      <c r="G191" s="14">
        <f t="shared" si="11"/>
        <v>720</v>
      </c>
      <c r="H191" s="14">
        <f t="shared" si="13"/>
        <v>585</v>
      </c>
      <c r="I191" s="14"/>
      <c r="J191" s="14"/>
      <c r="K191" s="17">
        <f t="shared" si="12"/>
        <v>8.75</v>
      </c>
      <c r="L191" s="20">
        <v>0</v>
      </c>
      <c r="M191" s="14"/>
      <c r="N191" s="14"/>
      <c r="O191" s="28">
        <f t="shared" si="14"/>
        <v>2.4375</v>
      </c>
      <c r="P191" s="28">
        <f t="shared" si="15"/>
        <v>11.1875</v>
      </c>
      <c r="Q191" s="54">
        <v>120</v>
      </c>
      <c r="S191" s="36">
        <v>80</v>
      </c>
    </row>
    <row r="192" spans="1:19" x14ac:dyDescent="0.3">
      <c r="A192" s="14">
        <v>1327</v>
      </c>
      <c r="B192" s="50" t="s">
        <v>126</v>
      </c>
      <c r="C192" s="14">
        <v>12</v>
      </c>
      <c r="D192" s="14">
        <v>1512</v>
      </c>
      <c r="E192" s="15">
        <v>6</v>
      </c>
      <c r="F192" s="14">
        <v>1800</v>
      </c>
      <c r="G192" s="14">
        <f t="shared" si="11"/>
        <v>3156</v>
      </c>
      <c r="H192" s="14">
        <f t="shared" si="13"/>
        <v>2478</v>
      </c>
      <c r="I192" s="14"/>
      <c r="J192" s="14">
        <v>1860</v>
      </c>
      <c r="K192" s="17">
        <f t="shared" si="12"/>
        <v>-74.5</v>
      </c>
      <c r="L192" s="20">
        <v>30</v>
      </c>
      <c r="M192" s="14"/>
      <c r="N192" s="14"/>
      <c r="O192" s="28">
        <f t="shared" si="14"/>
        <v>10.325000000000001</v>
      </c>
      <c r="P192" s="28">
        <f t="shared" si="15"/>
        <v>-34.174999999999997</v>
      </c>
      <c r="Q192" s="54">
        <v>526</v>
      </c>
      <c r="S192" s="34">
        <v>308</v>
      </c>
    </row>
    <row r="193" spans="1:19" x14ac:dyDescent="0.3">
      <c r="A193" s="14">
        <v>3077</v>
      </c>
      <c r="B193" s="50" t="s">
        <v>50</v>
      </c>
      <c r="C193" s="14">
        <v>6</v>
      </c>
      <c r="D193" s="14">
        <v>60</v>
      </c>
      <c r="E193" s="15">
        <v>9</v>
      </c>
      <c r="F193" s="14">
        <v>450</v>
      </c>
      <c r="G193" s="14">
        <f t="shared" si="11"/>
        <v>927</v>
      </c>
      <c r="H193" s="14">
        <f t="shared" si="13"/>
        <v>688.5</v>
      </c>
      <c r="I193" s="14">
        <v>54</v>
      </c>
      <c r="J193" s="14">
        <v>60</v>
      </c>
      <c r="K193" s="17">
        <f t="shared" si="12"/>
        <v>85.75</v>
      </c>
      <c r="L193" s="20">
        <v>0</v>
      </c>
      <c r="M193" s="14"/>
      <c r="N193" s="14"/>
      <c r="O193" s="28">
        <f t="shared" si="14"/>
        <v>5.7375000000000007</v>
      </c>
      <c r="P193" s="28">
        <f t="shared" si="15"/>
        <v>91.487499999999997</v>
      </c>
      <c r="Q193" s="54">
        <v>103</v>
      </c>
      <c r="S193" s="34">
        <v>22</v>
      </c>
    </row>
    <row r="194" spans="1:19" x14ac:dyDescent="0.3">
      <c r="A194" s="14"/>
      <c r="B194" s="50" t="s">
        <v>31</v>
      </c>
      <c r="C194" s="14">
        <v>10</v>
      </c>
      <c r="D194" s="14">
        <v>30</v>
      </c>
      <c r="E194" s="15">
        <v>4</v>
      </c>
      <c r="F194" s="14">
        <v>67</v>
      </c>
      <c r="G194" s="14">
        <f t="shared" si="11"/>
        <v>0</v>
      </c>
      <c r="H194" s="14">
        <f t="shared" si="13"/>
        <v>33.5</v>
      </c>
      <c r="I194" s="14">
        <v>40</v>
      </c>
      <c r="J194" s="14">
        <v>60</v>
      </c>
      <c r="K194" s="17">
        <f t="shared" si="12"/>
        <v>-9.65</v>
      </c>
      <c r="L194" s="20">
        <v>0</v>
      </c>
      <c r="M194" s="14"/>
      <c r="N194" s="14"/>
      <c r="O194" s="28">
        <f t="shared" si="14"/>
        <v>0.16750000000000001</v>
      </c>
      <c r="P194" s="28">
        <f t="shared" si="15"/>
        <v>-9.4824999999999999</v>
      </c>
      <c r="S194" s="34">
        <v>27</v>
      </c>
    </row>
    <row r="195" spans="1:19" x14ac:dyDescent="0.3">
      <c r="A195" s="14"/>
      <c r="B195" s="50" t="s">
        <v>32</v>
      </c>
      <c r="C195" s="14">
        <v>10</v>
      </c>
      <c r="D195" s="14">
        <v>0</v>
      </c>
      <c r="E195" s="15">
        <v>4</v>
      </c>
      <c r="F195" s="14">
        <v>112</v>
      </c>
      <c r="G195" s="14">
        <f t="shared" si="11"/>
        <v>0</v>
      </c>
      <c r="H195" s="14">
        <f t="shared" si="13"/>
        <v>56</v>
      </c>
      <c r="I195" s="14">
        <v>100</v>
      </c>
      <c r="J195" s="14">
        <v>50</v>
      </c>
      <c r="K195" s="17">
        <f t="shared" si="12"/>
        <v>-9.4</v>
      </c>
      <c r="L195" s="20">
        <v>0</v>
      </c>
      <c r="M195" s="14"/>
      <c r="N195" s="14"/>
      <c r="O195" s="28">
        <f t="shared" si="14"/>
        <v>0.28000000000000003</v>
      </c>
      <c r="P195" s="28">
        <f t="shared" si="15"/>
        <v>-9.120000000000001</v>
      </c>
      <c r="S195" s="34">
        <v>33</v>
      </c>
    </row>
    <row r="196" spans="1:19" x14ac:dyDescent="0.3">
      <c r="A196" s="14"/>
      <c r="B196" s="50" t="s">
        <v>33</v>
      </c>
      <c r="C196" s="14">
        <v>10</v>
      </c>
      <c r="D196" s="14">
        <v>40</v>
      </c>
      <c r="E196" s="15">
        <v>4</v>
      </c>
      <c r="F196" s="14">
        <v>72</v>
      </c>
      <c r="G196" s="14">
        <f t="shared" si="11"/>
        <v>0</v>
      </c>
      <c r="H196" s="14">
        <f t="shared" si="13"/>
        <v>36</v>
      </c>
      <c r="I196" s="14">
        <v>60</v>
      </c>
      <c r="J196" s="14"/>
      <c r="K196" s="17">
        <f t="shared" si="12"/>
        <v>-6.4</v>
      </c>
      <c r="L196" s="20">
        <v>0</v>
      </c>
      <c r="M196" s="14"/>
      <c r="N196" s="14"/>
      <c r="O196" s="28">
        <f t="shared" si="14"/>
        <v>0.18</v>
      </c>
      <c r="P196" s="28">
        <f t="shared" si="15"/>
        <v>-6.2200000000000006</v>
      </c>
      <c r="S196" s="34">
        <v>28</v>
      </c>
    </row>
    <row r="197" spans="1:19" x14ac:dyDescent="0.3">
      <c r="A197" s="14"/>
      <c r="B197" s="50" t="s">
        <v>37</v>
      </c>
      <c r="C197" s="14">
        <v>10</v>
      </c>
      <c r="D197" s="14">
        <v>0</v>
      </c>
      <c r="E197" s="15">
        <v>4</v>
      </c>
      <c r="F197" s="14">
        <v>53</v>
      </c>
      <c r="G197" s="14">
        <f t="shared" si="11"/>
        <v>0</v>
      </c>
      <c r="H197" s="14">
        <f t="shared" si="13"/>
        <v>26.5</v>
      </c>
      <c r="I197" s="14">
        <v>40</v>
      </c>
      <c r="J197" s="14">
        <v>40</v>
      </c>
      <c r="K197" s="17">
        <f t="shared" si="12"/>
        <v>-5.35</v>
      </c>
      <c r="L197" s="20">
        <v>0</v>
      </c>
      <c r="M197" s="14"/>
      <c r="N197" s="14"/>
      <c r="O197" s="28">
        <f t="shared" si="14"/>
        <v>0.13250000000000001</v>
      </c>
      <c r="P197" s="28">
        <f t="shared" si="15"/>
        <v>-5.2174999999999994</v>
      </c>
      <c r="S197" s="34">
        <v>25</v>
      </c>
    </row>
    <row r="198" spans="1:19" x14ac:dyDescent="0.3">
      <c r="A198" s="14"/>
      <c r="B198" s="50" t="s">
        <v>34</v>
      </c>
      <c r="C198" s="14">
        <v>10</v>
      </c>
      <c r="D198" s="14">
        <v>80</v>
      </c>
      <c r="E198" s="15">
        <v>4</v>
      </c>
      <c r="F198" s="14">
        <v>169</v>
      </c>
      <c r="G198" s="14">
        <f t="shared" ref="G198:G203" si="16">Q198*E198</f>
        <v>0</v>
      </c>
      <c r="H198" s="14">
        <f t="shared" si="13"/>
        <v>84.5</v>
      </c>
      <c r="I198" s="14">
        <v>120</v>
      </c>
      <c r="J198" s="14"/>
      <c r="K198" s="17">
        <f t="shared" si="12"/>
        <v>-11.55</v>
      </c>
      <c r="L198" s="20">
        <v>0</v>
      </c>
      <c r="M198" s="14"/>
      <c r="N198" s="14"/>
      <c r="O198" s="28">
        <f t="shared" si="14"/>
        <v>0.42250000000000004</v>
      </c>
      <c r="P198" s="28">
        <f t="shared" si="15"/>
        <v>-11.127500000000001</v>
      </c>
      <c r="S198" s="34">
        <v>33</v>
      </c>
    </row>
    <row r="199" spans="1:19" x14ac:dyDescent="0.3">
      <c r="A199" s="14"/>
      <c r="B199" s="50" t="s">
        <v>36</v>
      </c>
      <c r="C199" s="14">
        <v>10</v>
      </c>
      <c r="D199" s="14">
        <v>20</v>
      </c>
      <c r="E199" s="15">
        <v>4</v>
      </c>
      <c r="F199" s="14">
        <v>70</v>
      </c>
      <c r="G199" s="14">
        <f t="shared" si="16"/>
        <v>0</v>
      </c>
      <c r="H199" s="14">
        <f t="shared" si="13"/>
        <v>35</v>
      </c>
      <c r="I199" s="14"/>
      <c r="J199" s="14">
        <v>100</v>
      </c>
      <c r="K199" s="17">
        <f t="shared" si="12"/>
        <v>-8.5</v>
      </c>
      <c r="L199" s="20">
        <v>0</v>
      </c>
      <c r="M199" s="14"/>
      <c r="N199" s="14"/>
      <c r="O199" s="28">
        <f t="shared" si="14"/>
        <v>0.17499999999999999</v>
      </c>
      <c r="P199" s="28">
        <f t="shared" si="15"/>
        <v>-8.3249999999999993</v>
      </c>
      <c r="S199" s="34">
        <v>34</v>
      </c>
    </row>
    <row r="200" spans="1:19" x14ac:dyDescent="0.3">
      <c r="A200" s="14"/>
      <c r="B200" s="50" t="s">
        <v>41</v>
      </c>
      <c r="C200" s="14">
        <v>10</v>
      </c>
      <c r="D200" s="14">
        <v>30</v>
      </c>
      <c r="E200" s="15">
        <v>4</v>
      </c>
      <c r="F200" s="14">
        <v>39</v>
      </c>
      <c r="G200" s="14">
        <f t="shared" si="16"/>
        <v>0</v>
      </c>
      <c r="H200" s="14">
        <f t="shared" si="13"/>
        <v>19.5</v>
      </c>
      <c r="I200" s="14"/>
      <c r="J200" s="14"/>
      <c r="K200" s="17">
        <f t="shared" si="12"/>
        <v>-1.05</v>
      </c>
      <c r="L200" s="20">
        <v>0</v>
      </c>
      <c r="M200" s="14"/>
      <c r="N200" s="14"/>
      <c r="O200" s="28">
        <f t="shared" si="14"/>
        <v>9.7500000000000003E-2</v>
      </c>
      <c r="P200" s="28">
        <f t="shared" si="15"/>
        <v>-0.95250000000000001</v>
      </c>
      <c r="S200" s="36">
        <v>10</v>
      </c>
    </row>
    <row r="201" spans="1:19" x14ac:dyDescent="0.3">
      <c r="A201" s="14"/>
      <c r="B201" s="51" t="s">
        <v>35</v>
      </c>
      <c r="C201" s="14">
        <v>10</v>
      </c>
      <c r="D201" s="14">
        <v>31</v>
      </c>
      <c r="E201" s="15">
        <v>4</v>
      </c>
      <c r="F201" s="14">
        <v>110</v>
      </c>
      <c r="G201" s="14">
        <f t="shared" si="16"/>
        <v>0</v>
      </c>
      <c r="H201" s="14">
        <f t="shared" si="13"/>
        <v>55</v>
      </c>
      <c r="I201" s="14">
        <v>100</v>
      </c>
      <c r="J201" s="14"/>
      <c r="K201" s="17">
        <f t="shared" si="12"/>
        <v>-7.6</v>
      </c>
      <c r="L201" s="20">
        <v>0</v>
      </c>
      <c r="M201" s="14"/>
      <c r="N201" s="14"/>
      <c r="O201" s="28">
        <f t="shared" si="14"/>
        <v>0.27500000000000002</v>
      </c>
      <c r="P201" s="28">
        <f t="shared" si="15"/>
        <v>-7.3249999999999993</v>
      </c>
      <c r="S201" s="34">
        <v>35</v>
      </c>
    </row>
    <row r="202" spans="1:19" x14ac:dyDescent="0.3">
      <c r="A202" s="14">
        <v>1</v>
      </c>
      <c r="B202" s="50" t="s">
        <v>9</v>
      </c>
      <c r="C202" s="14">
        <v>10</v>
      </c>
      <c r="D202" s="14">
        <v>2500</v>
      </c>
      <c r="E202" s="15">
        <v>3.5</v>
      </c>
      <c r="F202" s="14">
        <v>7500</v>
      </c>
      <c r="G202" s="14">
        <f t="shared" si="16"/>
        <v>5600</v>
      </c>
      <c r="H202" s="14">
        <f t="shared" si="13"/>
        <v>6550</v>
      </c>
      <c r="I202" s="14">
        <v>3200</v>
      </c>
      <c r="J202" s="14">
        <v>2000</v>
      </c>
      <c r="K202" s="17">
        <f>(H202-D202-I202-J202)/C202</f>
        <v>-115</v>
      </c>
      <c r="L202" s="20">
        <v>0</v>
      </c>
      <c r="M202" s="14"/>
      <c r="N202" s="14"/>
      <c r="O202" s="28">
        <f t="shared" si="14"/>
        <v>32.75</v>
      </c>
      <c r="P202" s="28">
        <f>K202+L202+M202+N202+O202</f>
        <v>-82.25</v>
      </c>
      <c r="Q202" s="54">
        <v>1600</v>
      </c>
      <c r="S202" s="34">
        <v>1967</v>
      </c>
    </row>
    <row r="203" spans="1:19" x14ac:dyDescent="0.3">
      <c r="A203" s="14">
        <v>2001</v>
      </c>
      <c r="B203" s="50" t="s">
        <v>15</v>
      </c>
      <c r="C203" s="14">
        <v>20</v>
      </c>
      <c r="D203" s="14">
        <v>1500</v>
      </c>
      <c r="E203" s="15">
        <v>4.5</v>
      </c>
      <c r="F203" s="14">
        <v>6500</v>
      </c>
      <c r="G203" s="14">
        <f t="shared" si="16"/>
        <v>7924.5</v>
      </c>
      <c r="H203" s="14">
        <f t="shared" si="13"/>
        <v>7212.25</v>
      </c>
      <c r="I203" s="14">
        <v>2400</v>
      </c>
      <c r="J203" s="14">
        <v>0</v>
      </c>
      <c r="K203" s="17">
        <f t="shared" ref="K203:K221" si="17">(H203-D203-I203-J203)/C203</f>
        <v>165.61250000000001</v>
      </c>
      <c r="L203" s="20">
        <v>30</v>
      </c>
      <c r="M203" s="14"/>
      <c r="N203" s="14"/>
      <c r="O203" s="28">
        <f t="shared" si="14"/>
        <v>18.030625000000001</v>
      </c>
      <c r="P203" s="28">
        <f t="shared" si="15"/>
        <v>213.643125</v>
      </c>
      <c r="Q203" s="54">
        <v>1761</v>
      </c>
      <c r="S203" s="34">
        <v>1488</v>
      </c>
    </row>
    <row r="204" spans="1:19" x14ac:dyDescent="0.3">
      <c r="A204" s="14"/>
      <c r="B204" s="50" t="s">
        <v>321</v>
      </c>
      <c r="C204" s="14"/>
      <c r="D204" s="14"/>
      <c r="E204" s="15"/>
      <c r="F204" s="14"/>
      <c r="G204" s="14"/>
      <c r="H204" s="14"/>
      <c r="I204" s="14"/>
      <c r="J204" s="14"/>
      <c r="K204" s="17"/>
      <c r="L204" s="20"/>
      <c r="M204" s="14"/>
      <c r="N204" s="14"/>
      <c r="O204" s="28"/>
      <c r="P204" s="28">
        <v>20</v>
      </c>
    </row>
    <row r="205" spans="1:19" x14ac:dyDescent="0.3">
      <c r="A205" s="14">
        <v>3024</v>
      </c>
      <c r="B205" s="50" t="s">
        <v>272</v>
      </c>
      <c r="C205" s="14">
        <v>24</v>
      </c>
      <c r="D205" s="14">
        <v>1223</v>
      </c>
      <c r="E205" s="15">
        <v>9</v>
      </c>
      <c r="F205" s="14">
        <v>950</v>
      </c>
      <c r="G205" s="14">
        <f t="shared" ref="G205:G221" si="18">Q205*E205</f>
        <v>2520</v>
      </c>
      <c r="H205" s="14">
        <f t="shared" si="13"/>
        <v>1735</v>
      </c>
      <c r="I205" s="14">
        <v>120</v>
      </c>
      <c r="J205" s="14">
        <v>840</v>
      </c>
      <c r="K205" s="17">
        <f t="shared" si="17"/>
        <v>-18.666666666666668</v>
      </c>
      <c r="L205" s="20">
        <v>25</v>
      </c>
      <c r="M205" s="14"/>
      <c r="N205" s="14"/>
      <c r="O205" s="28">
        <f t="shared" si="14"/>
        <v>3.6145833333333335</v>
      </c>
      <c r="P205" s="28">
        <f t="shared" si="15"/>
        <v>9.9479166666666661</v>
      </c>
      <c r="Q205" s="54">
        <v>280</v>
      </c>
      <c r="S205" s="34">
        <v>252</v>
      </c>
    </row>
    <row r="206" spans="1:19" x14ac:dyDescent="0.3">
      <c r="A206" s="14">
        <v>3109</v>
      </c>
      <c r="B206" s="50" t="s">
        <v>273</v>
      </c>
      <c r="C206" s="14">
        <v>24</v>
      </c>
      <c r="D206" s="14">
        <v>1303</v>
      </c>
      <c r="E206" s="15">
        <v>9</v>
      </c>
      <c r="F206" s="14">
        <v>1100</v>
      </c>
      <c r="G206" s="14">
        <f t="shared" si="18"/>
        <v>2520</v>
      </c>
      <c r="H206" s="14">
        <f t="shared" si="13"/>
        <v>1810</v>
      </c>
      <c r="I206" s="14">
        <v>288</v>
      </c>
      <c r="J206" s="14">
        <v>600</v>
      </c>
      <c r="K206" s="17">
        <f t="shared" si="17"/>
        <v>-15.875</v>
      </c>
      <c r="L206" s="20">
        <v>25</v>
      </c>
      <c r="M206" s="14"/>
      <c r="N206" s="14"/>
      <c r="O206" s="28">
        <f t="shared" si="14"/>
        <v>3.7708333333333335</v>
      </c>
      <c r="P206" s="28">
        <f t="shared" si="15"/>
        <v>12.895833333333334</v>
      </c>
      <c r="Q206" s="54">
        <v>280</v>
      </c>
      <c r="S206" s="34">
        <v>242</v>
      </c>
    </row>
    <row r="207" spans="1:19" x14ac:dyDescent="0.3">
      <c r="A207" s="14">
        <v>1327</v>
      </c>
      <c r="B207" s="50" t="s">
        <v>78</v>
      </c>
      <c r="C207" s="14">
        <v>20</v>
      </c>
      <c r="D207" s="14">
        <v>200</v>
      </c>
      <c r="E207" s="15">
        <v>5</v>
      </c>
      <c r="F207" s="14">
        <v>550</v>
      </c>
      <c r="G207" s="14">
        <f t="shared" si="18"/>
        <v>1140</v>
      </c>
      <c r="H207" s="14">
        <f t="shared" si="13"/>
        <v>845</v>
      </c>
      <c r="I207" s="14">
        <v>500</v>
      </c>
      <c r="J207" s="14"/>
      <c r="K207" s="17">
        <f t="shared" si="17"/>
        <v>7.25</v>
      </c>
      <c r="L207" s="20">
        <v>0</v>
      </c>
      <c r="M207" s="14"/>
      <c r="N207" s="14"/>
      <c r="O207" s="28">
        <f t="shared" si="14"/>
        <v>2.1124999999999998</v>
      </c>
      <c r="P207" s="28">
        <f t="shared" si="15"/>
        <v>9.3625000000000007</v>
      </c>
      <c r="Q207" s="54">
        <v>228</v>
      </c>
      <c r="S207" s="34">
        <v>139</v>
      </c>
    </row>
    <row r="208" spans="1:19" x14ac:dyDescent="0.3">
      <c r="A208" s="14">
        <v>1329</v>
      </c>
      <c r="B208" s="50" t="s">
        <v>74</v>
      </c>
      <c r="C208" s="14">
        <v>20</v>
      </c>
      <c r="D208" s="14">
        <v>200</v>
      </c>
      <c r="E208" s="15">
        <v>5</v>
      </c>
      <c r="F208" s="14">
        <v>450</v>
      </c>
      <c r="G208" s="14">
        <f t="shared" si="18"/>
        <v>440</v>
      </c>
      <c r="H208" s="14">
        <f t="shared" si="13"/>
        <v>445</v>
      </c>
      <c r="I208" s="14"/>
      <c r="J208" s="14">
        <v>300</v>
      </c>
      <c r="K208" s="17">
        <f t="shared" si="17"/>
        <v>-2.75</v>
      </c>
      <c r="L208" s="20">
        <v>0</v>
      </c>
      <c r="M208" s="14"/>
      <c r="N208" s="14"/>
      <c r="O208" s="28">
        <f t="shared" si="14"/>
        <v>1.1125</v>
      </c>
      <c r="P208" s="28">
        <f t="shared" si="15"/>
        <v>-1.6375</v>
      </c>
      <c r="Q208" s="54">
        <v>88</v>
      </c>
      <c r="S208" s="34">
        <v>120</v>
      </c>
    </row>
    <row r="209" spans="1:19" x14ac:dyDescent="0.3">
      <c r="A209" s="14">
        <v>1330</v>
      </c>
      <c r="B209" s="50" t="s">
        <v>75</v>
      </c>
      <c r="C209" s="14">
        <v>20</v>
      </c>
      <c r="D209" s="14">
        <v>542</v>
      </c>
      <c r="E209" s="15">
        <v>5</v>
      </c>
      <c r="F209" s="14">
        <v>900</v>
      </c>
      <c r="G209" s="14">
        <f t="shared" si="18"/>
        <v>635</v>
      </c>
      <c r="H209" s="14">
        <f t="shared" si="13"/>
        <v>767.5</v>
      </c>
      <c r="I209" s="14"/>
      <c r="J209" s="14">
        <v>200</v>
      </c>
      <c r="K209" s="17">
        <f t="shared" si="17"/>
        <v>1.2749999999999999</v>
      </c>
      <c r="L209" s="20">
        <v>0</v>
      </c>
      <c r="M209" s="14"/>
      <c r="N209" s="14"/>
      <c r="O209" s="28">
        <f t="shared" si="14"/>
        <v>1.91875</v>
      </c>
      <c r="P209" s="28">
        <f t="shared" si="15"/>
        <v>3.1937499999999996</v>
      </c>
      <c r="Q209" s="54">
        <v>127</v>
      </c>
      <c r="S209" s="34">
        <v>139</v>
      </c>
    </row>
    <row r="210" spans="1:19" x14ac:dyDescent="0.3">
      <c r="A210" s="14">
        <v>1331</v>
      </c>
      <c r="B210" s="50" t="s">
        <v>76</v>
      </c>
      <c r="C210" s="14">
        <v>20</v>
      </c>
      <c r="D210" s="14">
        <v>172</v>
      </c>
      <c r="E210" s="15">
        <v>5</v>
      </c>
      <c r="F210" s="14">
        <v>550</v>
      </c>
      <c r="G210" s="14">
        <f t="shared" si="18"/>
        <v>435</v>
      </c>
      <c r="H210" s="14">
        <f t="shared" si="13"/>
        <v>492.5</v>
      </c>
      <c r="I210" s="14"/>
      <c r="J210" s="14">
        <v>300</v>
      </c>
      <c r="K210" s="17">
        <f t="shared" si="17"/>
        <v>1.0249999999999999</v>
      </c>
      <c r="L210" s="20">
        <v>0</v>
      </c>
      <c r="M210" s="14"/>
      <c r="N210" s="14"/>
      <c r="O210" s="28">
        <f t="shared" si="14"/>
        <v>1.23125</v>
      </c>
      <c r="P210" s="28">
        <f t="shared" si="15"/>
        <v>2.2562499999999996</v>
      </c>
      <c r="Q210" s="54">
        <v>87</v>
      </c>
      <c r="S210" s="34">
        <v>115</v>
      </c>
    </row>
    <row r="211" spans="1:19" x14ac:dyDescent="0.3">
      <c r="A211" s="14">
        <v>1332</v>
      </c>
      <c r="B211" s="50" t="s">
        <v>79</v>
      </c>
      <c r="C211" s="14">
        <v>20</v>
      </c>
      <c r="D211" s="14">
        <v>454</v>
      </c>
      <c r="E211" s="15">
        <v>5</v>
      </c>
      <c r="F211" s="14">
        <v>250</v>
      </c>
      <c r="G211" s="14">
        <f t="shared" si="18"/>
        <v>255</v>
      </c>
      <c r="H211" s="14">
        <f t="shared" ref="H211:H221" si="19">SUM(F211+G211)/2</f>
        <v>252.5</v>
      </c>
      <c r="I211" s="14"/>
      <c r="J211" s="14"/>
      <c r="K211" s="17">
        <f t="shared" si="17"/>
        <v>-10.074999999999999</v>
      </c>
      <c r="L211" s="20">
        <v>0</v>
      </c>
      <c r="M211" s="14"/>
      <c r="N211" s="14"/>
      <c r="O211" s="28">
        <f t="shared" ref="O211:O221" si="20">H211*0.05/C211</f>
        <v>0.63124999999999998</v>
      </c>
      <c r="P211" s="28">
        <f t="shared" si="15"/>
        <v>-9.4437499999999996</v>
      </c>
      <c r="Q211" s="54">
        <v>51</v>
      </c>
      <c r="S211" s="34">
        <v>40</v>
      </c>
    </row>
    <row r="212" spans="1:19" x14ac:dyDescent="0.3">
      <c r="A212" s="14">
        <v>1333</v>
      </c>
      <c r="B212" s="50" t="s">
        <v>77</v>
      </c>
      <c r="C212" s="14">
        <v>20</v>
      </c>
      <c r="D212" s="14">
        <v>100</v>
      </c>
      <c r="E212" s="15">
        <v>5</v>
      </c>
      <c r="F212" s="14">
        <v>300</v>
      </c>
      <c r="G212" s="14">
        <f t="shared" si="18"/>
        <v>190</v>
      </c>
      <c r="H212" s="14">
        <f t="shared" si="19"/>
        <v>245</v>
      </c>
      <c r="I212" s="14"/>
      <c r="J212" s="14"/>
      <c r="K212" s="17">
        <f t="shared" si="17"/>
        <v>7.25</v>
      </c>
      <c r="L212" s="20">
        <v>0</v>
      </c>
      <c r="M212" s="14"/>
      <c r="N212" s="14"/>
      <c r="O212" s="28">
        <f t="shared" si="20"/>
        <v>0.61250000000000004</v>
      </c>
      <c r="P212" s="28">
        <f t="shared" si="15"/>
        <v>7.8624999999999998</v>
      </c>
      <c r="Q212" s="54">
        <v>38</v>
      </c>
      <c r="S212" s="34">
        <v>33</v>
      </c>
    </row>
    <row r="213" spans="1:19" x14ac:dyDescent="0.3">
      <c r="A213" s="14"/>
      <c r="B213" s="50" t="s">
        <v>256</v>
      </c>
      <c r="C213" s="14">
        <v>12</v>
      </c>
      <c r="D213" s="14">
        <v>71</v>
      </c>
      <c r="E213" s="15">
        <v>10</v>
      </c>
      <c r="F213" s="14">
        <v>200</v>
      </c>
      <c r="G213" s="14">
        <f t="shared" si="18"/>
        <v>0</v>
      </c>
      <c r="H213" s="14">
        <f t="shared" si="19"/>
        <v>100</v>
      </c>
      <c r="I213" s="14">
        <v>180</v>
      </c>
      <c r="J213" s="14"/>
      <c r="K213" s="17">
        <f t="shared" si="17"/>
        <v>-12.583333333333334</v>
      </c>
      <c r="L213" s="20">
        <v>0</v>
      </c>
      <c r="M213" s="14"/>
      <c r="N213" s="14"/>
      <c r="O213" s="28">
        <f t="shared" si="20"/>
        <v>0.41666666666666669</v>
      </c>
      <c r="P213" s="28">
        <f t="shared" si="15"/>
        <v>-12.166666666666668</v>
      </c>
      <c r="S213" s="34">
        <v>23</v>
      </c>
    </row>
    <row r="214" spans="1:19" x14ac:dyDescent="0.3">
      <c r="A214" s="14"/>
      <c r="B214" s="50" t="s">
        <v>98</v>
      </c>
      <c r="C214" s="14">
        <v>12</v>
      </c>
      <c r="D214" s="14">
        <v>177</v>
      </c>
      <c r="E214" s="15">
        <v>10</v>
      </c>
      <c r="F214" s="14">
        <v>350</v>
      </c>
      <c r="G214" s="14">
        <f t="shared" si="18"/>
        <v>0</v>
      </c>
      <c r="H214" s="14">
        <f t="shared" si="19"/>
        <v>175</v>
      </c>
      <c r="I214" s="14">
        <v>420</v>
      </c>
      <c r="J214" s="14"/>
      <c r="K214" s="17">
        <f t="shared" si="17"/>
        <v>-35.166666666666664</v>
      </c>
      <c r="L214" s="20">
        <v>0</v>
      </c>
      <c r="M214" s="14"/>
      <c r="N214" s="14"/>
      <c r="O214" s="28">
        <f t="shared" si="20"/>
        <v>0.72916666666666663</v>
      </c>
      <c r="P214" s="28">
        <f t="shared" ref="P214:P221" si="21">K214+L214+M214+N214+O214</f>
        <v>-34.4375</v>
      </c>
      <c r="S214" s="34">
        <v>28</v>
      </c>
    </row>
    <row r="215" spans="1:19" x14ac:dyDescent="0.3">
      <c r="A215" s="14">
        <v>52</v>
      </c>
      <c r="B215" s="51" t="s">
        <v>148</v>
      </c>
      <c r="C215" s="14">
        <v>24</v>
      </c>
      <c r="D215" s="14">
        <v>263</v>
      </c>
      <c r="E215" s="15">
        <v>4.5</v>
      </c>
      <c r="F215" s="14">
        <v>1000</v>
      </c>
      <c r="G215" s="14">
        <f t="shared" si="18"/>
        <v>2025</v>
      </c>
      <c r="H215" s="14">
        <f t="shared" si="19"/>
        <v>1512.5</v>
      </c>
      <c r="I215" s="14">
        <v>600</v>
      </c>
      <c r="J215" s="14"/>
      <c r="K215" s="17">
        <f t="shared" si="17"/>
        <v>27.0625</v>
      </c>
      <c r="L215" s="20">
        <v>20</v>
      </c>
      <c r="M215" s="14"/>
      <c r="N215" s="14"/>
      <c r="O215" s="28">
        <f t="shared" si="20"/>
        <v>3.1510416666666665</v>
      </c>
      <c r="P215" s="28">
        <f t="shared" si="21"/>
        <v>50.213541666666664</v>
      </c>
      <c r="Q215" s="54">
        <v>450</v>
      </c>
      <c r="S215" s="34">
        <v>257</v>
      </c>
    </row>
    <row r="216" spans="1:19" x14ac:dyDescent="0.3">
      <c r="A216" s="14">
        <v>1334</v>
      </c>
      <c r="B216" s="50" t="s">
        <v>81</v>
      </c>
      <c r="C216" s="14">
        <v>12</v>
      </c>
      <c r="D216" s="14">
        <v>512</v>
      </c>
      <c r="E216" s="15">
        <v>5</v>
      </c>
      <c r="F216" s="14">
        <v>2200</v>
      </c>
      <c r="G216" s="14">
        <f t="shared" si="18"/>
        <v>3730</v>
      </c>
      <c r="H216" s="14">
        <f t="shared" si="19"/>
        <v>2965</v>
      </c>
      <c r="I216" s="14">
        <v>1320</v>
      </c>
      <c r="J216" s="14">
        <v>1200</v>
      </c>
      <c r="K216" s="17">
        <f t="shared" si="17"/>
        <v>-5.583333333333333</v>
      </c>
      <c r="L216" s="20">
        <v>30</v>
      </c>
      <c r="M216" s="18">
        <v>20</v>
      </c>
      <c r="N216" s="14"/>
      <c r="O216" s="28">
        <f t="shared" si="20"/>
        <v>12.354166666666666</v>
      </c>
      <c r="P216" s="28">
        <f t="shared" si="21"/>
        <v>56.770833333333336</v>
      </c>
      <c r="Q216" s="54">
        <v>746</v>
      </c>
      <c r="S216" s="34">
        <v>700</v>
      </c>
    </row>
    <row r="217" spans="1:19" x14ac:dyDescent="0.3">
      <c r="A217" s="14">
        <v>1115</v>
      </c>
      <c r="B217" s="50" t="s">
        <v>198</v>
      </c>
      <c r="C217" s="14">
        <v>36</v>
      </c>
      <c r="D217" s="14">
        <v>0</v>
      </c>
      <c r="E217" s="15">
        <v>10</v>
      </c>
      <c r="F217" s="14">
        <v>108</v>
      </c>
      <c r="G217" s="14">
        <f t="shared" si="18"/>
        <v>530</v>
      </c>
      <c r="H217" s="14">
        <f t="shared" si="19"/>
        <v>319</v>
      </c>
      <c r="I217" s="14">
        <v>360</v>
      </c>
      <c r="J217" s="14"/>
      <c r="K217" s="17">
        <f t="shared" si="17"/>
        <v>-1.1388888888888888</v>
      </c>
      <c r="L217" s="20">
        <v>0</v>
      </c>
      <c r="M217" s="14"/>
      <c r="N217" s="14"/>
      <c r="O217" s="28">
        <f t="shared" si="20"/>
        <v>0.44305555555555559</v>
      </c>
      <c r="P217" s="28">
        <f t="shared" si="21"/>
        <v>-0.6958333333333333</v>
      </c>
      <c r="Q217" s="54">
        <v>53</v>
      </c>
      <c r="S217" s="34">
        <v>47</v>
      </c>
    </row>
    <row r="218" spans="1:19" x14ac:dyDescent="0.3">
      <c r="A218" s="14">
        <v>1359</v>
      </c>
      <c r="B218" s="50" t="s">
        <v>121</v>
      </c>
      <c r="C218" s="14">
        <v>50</v>
      </c>
      <c r="D218" s="14">
        <v>500</v>
      </c>
      <c r="E218" s="15">
        <v>3</v>
      </c>
      <c r="F218" s="14">
        <v>1000</v>
      </c>
      <c r="G218" s="14">
        <f t="shared" si="18"/>
        <v>1086</v>
      </c>
      <c r="H218" s="14">
        <f t="shared" si="19"/>
        <v>1043</v>
      </c>
      <c r="I218" s="14">
        <v>400</v>
      </c>
      <c r="J218" s="14">
        <v>250</v>
      </c>
      <c r="K218" s="17">
        <f t="shared" si="17"/>
        <v>-2.14</v>
      </c>
      <c r="L218" s="20">
        <v>0</v>
      </c>
      <c r="M218" s="14"/>
      <c r="N218" s="14"/>
      <c r="O218" s="28">
        <f t="shared" si="20"/>
        <v>1.0430000000000001</v>
      </c>
      <c r="P218" s="28">
        <f t="shared" si="21"/>
        <v>-1.097</v>
      </c>
      <c r="Q218" s="54">
        <v>362</v>
      </c>
      <c r="S218" s="34">
        <v>358</v>
      </c>
    </row>
    <row r="219" spans="1:19" x14ac:dyDescent="0.3">
      <c r="A219" s="14">
        <v>1360</v>
      </c>
      <c r="B219" s="50" t="s">
        <v>236</v>
      </c>
      <c r="C219" s="14">
        <v>50</v>
      </c>
      <c r="D219" s="14">
        <v>0</v>
      </c>
      <c r="E219" s="15">
        <v>3</v>
      </c>
      <c r="F219" s="14">
        <v>300</v>
      </c>
      <c r="G219" s="14">
        <f t="shared" si="18"/>
        <v>516</v>
      </c>
      <c r="H219" s="14">
        <f t="shared" si="19"/>
        <v>408</v>
      </c>
      <c r="I219" s="14">
        <v>400</v>
      </c>
      <c r="J219" s="14"/>
      <c r="K219" s="17">
        <f t="shared" si="17"/>
        <v>0.16</v>
      </c>
      <c r="L219" s="20">
        <v>0</v>
      </c>
      <c r="M219" s="14"/>
      <c r="N219" s="14"/>
      <c r="O219" s="28">
        <f t="shared" si="20"/>
        <v>0.40800000000000003</v>
      </c>
      <c r="P219" s="28">
        <f t="shared" si="21"/>
        <v>0.56800000000000006</v>
      </c>
      <c r="Q219" s="54">
        <v>172</v>
      </c>
      <c r="S219" s="34">
        <v>200</v>
      </c>
    </row>
    <row r="220" spans="1:19" x14ac:dyDescent="0.3">
      <c r="A220" s="14">
        <v>1361</v>
      </c>
      <c r="B220" s="50" t="s">
        <v>122</v>
      </c>
      <c r="C220" s="14">
        <v>50</v>
      </c>
      <c r="D220" s="14">
        <v>760</v>
      </c>
      <c r="E220" s="15">
        <v>3</v>
      </c>
      <c r="F220" s="14">
        <v>1000</v>
      </c>
      <c r="G220" s="14">
        <f t="shared" si="18"/>
        <v>2400</v>
      </c>
      <c r="H220" s="14">
        <f t="shared" si="19"/>
        <v>1700</v>
      </c>
      <c r="I220" s="14">
        <v>250</v>
      </c>
      <c r="J220" s="14">
        <v>250</v>
      </c>
      <c r="K220" s="17">
        <f t="shared" si="17"/>
        <v>8.8000000000000007</v>
      </c>
      <c r="L220" s="20">
        <v>0</v>
      </c>
      <c r="M220" s="14"/>
      <c r="N220" s="14"/>
      <c r="O220" s="28">
        <f t="shared" si="20"/>
        <v>1.7</v>
      </c>
      <c r="P220" s="28">
        <f t="shared" si="21"/>
        <v>10.5</v>
      </c>
      <c r="Q220" s="54">
        <v>800</v>
      </c>
      <c r="S220" s="34">
        <v>465</v>
      </c>
    </row>
    <row r="221" spans="1:19" x14ac:dyDescent="0.3">
      <c r="A221" s="14">
        <v>1363</v>
      </c>
      <c r="B221" s="50" t="s">
        <v>123</v>
      </c>
      <c r="C221" s="14">
        <v>50</v>
      </c>
      <c r="D221" s="14">
        <v>740</v>
      </c>
      <c r="E221" s="15">
        <v>3</v>
      </c>
      <c r="F221" s="14">
        <v>1000</v>
      </c>
      <c r="G221" s="14">
        <f t="shared" si="18"/>
        <v>822</v>
      </c>
      <c r="H221" s="14">
        <f t="shared" si="19"/>
        <v>911</v>
      </c>
      <c r="I221" s="14">
        <v>250</v>
      </c>
      <c r="J221" s="14"/>
      <c r="K221" s="17">
        <f t="shared" si="17"/>
        <v>-1.58</v>
      </c>
      <c r="L221" s="20">
        <v>0</v>
      </c>
      <c r="M221" s="14"/>
      <c r="N221" s="14"/>
      <c r="O221" s="28">
        <f t="shared" si="20"/>
        <v>0.91100000000000003</v>
      </c>
      <c r="P221" s="28">
        <f t="shared" si="21"/>
        <v>-0.66900000000000004</v>
      </c>
      <c r="Q221" s="54">
        <v>274</v>
      </c>
      <c r="S221" s="34">
        <v>280</v>
      </c>
    </row>
    <row r="222" spans="1:19" x14ac:dyDescent="0.3">
      <c r="A222" s="14"/>
      <c r="I222" s="12">
        <f>SUM(I3:I221)</f>
        <v>107004</v>
      </c>
      <c r="J222" s="12">
        <f>SUM(J3:J221)</f>
        <v>79390</v>
      </c>
    </row>
    <row r="223" spans="1:19" x14ac:dyDescent="0.3">
      <c r="A223" s="14"/>
      <c r="B223" s="12" t="s">
        <v>289</v>
      </c>
      <c r="C223" s="12">
        <v>12</v>
      </c>
      <c r="E223" s="26">
        <v>12</v>
      </c>
      <c r="F223" s="12">
        <v>544</v>
      </c>
      <c r="P223" s="48">
        <f>SUM(F223-D223)</f>
        <v>544</v>
      </c>
      <c r="Q223" s="54">
        <v>360</v>
      </c>
    </row>
    <row r="224" spans="1:19" x14ac:dyDescent="0.3">
      <c r="A224" s="14"/>
      <c r="B224" s="12" t="s">
        <v>290</v>
      </c>
      <c r="C224" s="12">
        <v>12</v>
      </c>
      <c r="E224" s="26">
        <v>12</v>
      </c>
      <c r="F224" s="12">
        <v>515</v>
      </c>
      <c r="P224" s="48">
        <f t="shared" ref="P224:P241" si="22">SUM(F224-D224)</f>
        <v>515</v>
      </c>
      <c r="Q224" s="54">
        <v>360</v>
      </c>
    </row>
    <row r="225" spans="1:17" x14ac:dyDescent="0.3">
      <c r="A225" s="14"/>
      <c r="B225" s="12" t="s">
        <v>291</v>
      </c>
      <c r="C225" s="12">
        <v>12</v>
      </c>
      <c r="E225" s="26">
        <v>12</v>
      </c>
      <c r="F225" s="12">
        <v>678</v>
      </c>
      <c r="P225" s="48">
        <f t="shared" si="22"/>
        <v>678</v>
      </c>
      <c r="Q225" s="54">
        <v>720</v>
      </c>
    </row>
    <row r="226" spans="1:17" x14ac:dyDescent="0.3">
      <c r="A226" s="14"/>
      <c r="B226" s="12" t="s">
        <v>292</v>
      </c>
      <c r="C226" s="12">
        <v>12</v>
      </c>
      <c r="E226" s="26">
        <v>12</v>
      </c>
      <c r="F226" s="12">
        <v>718</v>
      </c>
      <c r="P226" s="48">
        <f t="shared" si="22"/>
        <v>718</v>
      </c>
      <c r="Q226" s="54">
        <v>720</v>
      </c>
    </row>
    <row r="227" spans="1:17" x14ac:dyDescent="0.3">
      <c r="A227" s="14"/>
      <c r="B227" s="12" t="s">
        <v>293</v>
      </c>
      <c r="C227" s="12">
        <v>12</v>
      </c>
      <c r="E227" s="26">
        <v>12</v>
      </c>
      <c r="F227" s="12">
        <v>592</v>
      </c>
      <c r="P227" s="48">
        <f t="shared" si="22"/>
        <v>592</v>
      </c>
      <c r="Q227" s="54">
        <v>480</v>
      </c>
    </row>
    <row r="228" spans="1:17" x14ac:dyDescent="0.3">
      <c r="A228" s="14"/>
      <c r="B228" s="12" t="s">
        <v>296</v>
      </c>
      <c r="C228" s="12">
        <v>1</v>
      </c>
      <c r="E228" s="26">
        <v>10</v>
      </c>
      <c r="F228" s="12">
        <v>300</v>
      </c>
      <c r="P228" s="48">
        <f t="shared" si="22"/>
        <v>300</v>
      </c>
    </row>
    <row r="229" spans="1:17" x14ac:dyDescent="0.3">
      <c r="A229" s="14"/>
      <c r="B229" s="12" t="s">
        <v>297</v>
      </c>
      <c r="C229" s="12">
        <v>1</v>
      </c>
      <c r="E229" s="26">
        <v>10</v>
      </c>
      <c r="F229" s="12">
        <v>136</v>
      </c>
      <c r="P229" s="48">
        <f t="shared" si="22"/>
        <v>136</v>
      </c>
    </row>
    <row r="230" spans="1:17" x14ac:dyDescent="0.3">
      <c r="A230" s="14"/>
      <c r="B230" s="12" t="s">
        <v>298</v>
      </c>
      <c r="C230" s="12">
        <v>1</v>
      </c>
      <c r="E230" s="26">
        <v>10</v>
      </c>
      <c r="F230" s="12">
        <v>93</v>
      </c>
      <c r="P230" s="48">
        <f t="shared" si="22"/>
        <v>93</v>
      </c>
    </row>
    <row r="231" spans="1:17" x14ac:dyDescent="0.3">
      <c r="A231" s="14"/>
      <c r="B231" s="12" t="s">
        <v>294</v>
      </c>
      <c r="C231" s="12">
        <v>1</v>
      </c>
      <c r="E231" s="26">
        <v>10</v>
      </c>
      <c r="F231" s="12">
        <v>390</v>
      </c>
      <c r="P231" s="48">
        <f t="shared" si="22"/>
        <v>390</v>
      </c>
    </row>
    <row r="232" spans="1:17" x14ac:dyDescent="0.3">
      <c r="A232" s="14"/>
      <c r="B232" s="12" t="s">
        <v>295</v>
      </c>
      <c r="C232" s="12">
        <v>1</v>
      </c>
      <c r="E232" s="26">
        <v>10</v>
      </c>
      <c r="F232" s="12">
        <v>453</v>
      </c>
      <c r="P232" s="48">
        <f t="shared" si="22"/>
        <v>453</v>
      </c>
    </row>
    <row r="233" spans="1:17" x14ac:dyDescent="0.3">
      <c r="A233" s="14"/>
      <c r="B233" s="12" t="s">
        <v>300</v>
      </c>
      <c r="C233" s="12">
        <v>1</v>
      </c>
      <c r="E233" s="26">
        <v>10</v>
      </c>
      <c r="F233" s="12">
        <v>44</v>
      </c>
      <c r="P233" s="48">
        <f t="shared" si="22"/>
        <v>44</v>
      </c>
    </row>
    <row r="234" spans="1:17" x14ac:dyDescent="0.3">
      <c r="A234" s="14"/>
      <c r="B234" s="12" t="s">
        <v>299</v>
      </c>
      <c r="C234" s="12">
        <v>1</v>
      </c>
      <c r="E234" s="26">
        <v>10</v>
      </c>
      <c r="F234" s="12">
        <v>52</v>
      </c>
      <c r="P234" s="48">
        <f t="shared" si="22"/>
        <v>52</v>
      </c>
    </row>
    <row r="235" spans="1:17" x14ac:dyDescent="0.3">
      <c r="A235" s="14"/>
      <c r="B235" s="12" t="s">
        <v>301</v>
      </c>
      <c r="C235" s="12">
        <v>1</v>
      </c>
      <c r="E235" s="26">
        <v>10</v>
      </c>
      <c r="F235" s="12">
        <v>45</v>
      </c>
      <c r="P235" s="48">
        <f t="shared" si="22"/>
        <v>45</v>
      </c>
    </row>
    <row r="236" spans="1:17" x14ac:dyDescent="0.3">
      <c r="A236" s="14"/>
      <c r="B236" s="12" t="s">
        <v>302</v>
      </c>
      <c r="C236" s="12">
        <v>1</v>
      </c>
      <c r="E236" s="26">
        <v>10</v>
      </c>
      <c r="F236" s="12">
        <v>45</v>
      </c>
      <c r="P236" s="48">
        <f t="shared" si="22"/>
        <v>45</v>
      </c>
    </row>
    <row r="237" spans="1:17" x14ac:dyDescent="0.3">
      <c r="A237" s="14"/>
      <c r="B237" s="12" t="s">
        <v>303</v>
      </c>
      <c r="C237" s="12">
        <v>1</v>
      </c>
      <c r="E237" s="26">
        <v>10</v>
      </c>
      <c r="F237" s="12">
        <v>40</v>
      </c>
      <c r="P237" s="48">
        <f t="shared" si="22"/>
        <v>40</v>
      </c>
    </row>
    <row r="238" spans="1:17" x14ac:dyDescent="0.3">
      <c r="A238" s="14"/>
      <c r="B238" s="12" t="s">
        <v>304</v>
      </c>
      <c r="C238" s="12">
        <v>1</v>
      </c>
      <c r="E238" s="26">
        <v>10</v>
      </c>
      <c r="F238" s="12">
        <v>40</v>
      </c>
      <c r="P238" s="48">
        <f t="shared" si="22"/>
        <v>40</v>
      </c>
    </row>
    <row r="239" spans="1:17" x14ac:dyDescent="0.3">
      <c r="A239" s="14"/>
      <c r="B239" s="12" t="s">
        <v>305</v>
      </c>
      <c r="C239" s="12">
        <v>1</v>
      </c>
      <c r="E239" s="26">
        <v>10</v>
      </c>
      <c r="F239" s="12">
        <v>65</v>
      </c>
      <c r="P239" s="48">
        <f t="shared" si="22"/>
        <v>65</v>
      </c>
    </row>
    <row r="240" spans="1:17" x14ac:dyDescent="0.3">
      <c r="A240" s="14"/>
      <c r="B240" s="12" t="s">
        <v>306</v>
      </c>
      <c r="C240" s="12">
        <v>1</v>
      </c>
      <c r="E240" s="26">
        <v>6</v>
      </c>
      <c r="F240" s="12">
        <v>400</v>
      </c>
      <c r="P240" s="31">
        <f t="shared" si="22"/>
        <v>400</v>
      </c>
    </row>
    <row r="241" spans="1:16" x14ac:dyDescent="0.3">
      <c r="A241" s="14"/>
      <c r="B241" s="12" t="s">
        <v>307</v>
      </c>
      <c r="C241" s="12">
        <v>1</v>
      </c>
      <c r="E241" s="26">
        <v>6</v>
      </c>
      <c r="F241" s="12">
        <v>140</v>
      </c>
      <c r="P241" s="31">
        <f t="shared" si="22"/>
        <v>140</v>
      </c>
    </row>
  </sheetData>
  <mergeCells count="1">
    <mergeCell ref="A1:P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692B4-B1C4-4A36-810A-4D6346CF1EBD}">
  <dimension ref="A1:S237"/>
  <sheetViews>
    <sheetView showGridLines="0" workbookViewId="0">
      <selection sqref="A1:XFD1048576"/>
    </sheetView>
  </sheetViews>
  <sheetFormatPr defaultColWidth="8.88671875" defaultRowHeight="13.8" x14ac:dyDescent="0.3"/>
  <cols>
    <col min="1" max="1" width="5" style="12" bestFit="1" customWidth="1"/>
    <col min="2" max="2" width="39.6640625" style="12" customWidth="1"/>
    <col min="3" max="4" width="10.6640625" style="12" customWidth="1"/>
    <col min="5" max="5" width="10.6640625" style="26" customWidth="1"/>
    <col min="6" max="9" width="10.6640625" style="12" customWidth="1"/>
    <col min="10" max="10" width="10.6640625" style="12" hidden="1" customWidth="1"/>
    <col min="11" max="14" width="10.6640625" style="12" customWidth="1"/>
    <col min="15" max="16" width="10.6640625" style="31" customWidth="1"/>
    <col min="17" max="17" width="8.88671875" style="82" customWidth="1"/>
    <col min="18" max="18" width="8.88671875" style="12" customWidth="1"/>
    <col min="19" max="16384" width="8.88671875" style="12"/>
  </cols>
  <sheetData>
    <row r="1" spans="1:18" ht="14.4" customHeight="1" x14ac:dyDescent="0.3">
      <c r="A1" s="139" t="s">
        <v>326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40"/>
    </row>
    <row r="2" spans="1:18" ht="83.4" customHeight="1" x14ac:dyDescent="0.3">
      <c r="A2" s="6" t="s">
        <v>318</v>
      </c>
      <c r="B2" s="6" t="s">
        <v>0</v>
      </c>
      <c r="C2" s="6" t="s">
        <v>3</v>
      </c>
      <c r="D2" s="6" t="s">
        <v>70</v>
      </c>
      <c r="E2" s="6" t="s">
        <v>2</v>
      </c>
      <c r="F2" s="6" t="s">
        <v>1</v>
      </c>
      <c r="G2" s="29" t="s">
        <v>335</v>
      </c>
      <c r="H2" s="6" t="s">
        <v>268</v>
      </c>
      <c r="I2" s="6" t="s">
        <v>330</v>
      </c>
      <c r="J2" s="6" t="s">
        <v>327</v>
      </c>
      <c r="K2" s="29" t="s">
        <v>287</v>
      </c>
      <c r="L2" s="6" t="s">
        <v>217</v>
      </c>
      <c r="M2" s="6" t="s">
        <v>269</v>
      </c>
      <c r="N2" s="6" t="s">
        <v>270</v>
      </c>
      <c r="O2" s="30" t="s">
        <v>13</v>
      </c>
      <c r="P2" s="30" t="s">
        <v>12</v>
      </c>
    </row>
    <row r="3" spans="1:18" s="71" customFormat="1" x14ac:dyDescent="0.3">
      <c r="A3" s="66">
        <v>11</v>
      </c>
      <c r="B3" s="67" t="s">
        <v>137</v>
      </c>
      <c r="C3" s="66">
        <v>12</v>
      </c>
      <c r="D3" s="66">
        <v>2240</v>
      </c>
      <c r="E3" s="68">
        <v>9</v>
      </c>
      <c r="F3" s="66">
        <v>3942</v>
      </c>
      <c r="G3" s="66">
        <f>R3*E3</f>
        <v>2497.5</v>
      </c>
      <c r="H3" s="66">
        <f>SUM(F3+G3)/2</f>
        <v>3219.75</v>
      </c>
      <c r="I3" s="66">
        <v>660</v>
      </c>
      <c r="J3" s="66"/>
      <c r="K3" s="69">
        <f>(H3-D3-I3-J3)/C3</f>
        <v>26.645833333333332</v>
      </c>
      <c r="L3" s="66">
        <v>0</v>
      </c>
      <c r="M3" s="73">
        <v>10</v>
      </c>
      <c r="N3" s="66"/>
      <c r="O3" s="44">
        <f>H3*0.05/C3</f>
        <v>13.415625</v>
      </c>
      <c r="P3" s="49">
        <f>K3+L3+M3+N3+O3</f>
        <v>50.061458333333327</v>
      </c>
      <c r="Q3" s="83">
        <v>555</v>
      </c>
      <c r="R3" s="66">
        <f>Q3/2</f>
        <v>277.5</v>
      </c>
    </row>
    <row r="4" spans="1:18" s="71" customFormat="1" x14ac:dyDescent="0.3">
      <c r="A4" s="66">
        <v>95</v>
      </c>
      <c r="B4" s="67" t="s">
        <v>52</v>
      </c>
      <c r="C4" s="66">
        <v>6</v>
      </c>
      <c r="D4" s="66">
        <v>1069</v>
      </c>
      <c r="E4" s="68">
        <v>6</v>
      </c>
      <c r="F4" s="66">
        <v>1524</v>
      </c>
      <c r="G4" s="66">
        <f t="shared" ref="G4:G66" si="0">R4*E4</f>
        <v>528</v>
      </c>
      <c r="H4" s="66">
        <f t="shared" ref="H4:H66" si="1">SUM(F4+G4)/2</f>
        <v>1026</v>
      </c>
      <c r="I4" s="66"/>
      <c r="J4" s="66"/>
      <c r="K4" s="69">
        <f t="shared" ref="K4:K66" si="2">(H4-D4-I4-J4)/C4</f>
        <v>-7.166666666666667</v>
      </c>
      <c r="L4" s="66">
        <v>0</v>
      </c>
      <c r="M4" s="66"/>
      <c r="N4" s="66"/>
      <c r="O4" s="44">
        <f t="shared" ref="O4:O66" si="3">H4*0.05/C4</f>
        <v>8.5500000000000007</v>
      </c>
      <c r="P4" s="49">
        <f t="shared" ref="P4:P66" si="4">K4+L4+M4+N4+O4</f>
        <v>1.3833333333333337</v>
      </c>
      <c r="Q4" s="83">
        <v>176</v>
      </c>
      <c r="R4" s="66">
        <f t="shared" ref="R4:R66" si="5">Q4/2</f>
        <v>88</v>
      </c>
    </row>
    <row r="5" spans="1:18" s="71" customFormat="1" x14ac:dyDescent="0.3">
      <c r="A5" s="66">
        <v>3044</v>
      </c>
      <c r="B5" s="67" t="s">
        <v>132</v>
      </c>
      <c r="C5" s="66">
        <v>12</v>
      </c>
      <c r="D5" s="66">
        <v>21</v>
      </c>
      <c r="E5" s="68">
        <v>10</v>
      </c>
      <c r="F5" s="66">
        <v>1080</v>
      </c>
      <c r="G5" s="66">
        <f t="shared" si="0"/>
        <v>895</v>
      </c>
      <c r="H5" s="66">
        <f t="shared" si="1"/>
        <v>987.5</v>
      </c>
      <c r="I5" s="66"/>
      <c r="J5" s="66"/>
      <c r="K5" s="69">
        <f t="shared" si="2"/>
        <v>80.541666666666671</v>
      </c>
      <c r="L5" s="66">
        <v>0</v>
      </c>
      <c r="M5" s="66"/>
      <c r="N5" s="66"/>
      <c r="O5" s="44">
        <f t="shared" si="3"/>
        <v>4.114583333333333</v>
      </c>
      <c r="P5" s="49">
        <f t="shared" si="4"/>
        <v>84.65625</v>
      </c>
      <c r="Q5" s="83">
        <v>179</v>
      </c>
      <c r="R5" s="66">
        <f t="shared" si="5"/>
        <v>89.5</v>
      </c>
    </row>
    <row r="6" spans="1:18" s="71" customFormat="1" x14ac:dyDescent="0.3">
      <c r="A6" s="66">
        <v>3040</v>
      </c>
      <c r="B6" s="67" t="s">
        <v>130</v>
      </c>
      <c r="C6" s="66">
        <v>12</v>
      </c>
      <c r="D6" s="66">
        <v>440</v>
      </c>
      <c r="E6" s="68">
        <v>10</v>
      </c>
      <c r="F6" s="66">
        <v>820</v>
      </c>
      <c r="G6" s="66">
        <f t="shared" si="0"/>
        <v>650</v>
      </c>
      <c r="H6" s="66">
        <f t="shared" si="1"/>
        <v>735</v>
      </c>
      <c r="I6" s="66"/>
      <c r="J6" s="66"/>
      <c r="K6" s="69">
        <f t="shared" si="2"/>
        <v>24.583333333333332</v>
      </c>
      <c r="L6" s="66">
        <v>0</v>
      </c>
      <c r="M6" s="66"/>
      <c r="N6" s="66"/>
      <c r="O6" s="44">
        <f t="shared" si="3"/>
        <v>3.0625</v>
      </c>
      <c r="P6" s="49">
        <f t="shared" si="4"/>
        <v>27.645833333333332</v>
      </c>
      <c r="Q6" s="83">
        <v>130</v>
      </c>
      <c r="R6" s="66">
        <f t="shared" si="5"/>
        <v>65</v>
      </c>
    </row>
    <row r="7" spans="1:18" s="71" customFormat="1" x14ac:dyDescent="0.3">
      <c r="A7" s="66">
        <v>3043</v>
      </c>
      <c r="B7" s="67" t="s">
        <v>134</v>
      </c>
      <c r="C7" s="66">
        <v>12</v>
      </c>
      <c r="D7" s="66">
        <v>0</v>
      </c>
      <c r="E7" s="68">
        <v>10</v>
      </c>
      <c r="F7" s="66">
        <v>60</v>
      </c>
      <c r="G7" s="66">
        <f t="shared" si="0"/>
        <v>205</v>
      </c>
      <c r="H7" s="66">
        <f t="shared" si="1"/>
        <v>132.5</v>
      </c>
      <c r="I7" s="66"/>
      <c r="J7" s="66"/>
      <c r="K7" s="69">
        <f t="shared" si="2"/>
        <v>11.041666666666666</v>
      </c>
      <c r="L7" s="66">
        <v>0</v>
      </c>
      <c r="M7" s="66"/>
      <c r="N7" s="66"/>
      <c r="O7" s="44">
        <f t="shared" si="3"/>
        <v>0.55208333333333337</v>
      </c>
      <c r="P7" s="49">
        <f t="shared" si="4"/>
        <v>11.59375</v>
      </c>
      <c r="Q7" s="83">
        <v>41</v>
      </c>
      <c r="R7" s="66">
        <f t="shared" si="5"/>
        <v>20.5</v>
      </c>
    </row>
    <row r="8" spans="1:18" s="71" customFormat="1" x14ac:dyDescent="0.3">
      <c r="A8" s="66">
        <v>3050</v>
      </c>
      <c r="B8" s="67" t="s">
        <v>131</v>
      </c>
      <c r="C8" s="66">
        <v>12</v>
      </c>
      <c r="D8" s="66">
        <v>496</v>
      </c>
      <c r="E8" s="68">
        <v>10</v>
      </c>
      <c r="F8" s="66">
        <v>530</v>
      </c>
      <c r="G8" s="66">
        <f t="shared" si="0"/>
        <v>1060</v>
      </c>
      <c r="H8" s="66">
        <f t="shared" si="1"/>
        <v>795</v>
      </c>
      <c r="I8" s="66"/>
      <c r="J8" s="66"/>
      <c r="K8" s="69">
        <f t="shared" si="2"/>
        <v>24.916666666666668</v>
      </c>
      <c r="L8" s="66">
        <v>0</v>
      </c>
      <c r="M8" s="66"/>
      <c r="N8" s="66"/>
      <c r="O8" s="44">
        <f t="shared" si="3"/>
        <v>3.3125</v>
      </c>
      <c r="P8" s="49">
        <f t="shared" si="4"/>
        <v>28.229166666666668</v>
      </c>
      <c r="Q8" s="83">
        <v>212</v>
      </c>
      <c r="R8" s="66">
        <f t="shared" si="5"/>
        <v>106</v>
      </c>
    </row>
    <row r="9" spans="1:18" s="71" customFormat="1" x14ac:dyDescent="0.3">
      <c r="A9" s="66">
        <v>3099</v>
      </c>
      <c r="B9" s="67" t="s">
        <v>201</v>
      </c>
      <c r="C9" s="66">
        <v>30</v>
      </c>
      <c r="D9" s="66">
        <v>321</v>
      </c>
      <c r="E9" s="68">
        <v>4</v>
      </c>
      <c r="F9" s="66">
        <v>448</v>
      </c>
      <c r="G9" s="66">
        <f t="shared" si="0"/>
        <v>498</v>
      </c>
      <c r="H9" s="66">
        <f t="shared" si="1"/>
        <v>473</v>
      </c>
      <c r="I9" s="66"/>
      <c r="J9" s="66"/>
      <c r="K9" s="69">
        <f t="shared" si="2"/>
        <v>5.0666666666666664</v>
      </c>
      <c r="L9" s="66">
        <v>0</v>
      </c>
      <c r="M9" s="66"/>
      <c r="N9" s="66"/>
      <c r="O9" s="44">
        <f t="shared" si="3"/>
        <v>0.78833333333333344</v>
      </c>
      <c r="P9" s="49">
        <f t="shared" si="4"/>
        <v>5.8549999999999995</v>
      </c>
      <c r="Q9" s="83">
        <v>249</v>
      </c>
      <c r="R9" s="66">
        <f t="shared" si="5"/>
        <v>124.5</v>
      </c>
    </row>
    <row r="10" spans="1:18" s="71" customFormat="1" x14ac:dyDescent="0.3">
      <c r="A10" s="66">
        <v>1039</v>
      </c>
      <c r="B10" s="67" t="s">
        <v>53</v>
      </c>
      <c r="C10" s="66">
        <v>24</v>
      </c>
      <c r="D10" s="66">
        <v>2418</v>
      </c>
      <c r="E10" s="68">
        <v>9</v>
      </c>
      <c r="F10" s="66">
        <v>2754</v>
      </c>
      <c r="G10" s="66">
        <f t="shared" si="0"/>
        <v>4765.5</v>
      </c>
      <c r="H10" s="66">
        <f t="shared" si="1"/>
        <v>3759.75</v>
      </c>
      <c r="I10" s="66"/>
      <c r="J10" s="66"/>
      <c r="K10" s="69">
        <f t="shared" si="2"/>
        <v>55.90625</v>
      </c>
      <c r="L10" s="66">
        <v>20</v>
      </c>
      <c r="M10" s="66"/>
      <c r="N10" s="66"/>
      <c r="O10" s="44">
        <f t="shared" si="3"/>
        <v>7.8328125000000002</v>
      </c>
      <c r="P10" s="49">
        <f t="shared" si="4"/>
        <v>83.739062500000003</v>
      </c>
      <c r="Q10" s="83">
        <v>1059</v>
      </c>
      <c r="R10" s="66">
        <f t="shared" si="5"/>
        <v>529.5</v>
      </c>
    </row>
    <row r="11" spans="1:18" s="71" customFormat="1" x14ac:dyDescent="0.3">
      <c r="A11" s="66">
        <v>1335</v>
      </c>
      <c r="B11" s="67" t="s">
        <v>202</v>
      </c>
      <c r="C11" s="66">
        <v>28</v>
      </c>
      <c r="D11" s="66">
        <v>245</v>
      </c>
      <c r="E11" s="68">
        <v>9</v>
      </c>
      <c r="F11" s="66">
        <v>558</v>
      </c>
      <c r="G11" s="66">
        <f t="shared" si="0"/>
        <v>796.5</v>
      </c>
      <c r="H11" s="66">
        <f t="shared" si="1"/>
        <v>677.25</v>
      </c>
      <c r="I11" s="66"/>
      <c r="J11" s="66"/>
      <c r="K11" s="69">
        <f t="shared" si="2"/>
        <v>15.4375</v>
      </c>
      <c r="L11" s="66">
        <v>0</v>
      </c>
      <c r="M11" s="66"/>
      <c r="N11" s="66"/>
      <c r="O11" s="44">
        <f t="shared" si="3"/>
        <v>1.2093750000000001</v>
      </c>
      <c r="P11" s="49">
        <f t="shared" si="4"/>
        <v>16.646875000000001</v>
      </c>
      <c r="Q11" s="83">
        <v>177</v>
      </c>
      <c r="R11" s="66">
        <f t="shared" si="5"/>
        <v>88.5</v>
      </c>
    </row>
    <row r="12" spans="1:18" s="71" customFormat="1" x14ac:dyDescent="0.3">
      <c r="A12" s="66">
        <v>1107</v>
      </c>
      <c r="B12" s="67" t="s">
        <v>177</v>
      </c>
      <c r="C12" s="66">
        <v>15</v>
      </c>
      <c r="D12" s="66">
        <v>685</v>
      </c>
      <c r="E12" s="68">
        <v>5</v>
      </c>
      <c r="F12" s="66">
        <v>750</v>
      </c>
      <c r="G12" s="66">
        <f t="shared" si="0"/>
        <v>547.5</v>
      </c>
      <c r="H12" s="66">
        <f t="shared" si="1"/>
        <v>648.75</v>
      </c>
      <c r="I12" s="66"/>
      <c r="J12" s="66"/>
      <c r="K12" s="69">
        <f t="shared" si="2"/>
        <v>-2.4166666666666665</v>
      </c>
      <c r="L12" s="66">
        <v>0</v>
      </c>
      <c r="M12" s="66"/>
      <c r="N12" s="66"/>
      <c r="O12" s="44">
        <f t="shared" si="3"/>
        <v>2.1625000000000001</v>
      </c>
      <c r="P12" s="49">
        <f t="shared" si="4"/>
        <v>-0.25416666666666643</v>
      </c>
      <c r="Q12" s="83">
        <v>219</v>
      </c>
      <c r="R12" s="66">
        <f t="shared" si="5"/>
        <v>109.5</v>
      </c>
    </row>
    <row r="13" spans="1:18" s="71" customFormat="1" x14ac:dyDescent="0.3">
      <c r="A13" s="66">
        <v>1336</v>
      </c>
      <c r="B13" s="67" t="s">
        <v>203</v>
      </c>
      <c r="C13" s="66">
        <v>28</v>
      </c>
      <c r="D13" s="66">
        <v>44</v>
      </c>
      <c r="E13" s="68">
        <v>9</v>
      </c>
      <c r="F13" s="66">
        <v>108</v>
      </c>
      <c r="G13" s="66">
        <f t="shared" si="0"/>
        <v>990</v>
      </c>
      <c r="H13" s="66">
        <f t="shared" si="1"/>
        <v>549</v>
      </c>
      <c r="I13" s="66"/>
      <c r="J13" s="66"/>
      <c r="K13" s="69">
        <f t="shared" si="2"/>
        <v>18.035714285714285</v>
      </c>
      <c r="L13" s="66">
        <v>0</v>
      </c>
      <c r="M13" s="66"/>
      <c r="N13" s="66"/>
      <c r="O13" s="44">
        <f t="shared" si="3"/>
        <v>0.98035714285714293</v>
      </c>
      <c r="P13" s="49">
        <f t="shared" si="4"/>
        <v>19.016071428571429</v>
      </c>
      <c r="Q13" s="83">
        <v>220</v>
      </c>
      <c r="R13" s="66">
        <f t="shared" si="5"/>
        <v>110</v>
      </c>
    </row>
    <row r="14" spans="1:18" s="71" customFormat="1" x14ac:dyDescent="0.3">
      <c r="A14" s="66">
        <v>1337</v>
      </c>
      <c r="B14" s="67" t="s">
        <v>204</v>
      </c>
      <c r="C14" s="66">
        <v>28</v>
      </c>
      <c r="D14" s="66">
        <v>267</v>
      </c>
      <c r="E14" s="68">
        <v>9</v>
      </c>
      <c r="F14" s="66">
        <v>558</v>
      </c>
      <c r="G14" s="66">
        <f t="shared" si="0"/>
        <v>688.5</v>
      </c>
      <c r="H14" s="66">
        <f t="shared" si="1"/>
        <v>623.25</v>
      </c>
      <c r="I14" s="66"/>
      <c r="J14" s="66"/>
      <c r="K14" s="69">
        <f t="shared" si="2"/>
        <v>12.723214285714286</v>
      </c>
      <c r="L14" s="66">
        <v>0</v>
      </c>
      <c r="M14" s="66"/>
      <c r="N14" s="66"/>
      <c r="O14" s="44">
        <f t="shared" si="3"/>
        <v>1.1129464285714286</v>
      </c>
      <c r="P14" s="49">
        <f t="shared" si="4"/>
        <v>13.836160714285715</v>
      </c>
      <c r="Q14" s="83">
        <v>153</v>
      </c>
      <c r="R14" s="66">
        <f t="shared" si="5"/>
        <v>76.5</v>
      </c>
    </row>
    <row r="15" spans="1:18" s="95" customFormat="1" x14ac:dyDescent="0.3">
      <c r="A15" s="80">
        <v>1338</v>
      </c>
      <c r="B15" s="90" t="s">
        <v>258</v>
      </c>
      <c r="C15" s="80">
        <v>28</v>
      </c>
      <c r="D15" s="80">
        <v>0</v>
      </c>
      <c r="E15" s="91">
        <v>9</v>
      </c>
      <c r="F15" s="80">
        <v>171</v>
      </c>
      <c r="G15" s="80">
        <f t="shared" si="0"/>
        <v>180</v>
      </c>
      <c r="H15" s="80">
        <f t="shared" si="1"/>
        <v>175.5</v>
      </c>
      <c r="I15" s="80"/>
      <c r="J15" s="80"/>
      <c r="K15" s="92">
        <f t="shared" si="2"/>
        <v>6.2678571428571432</v>
      </c>
      <c r="L15" s="80">
        <v>0</v>
      </c>
      <c r="M15" s="80"/>
      <c r="N15" s="80"/>
      <c r="O15" s="93">
        <f t="shared" si="3"/>
        <v>0.31339285714285714</v>
      </c>
      <c r="P15" s="93">
        <f t="shared" si="4"/>
        <v>6.5812500000000007</v>
      </c>
      <c r="Q15" s="94">
        <v>40</v>
      </c>
      <c r="R15" s="80">
        <f t="shared" si="5"/>
        <v>20</v>
      </c>
    </row>
    <row r="16" spans="1:18" s="71" customFormat="1" x14ac:dyDescent="0.3">
      <c r="A16" s="66">
        <v>3095</v>
      </c>
      <c r="B16" s="67" t="s">
        <v>186</v>
      </c>
      <c r="C16" s="66">
        <v>30</v>
      </c>
      <c r="D16" s="66">
        <v>1</v>
      </c>
      <c r="E16" s="68">
        <v>9</v>
      </c>
      <c r="F16" s="66">
        <v>36</v>
      </c>
      <c r="G16" s="66">
        <f t="shared" si="0"/>
        <v>225</v>
      </c>
      <c r="H16" s="66">
        <f t="shared" si="1"/>
        <v>130.5</v>
      </c>
      <c r="I16" s="66"/>
      <c r="J16" s="66"/>
      <c r="K16" s="69">
        <f t="shared" si="2"/>
        <v>4.3166666666666664</v>
      </c>
      <c r="L16" s="66">
        <v>0</v>
      </c>
      <c r="M16" s="66"/>
      <c r="N16" s="66"/>
      <c r="O16" s="44">
        <f t="shared" si="3"/>
        <v>0.2175</v>
      </c>
      <c r="P16" s="49">
        <f t="shared" si="4"/>
        <v>4.5341666666666667</v>
      </c>
      <c r="Q16" s="83">
        <v>50</v>
      </c>
      <c r="R16" s="66">
        <f t="shared" si="5"/>
        <v>25</v>
      </c>
    </row>
    <row r="17" spans="1:18" s="71" customFormat="1" x14ac:dyDescent="0.3">
      <c r="A17" s="66">
        <v>3096</v>
      </c>
      <c r="B17" s="67" t="s">
        <v>187</v>
      </c>
      <c r="C17" s="66">
        <v>30</v>
      </c>
      <c r="D17" s="66">
        <v>0</v>
      </c>
      <c r="E17" s="68">
        <v>9</v>
      </c>
      <c r="F17" s="66">
        <v>27</v>
      </c>
      <c r="G17" s="66">
        <f t="shared" si="0"/>
        <v>99</v>
      </c>
      <c r="H17" s="66">
        <f t="shared" si="1"/>
        <v>63</v>
      </c>
      <c r="I17" s="66"/>
      <c r="J17" s="66"/>
      <c r="K17" s="69">
        <f t="shared" si="2"/>
        <v>2.1</v>
      </c>
      <c r="L17" s="66">
        <v>0</v>
      </c>
      <c r="M17" s="66"/>
      <c r="N17" s="66"/>
      <c r="O17" s="44">
        <f t="shared" si="3"/>
        <v>0.10500000000000001</v>
      </c>
      <c r="P17" s="49">
        <f t="shared" si="4"/>
        <v>2.2050000000000001</v>
      </c>
      <c r="Q17" s="83">
        <v>22</v>
      </c>
      <c r="R17" s="66">
        <f t="shared" si="5"/>
        <v>11</v>
      </c>
    </row>
    <row r="18" spans="1:18" s="71" customFormat="1" x14ac:dyDescent="0.3">
      <c r="A18" s="66">
        <v>3097</v>
      </c>
      <c r="B18" s="67" t="s">
        <v>185</v>
      </c>
      <c r="C18" s="66">
        <v>30</v>
      </c>
      <c r="D18" s="66">
        <v>77</v>
      </c>
      <c r="E18" s="68">
        <v>9</v>
      </c>
      <c r="F18" s="66">
        <v>36</v>
      </c>
      <c r="G18" s="66">
        <f t="shared" si="0"/>
        <v>216</v>
      </c>
      <c r="H18" s="66">
        <f t="shared" si="1"/>
        <v>126</v>
      </c>
      <c r="I18" s="66"/>
      <c r="J18" s="66"/>
      <c r="K18" s="69">
        <f t="shared" si="2"/>
        <v>1.6333333333333333</v>
      </c>
      <c r="L18" s="66">
        <v>0</v>
      </c>
      <c r="M18" s="66"/>
      <c r="N18" s="66"/>
      <c r="O18" s="44">
        <f t="shared" si="3"/>
        <v>0.21000000000000002</v>
      </c>
      <c r="P18" s="49">
        <f t="shared" si="4"/>
        <v>1.8433333333333333</v>
      </c>
      <c r="Q18" s="83">
        <v>48</v>
      </c>
      <c r="R18" s="66">
        <f t="shared" si="5"/>
        <v>24</v>
      </c>
    </row>
    <row r="19" spans="1:18" s="71" customFormat="1" x14ac:dyDescent="0.3">
      <c r="A19" s="66">
        <v>1240</v>
      </c>
      <c r="B19" s="67" t="s">
        <v>184</v>
      </c>
      <c r="C19" s="66">
        <v>30</v>
      </c>
      <c r="D19" s="66">
        <v>102</v>
      </c>
      <c r="E19" s="68">
        <v>9</v>
      </c>
      <c r="F19" s="66">
        <v>81</v>
      </c>
      <c r="G19" s="66">
        <f t="shared" si="0"/>
        <v>225</v>
      </c>
      <c r="H19" s="66">
        <f t="shared" si="1"/>
        <v>153</v>
      </c>
      <c r="I19" s="66"/>
      <c r="J19" s="66"/>
      <c r="K19" s="69">
        <f t="shared" si="2"/>
        <v>1.7</v>
      </c>
      <c r="L19" s="66">
        <v>2</v>
      </c>
      <c r="M19" s="66"/>
      <c r="N19" s="66"/>
      <c r="O19" s="44">
        <f t="shared" si="3"/>
        <v>0.255</v>
      </c>
      <c r="P19" s="49">
        <f t="shared" si="4"/>
        <v>3.9550000000000001</v>
      </c>
      <c r="Q19" s="83">
        <v>50</v>
      </c>
      <c r="R19" s="66">
        <f t="shared" si="5"/>
        <v>25</v>
      </c>
    </row>
    <row r="20" spans="1:18" s="71" customFormat="1" x14ac:dyDescent="0.3">
      <c r="A20" s="66">
        <v>1377</v>
      </c>
      <c r="B20" s="67" t="s">
        <v>205</v>
      </c>
      <c r="C20" s="66">
        <v>28</v>
      </c>
      <c r="D20" s="66">
        <v>215</v>
      </c>
      <c r="E20" s="68">
        <v>9</v>
      </c>
      <c r="F20" s="66">
        <v>369</v>
      </c>
      <c r="G20" s="66">
        <f t="shared" si="0"/>
        <v>895.5</v>
      </c>
      <c r="H20" s="66">
        <f t="shared" si="1"/>
        <v>632.25</v>
      </c>
      <c r="I20" s="66"/>
      <c r="J20" s="66"/>
      <c r="K20" s="69">
        <f t="shared" si="2"/>
        <v>14.901785714285714</v>
      </c>
      <c r="L20" s="66">
        <v>0</v>
      </c>
      <c r="M20" s="66"/>
      <c r="N20" s="66"/>
      <c r="O20" s="44">
        <f t="shared" si="3"/>
        <v>1.1290178571428571</v>
      </c>
      <c r="P20" s="49">
        <f t="shared" si="4"/>
        <v>16.030803571428571</v>
      </c>
      <c r="Q20" s="83">
        <v>199</v>
      </c>
      <c r="R20" s="66">
        <f t="shared" si="5"/>
        <v>99.5</v>
      </c>
    </row>
    <row r="21" spans="1:18" s="71" customFormat="1" x14ac:dyDescent="0.3">
      <c r="A21" s="66">
        <v>1339</v>
      </c>
      <c r="B21" s="67" t="s">
        <v>343</v>
      </c>
      <c r="C21" s="66">
        <v>24</v>
      </c>
      <c r="D21" s="66">
        <v>49</v>
      </c>
      <c r="E21" s="68">
        <v>8</v>
      </c>
      <c r="F21" s="66">
        <v>100</v>
      </c>
      <c r="G21" s="66">
        <f t="shared" si="0"/>
        <v>280</v>
      </c>
      <c r="H21" s="66">
        <f t="shared" si="1"/>
        <v>190</v>
      </c>
      <c r="I21" s="66"/>
      <c r="J21" s="66"/>
      <c r="K21" s="69">
        <f t="shared" si="2"/>
        <v>5.875</v>
      </c>
      <c r="L21" s="66"/>
      <c r="M21" s="66"/>
      <c r="N21" s="66"/>
      <c r="O21" s="44"/>
      <c r="P21" s="49">
        <f t="shared" si="4"/>
        <v>5.875</v>
      </c>
      <c r="Q21" s="83">
        <v>70</v>
      </c>
      <c r="R21" s="66">
        <f t="shared" si="5"/>
        <v>35</v>
      </c>
    </row>
    <row r="22" spans="1:18" s="71" customFormat="1" x14ac:dyDescent="0.3">
      <c r="A22" s="66">
        <v>57</v>
      </c>
      <c r="B22" s="67" t="s">
        <v>325</v>
      </c>
      <c r="C22" s="66">
        <v>16</v>
      </c>
      <c r="D22" s="66">
        <v>0</v>
      </c>
      <c r="E22" s="68">
        <v>6</v>
      </c>
      <c r="F22" s="66">
        <v>240</v>
      </c>
      <c r="G22" s="66">
        <f t="shared" si="0"/>
        <v>240</v>
      </c>
      <c r="H22" s="66">
        <f t="shared" si="1"/>
        <v>240</v>
      </c>
      <c r="I22" s="72"/>
      <c r="J22" s="72"/>
      <c r="K22" s="69">
        <f t="shared" si="2"/>
        <v>15</v>
      </c>
      <c r="L22" s="66">
        <v>3</v>
      </c>
      <c r="M22" s="66"/>
      <c r="N22" s="66"/>
      <c r="O22" s="44">
        <f t="shared" si="3"/>
        <v>0.75</v>
      </c>
      <c r="P22" s="49">
        <f t="shared" si="4"/>
        <v>18.75</v>
      </c>
      <c r="Q22" s="83">
        <v>80</v>
      </c>
      <c r="R22" s="66">
        <f t="shared" si="5"/>
        <v>40</v>
      </c>
    </row>
    <row r="23" spans="1:18" s="71" customFormat="1" x14ac:dyDescent="0.3">
      <c r="A23" s="66">
        <v>53</v>
      </c>
      <c r="B23" s="67" t="s">
        <v>140</v>
      </c>
      <c r="C23" s="66">
        <v>60</v>
      </c>
      <c r="D23" s="66">
        <v>0</v>
      </c>
      <c r="E23" s="68">
        <v>4.5</v>
      </c>
      <c r="F23" s="66">
        <v>4500</v>
      </c>
      <c r="G23" s="66">
        <f t="shared" si="0"/>
        <v>2394</v>
      </c>
      <c r="H23" s="66">
        <f>SUM(F23+G23)/2</f>
        <v>3447</v>
      </c>
      <c r="I23" s="66">
        <v>2100</v>
      </c>
      <c r="J23" s="66"/>
      <c r="K23" s="69">
        <f t="shared" si="2"/>
        <v>22.45</v>
      </c>
      <c r="L23" s="66">
        <v>10</v>
      </c>
      <c r="M23" s="66"/>
      <c r="N23" s="66"/>
      <c r="O23" s="44">
        <f t="shared" si="3"/>
        <v>2.8725000000000005</v>
      </c>
      <c r="P23" s="49">
        <f t="shared" si="4"/>
        <v>35.322500000000005</v>
      </c>
      <c r="Q23" s="83">
        <v>1064</v>
      </c>
      <c r="R23" s="66">
        <f t="shared" si="5"/>
        <v>532</v>
      </c>
    </row>
    <row r="24" spans="1:18" s="71" customFormat="1" x14ac:dyDescent="0.3">
      <c r="A24" s="66">
        <v>72</v>
      </c>
      <c r="B24" s="67" t="s">
        <v>139</v>
      </c>
      <c r="C24" s="66">
        <v>60</v>
      </c>
      <c r="D24" s="66">
        <v>0</v>
      </c>
      <c r="E24" s="68">
        <v>4.5</v>
      </c>
      <c r="F24" s="66">
        <v>6525</v>
      </c>
      <c r="G24" s="66">
        <f t="shared" si="0"/>
        <v>3174.75</v>
      </c>
      <c r="H24" s="66">
        <f t="shared" si="1"/>
        <v>4849.875</v>
      </c>
      <c r="I24" s="66">
        <v>3000</v>
      </c>
      <c r="J24" s="66"/>
      <c r="K24" s="69">
        <f t="shared" si="2"/>
        <v>30.831250000000001</v>
      </c>
      <c r="L24" s="66">
        <v>15</v>
      </c>
      <c r="M24" s="66"/>
      <c r="N24" s="66"/>
      <c r="O24" s="44">
        <f t="shared" si="3"/>
        <v>4.0415625000000004</v>
      </c>
      <c r="P24" s="49">
        <f t="shared" si="4"/>
        <v>49.872812499999995</v>
      </c>
      <c r="Q24" s="83">
        <v>1411</v>
      </c>
      <c r="R24" s="66">
        <f t="shared" si="5"/>
        <v>705.5</v>
      </c>
    </row>
    <row r="25" spans="1:18" s="71" customFormat="1" x14ac:dyDescent="0.3">
      <c r="A25" s="66">
        <v>3401</v>
      </c>
      <c r="B25" s="67" t="s">
        <v>109</v>
      </c>
      <c r="C25" s="66">
        <v>30</v>
      </c>
      <c r="D25" s="66">
        <v>1737</v>
      </c>
      <c r="E25" s="68">
        <v>8</v>
      </c>
      <c r="F25" s="66">
        <v>3104</v>
      </c>
      <c r="G25" s="66">
        <f t="shared" si="0"/>
        <v>5528</v>
      </c>
      <c r="H25" s="66">
        <f t="shared" si="1"/>
        <v>4316</v>
      </c>
      <c r="I25" s="66"/>
      <c r="J25" s="66"/>
      <c r="K25" s="69">
        <f t="shared" si="2"/>
        <v>85.966666666666669</v>
      </c>
      <c r="L25" s="66">
        <v>0</v>
      </c>
      <c r="M25" s="66"/>
      <c r="N25" s="66"/>
      <c r="O25" s="44">
        <f t="shared" si="3"/>
        <v>7.1933333333333334</v>
      </c>
      <c r="P25" s="49">
        <f t="shared" si="4"/>
        <v>93.16</v>
      </c>
      <c r="Q25" s="83">
        <v>1382</v>
      </c>
      <c r="R25" s="66">
        <f t="shared" si="5"/>
        <v>691</v>
      </c>
    </row>
    <row r="26" spans="1:18" s="71" customFormat="1" x14ac:dyDescent="0.3">
      <c r="A26" s="66">
        <v>3400</v>
      </c>
      <c r="B26" s="67" t="s">
        <v>108</v>
      </c>
      <c r="C26" s="66">
        <v>30</v>
      </c>
      <c r="D26" s="66">
        <v>1859</v>
      </c>
      <c r="E26" s="68">
        <v>8</v>
      </c>
      <c r="F26" s="66">
        <v>3600</v>
      </c>
      <c r="G26" s="66">
        <f t="shared" ref="G26:G31" si="6">R26*E26</f>
        <v>6260</v>
      </c>
      <c r="H26" s="66">
        <f t="shared" ref="H26:H32" si="7">SUM(F26+G26)/2</f>
        <v>4930</v>
      </c>
      <c r="I26" s="66"/>
      <c r="J26" s="66"/>
      <c r="K26" s="69">
        <f t="shared" ref="K26:K32" si="8">(H26-D26-I26-J26)/C26</f>
        <v>102.36666666666666</v>
      </c>
      <c r="L26" s="66">
        <v>0</v>
      </c>
      <c r="M26" s="66"/>
      <c r="N26" s="66"/>
      <c r="O26" s="44">
        <f t="shared" ref="O26:O32" si="9">H26*0.05/C26</f>
        <v>8.2166666666666668</v>
      </c>
      <c r="P26" s="49">
        <f t="shared" ref="P26:P32" si="10">K26+L26+M26+N26+O26</f>
        <v>110.58333333333333</v>
      </c>
      <c r="Q26" s="83">
        <v>1565</v>
      </c>
      <c r="R26" s="66">
        <f t="shared" ref="R26:R31" si="11">Q26/2</f>
        <v>782.5</v>
      </c>
    </row>
    <row r="27" spans="1:18" s="71" customFormat="1" x14ac:dyDescent="0.3">
      <c r="A27" s="66">
        <v>1394</v>
      </c>
      <c r="B27" s="67" t="s">
        <v>102</v>
      </c>
      <c r="C27" s="66">
        <v>40</v>
      </c>
      <c r="D27" s="66">
        <v>254</v>
      </c>
      <c r="E27" s="68">
        <v>3</v>
      </c>
      <c r="F27" s="66">
        <v>3600</v>
      </c>
      <c r="G27" s="66">
        <f t="shared" si="6"/>
        <v>1911</v>
      </c>
      <c r="H27" s="66">
        <f t="shared" si="7"/>
        <v>2755.5</v>
      </c>
      <c r="I27" s="66">
        <v>1200</v>
      </c>
      <c r="J27" s="66"/>
      <c r="K27" s="69">
        <f t="shared" si="8"/>
        <v>32.537500000000001</v>
      </c>
      <c r="L27" s="66">
        <v>15</v>
      </c>
      <c r="M27" s="66"/>
      <c r="N27" s="66"/>
      <c r="O27" s="44">
        <f t="shared" si="9"/>
        <v>3.444375</v>
      </c>
      <c r="P27" s="49">
        <f t="shared" si="10"/>
        <v>50.981875000000002</v>
      </c>
      <c r="Q27" s="83">
        <v>1274</v>
      </c>
      <c r="R27" s="66">
        <f t="shared" si="11"/>
        <v>637</v>
      </c>
    </row>
    <row r="28" spans="1:18" s="71" customFormat="1" x14ac:dyDescent="0.3">
      <c r="A28" s="66">
        <v>3402</v>
      </c>
      <c r="B28" s="67" t="s">
        <v>110</v>
      </c>
      <c r="C28" s="66">
        <v>30</v>
      </c>
      <c r="D28" s="66">
        <v>195</v>
      </c>
      <c r="E28" s="68">
        <v>8</v>
      </c>
      <c r="F28" s="66">
        <v>3048</v>
      </c>
      <c r="G28" s="66">
        <f t="shared" si="6"/>
        <v>2576</v>
      </c>
      <c r="H28" s="66">
        <f t="shared" si="7"/>
        <v>2812</v>
      </c>
      <c r="I28" s="66"/>
      <c r="J28" s="66"/>
      <c r="K28" s="69">
        <f t="shared" si="8"/>
        <v>87.233333333333334</v>
      </c>
      <c r="L28" s="66">
        <v>0</v>
      </c>
      <c r="M28" s="73">
        <v>40</v>
      </c>
      <c r="N28" s="66"/>
      <c r="O28" s="44">
        <f t="shared" si="9"/>
        <v>4.6866666666666665</v>
      </c>
      <c r="P28" s="49">
        <f t="shared" si="10"/>
        <v>131.91999999999999</v>
      </c>
      <c r="Q28" s="83">
        <v>644</v>
      </c>
      <c r="R28" s="66">
        <f t="shared" si="11"/>
        <v>322</v>
      </c>
    </row>
    <row r="29" spans="1:18" s="71" customFormat="1" x14ac:dyDescent="0.3">
      <c r="A29" s="66">
        <v>3086</v>
      </c>
      <c r="B29" s="67" t="s">
        <v>333</v>
      </c>
      <c r="C29" s="66">
        <v>20</v>
      </c>
      <c r="D29" s="66">
        <v>1619</v>
      </c>
      <c r="E29" s="68">
        <v>3</v>
      </c>
      <c r="F29" s="66">
        <v>2571</v>
      </c>
      <c r="G29" s="66">
        <f t="shared" si="6"/>
        <v>1084.5</v>
      </c>
      <c r="H29" s="66">
        <f t="shared" si="7"/>
        <v>1827.75</v>
      </c>
      <c r="I29" s="66">
        <v>600</v>
      </c>
      <c r="J29" s="66"/>
      <c r="K29" s="69">
        <f t="shared" si="8"/>
        <v>-19.5625</v>
      </c>
      <c r="L29" s="66">
        <v>20</v>
      </c>
      <c r="M29" s="66"/>
      <c r="N29" s="66"/>
      <c r="O29" s="44">
        <f t="shared" si="9"/>
        <v>4.569375</v>
      </c>
      <c r="P29" s="49">
        <f t="shared" si="10"/>
        <v>5.006875</v>
      </c>
      <c r="Q29" s="83">
        <v>723</v>
      </c>
      <c r="R29" s="66">
        <f t="shared" si="11"/>
        <v>361.5</v>
      </c>
    </row>
    <row r="30" spans="1:18" s="71" customFormat="1" x14ac:dyDescent="0.3">
      <c r="A30" s="66">
        <v>1348</v>
      </c>
      <c r="B30" s="67" t="s">
        <v>67</v>
      </c>
      <c r="C30" s="66">
        <v>42</v>
      </c>
      <c r="D30" s="66">
        <v>2016</v>
      </c>
      <c r="E30" s="68">
        <v>3</v>
      </c>
      <c r="F30" s="66">
        <v>3045</v>
      </c>
      <c r="G30" s="66">
        <f t="shared" si="6"/>
        <v>4353</v>
      </c>
      <c r="H30" s="66">
        <f t="shared" si="7"/>
        <v>3699</v>
      </c>
      <c r="I30" s="66">
        <v>1260</v>
      </c>
      <c r="J30" s="66"/>
      <c r="K30" s="69">
        <f t="shared" si="8"/>
        <v>10.071428571428571</v>
      </c>
      <c r="L30" s="66">
        <v>20</v>
      </c>
      <c r="M30" s="73">
        <v>15</v>
      </c>
      <c r="N30" s="66"/>
      <c r="O30" s="44">
        <f t="shared" si="9"/>
        <v>4.4035714285714294</v>
      </c>
      <c r="P30" s="49">
        <f t="shared" si="10"/>
        <v>49.475000000000001</v>
      </c>
      <c r="Q30" s="83">
        <v>2902</v>
      </c>
      <c r="R30" s="66">
        <f t="shared" si="11"/>
        <v>1451</v>
      </c>
    </row>
    <row r="31" spans="1:18" s="71" customFormat="1" x14ac:dyDescent="0.3">
      <c r="A31" s="66">
        <v>3085</v>
      </c>
      <c r="B31" s="67" t="s">
        <v>55</v>
      </c>
      <c r="C31" s="66">
        <v>42</v>
      </c>
      <c r="D31" s="66">
        <v>5293</v>
      </c>
      <c r="E31" s="68">
        <v>3</v>
      </c>
      <c r="F31" s="66">
        <v>8340</v>
      </c>
      <c r="G31" s="66">
        <f t="shared" si="6"/>
        <v>8832</v>
      </c>
      <c r="H31" s="66">
        <f t="shared" si="7"/>
        <v>8586</v>
      </c>
      <c r="I31" s="66">
        <v>1260</v>
      </c>
      <c r="J31" s="66"/>
      <c r="K31" s="69">
        <f t="shared" si="8"/>
        <v>48.404761904761905</v>
      </c>
      <c r="L31" s="66">
        <v>30</v>
      </c>
      <c r="M31" s="73">
        <v>20</v>
      </c>
      <c r="N31" s="66"/>
      <c r="O31" s="44">
        <f t="shared" si="9"/>
        <v>10.221428571428572</v>
      </c>
      <c r="P31" s="49">
        <f t="shared" si="10"/>
        <v>108.62619047619047</v>
      </c>
      <c r="Q31" s="83">
        <v>5888</v>
      </c>
      <c r="R31" s="66">
        <f t="shared" si="11"/>
        <v>2944</v>
      </c>
    </row>
    <row r="32" spans="1:18" s="71" customFormat="1" x14ac:dyDescent="0.3">
      <c r="A32" s="66">
        <v>1341</v>
      </c>
      <c r="B32" s="67" t="s">
        <v>255</v>
      </c>
      <c r="C32" s="66">
        <v>20</v>
      </c>
      <c r="D32" s="66">
        <v>563</v>
      </c>
      <c r="E32" s="68">
        <v>3</v>
      </c>
      <c r="F32" s="66">
        <v>1921.5</v>
      </c>
      <c r="G32" s="66">
        <f t="shared" si="0"/>
        <v>940.5</v>
      </c>
      <c r="H32" s="66">
        <f t="shared" si="7"/>
        <v>1431</v>
      </c>
      <c r="I32" s="66">
        <v>500</v>
      </c>
      <c r="J32" s="66"/>
      <c r="K32" s="69">
        <f t="shared" si="8"/>
        <v>18.399999999999999</v>
      </c>
      <c r="L32" s="66">
        <v>0</v>
      </c>
      <c r="M32" s="66"/>
      <c r="N32" s="66"/>
      <c r="O32" s="44">
        <f t="shared" si="9"/>
        <v>3.5774999999999997</v>
      </c>
      <c r="P32" s="49">
        <f t="shared" si="10"/>
        <v>21.977499999999999</v>
      </c>
      <c r="Q32" s="83">
        <v>627</v>
      </c>
      <c r="R32" s="66">
        <f t="shared" si="5"/>
        <v>313.5</v>
      </c>
    </row>
    <row r="33" spans="1:18" s="71" customFormat="1" x14ac:dyDescent="0.3">
      <c r="A33" s="66">
        <v>1538</v>
      </c>
      <c r="B33" s="67" t="s">
        <v>238</v>
      </c>
      <c r="C33" s="66">
        <v>60</v>
      </c>
      <c r="D33" s="66">
        <v>1674</v>
      </c>
      <c r="E33" s="68">
        <v>4</v>
      </c>
      <c r="F33" s="66">
        <v>3204</v>
      </c>
      <c r="G33" s="66">
        <f t="shared" si="0"/>
        <v>2530</v>
      </c>
      <c r="H33" s="66">
        <f t="shared" si="1"/>
        <v>2867</v>
      </c>
      <c r="I33" s="66">
        <v>240</v>
      </c>
      <c r="J33" s="66"/>
      <c r="K33" s="69">
        <f t="shared" si="2"/>
        <v>15.883333333333333</v>
      </c>
      <c r="L33" s="66">
        <v>0</v>
      </c>
      <c r="M33" s="66"/>
      <c r="N33" s="66"/>
      <c r="O33" s="44">
        <f t="shared" si="3"/>
        <v>2.3891666666666667</v>
      </c>
      <c r="P33" s="49">
        <f t="shared" si="4"/>
        <v>18.272500000000001</v>
      </c>
      <c r="Q33" s="83">
        <v>1265</v>
      </c>
      <c r="R33" s="66">
        <f t="shared" si="5"/>
        <v>632.5</v>
      </c>
    </row>
    <row r="34" spans="1:18" s="71" customFormat="1" x14ac:dyDescent="0.3">
      <c r="A34" s="66">
        <v>1395</v>
      </c>
      <c r="B34" s="67" t="s">
        <v>25</v>
      </c>
      <c r="C34" s="66">
        <v>70</v>
      </c>
      <c r="D34" s="66">
        <v>978</v>
      </c>
      <c r="E34" s="68">
        <v>4</v>
      </c>
      <c r="F34" s="66">
        <v>6800</v>
      </c>
      <c r="G34" s="66">
        <f t="shared" si="0"/>
        <v>4116</v>
      </c>
      <c r="H34" s="66">
        <f t="shared" si="1"/>
        <v>5458</v>
      </c>
      <c r="I34" s="66">
        <v>2100</v>
      </c>
      <c r="J34" s="66"/>
      <c r="K34" s="69">
        <f t="shared" si="2"/>
        <v>34</v>
      </c>
      <c r="L34" s="66">
        <v>0</v>
      </c>
      <c r="M34" s="66"/>
      <c r="N34" s="66"/>
      <c r="O34" s="44">
        <f t="shared" si="3"/>
        <v>3.898571428571429</v>
      </c>
      <c r="P34" s="49">
        <f t="shared" si="4"/>
        <v>37.898571428571429</v>
      </c>
      <c r="Q34" s="83">
        <v>2058</v>
      </c>
      <c r="R34" s="66">
        <f t="shared" si="5"/>
        <v>1029</v>
      </c>
    </row>
    <row r="35" spans="1:18" s="71" customFormat="1" x14ac:dyDescent="0.3">
      <c r="A35" s="66">
        <v>1397</v>
      </c>
      <c r="B35" s="67" t="s">
        <v>250</v>
      </c>
      <c r="C35" s="66">
        <v>40</v>
      </c>
      <c r="D35" s="66">
        <v>2878</v>
      </c>
      <c r="E35" s="68">
        <v>3</v>
      </c>
      <c r="F35" s="66">
        <v>3800</v>
      </c>
      <c r="G35" s="66">
        <f t="shared" si="0"/>
        <v>4398</v>
      </c>
      <c r="H35" s="66">
        <f t="shared" si="1"/>
        <v>4099</v>
      </c>
      <c r="I35" s="66">
        <v>1000</v>
      </c>
      <c r="J35" s="66"/>
      <c r="K35" s="69">
        <f t="shared" si="2"/>
        <v>5.5250000000000004</v>
      </c>
      <c r="L35" s="66">
        <v>20</v>
      </c>
      <c r="M35" s="73">
        <v>50</v>
      </c>
      <c r="N35" s="66"/>
      <c r="O35" s="44">
        <f t="shared" si="3"/>
        <v>5.1237500000000002</v>
      </c>
      <c r="P35" s="49">
        <f t="shared" si="4"/>
        <v>80.648750000000007</v>
      </c>
      <c r="Q35" s="83">
        <v>2932</v>
      </c>
      <c r="R35" s="66">
        <f t="shared" si="5"/>
        <v>1466</v>
      </c>
    </row>
    <row r="36" spans="1:18" s="71" customFormat="1" x14ac:dyDescent="0.3">
      <c r="A36" s="66">
        <v>1016</v>
      </c>
      <c r="B36" s="67" t="s">
        <v>56</v>
      </c>
      <c r="C36" s="66">
        <v>15</v>
      </c>
      <c r="D36" s="66">
        <v>1032</v>
      </c>
      <c r="E36" s="68">
        <v>3.5</v>
      </c>
      <c r="F36" s="66">
        <v>1249.5</v>
      </c>
      <c r="G36" s="66">
        <f t="shared" si="0"/>
        <v>616</v>
      </c>
      <c r="H36" s="66">
        <f t="shared" si="1"/>
        <v>932.75</v>
      </c>
      <c r="I36" s="66">
        <v>150</v>
      </c>
      <c r="J36" s="66"/>
      <c r="K36" s="69">
        <f t="shared" si="2"/>
        <v>-16.616666666666667</v>
      </c>
      <c r="L36" s="66">
        <v>20</v>
      </c>
      <c r="M36" s="66"/>
      <c r="N36" s="66"/>
      <c r="O36" s="44">
        <f t="shared" si="3"/>
        <v>3.1091666666666669</v>
      </c>
      <c r="P36" s="49">
        <f t="shared" si="4"/>
        <v>6.4924999999999997</v>
      </c>
      <c r="Q36" s="83">
        <v>352</v>
      </c>
      <c r="R36" s="66">
        <f t="shared" si="5"/>
        <v>176</v>
      </c>
    </row>
    <row r="37" spans="1:18" s="71" customFormat="1" x14ac:dyDescent="0.3">
      <c r="A37" s="66">
        <v>1036</v>
      </c>
      <c r="B37" s="67" t="s">
        <v>71</v>
      </c>
      <c r="C37" s="66">
        <v>15</v>
      </c>
      <c r="D37" s="66">
        <v>560</v>
      </c>
      <c r="E37" s="68">
        <v>3.5</v>
      </c>
      <c r="F37" s="66">
        <v>805</v>
      </c>
      <c r="G37" s="66">
        <f t="shared" si="0"/>
        <v>283.5</v>
      </c>
      <c r="H37" s="66">
        <f t="shared" si="1"/>
        <v>544.25</v>
      </c>
      <c r="I37" s="66">
        <v>150</v>
      </c>
      <c r="J37" s="66"/>
      <c r="K37" s="69">
        <f t="shared" si="2"/>
        <v>-11.05</v>
      </c>
      <c r="L37" s="66">
        <v>0</v>
      </c>
      <c r="M37" s="66"/>
      <c r="N37" s="66"/>
      <c r="O37" s="44">
        <f t="shared" si="3"/>
        <v>1.8141666666666667</v>
      </c>
      <c r="P37" s="49">
        <f t="shared" si="4"/>
        <v>-9.2358333333333338</v>
      </c>
      <c r="Q37" s="83">
        <v>162</v>
      </c>
      <c r="R37" s="66">
        <f t="shared" si="5"/>
        <v>81</v>
      </c>
    </row>
    <row r="38" spans="1:18" s="71" customFormat="1" x14ac:dyDescent="0.3">
      <c r="A38" s="66">
        <v>1522</v>
      </c>
      <c r="B38" s="67" t="s">
        <v>242</v>
      </c>
      <c r="C38" s="66">
        <v>28</v>
      </c>
      <c r="D38" s="66">
        <v>57</v>
      </c>
      <c r="E38" s="68">
        <v>4</v>
      </c>
      <c r="F38" s="66">
        <v>1232</v>
      </c>
      <c r="G38" s="66">
        <f t="shared" si="0"/>
        <v>1232</v>
      </c>
      <c r="H38" s="66">
        <f t="shared" si="1"/>
        <v>1232</v>
      </c>
      <c r="I38" s="66"/>
      <c r="J38" s="66"/>
      <c r="K38" s="69">
        <f t="shared" si="2"/>
        <v>41.964285714285715</v>
      </c>
      <c r="L38" s="66">
        <v>0</v>
      </c>
      <c r="M38" s="66"/>
      <c r="N38" s="66"/>
      <c r="O38" s="44">
        <f t="shared" si="3"/>
        <v>2.2000000000000002</v>
      </c>
      <c r="P38" s="49">
        <f t="shared" si="4"/>
        <v>44.164285714285718</v>
      </c>
      <c r="Q38" s="83">
        <v>616</v>
      </c>
      <c r="R38" s="66">
        <f t="shared" si="5"/>
        <v>308</v>
      </c>
    </row>
    <row r="39" spans="1:18" s="71" customFormat="1" x14ac:dyDescent="0.3">
      <c r="A39" s="66">
        <v>1214</v>
      </c>
      <c r="B39" s="67" t="s">
        <v>57</v>
      </c>
      <c r="C39" s="66">
        <v>15</v>
      </c>
      <c r="D39" s="66">
        <v>447</v>
      </c>
      <c r="E39" s="68">
        <v>3.5</v>
      </c>
      <c r="F39" s="66">
        <v>759.5</v>
      </c>
      <c r="G39" s="66">
        <f t="shared" si="0"/>
        <v>663.25</v>
      </c>
      <c r="H39" s="66">
        <f t="shared" si="1"/>
        <v>711.375</v>
      </c>
      <c r="I39" s="66"/>
      <c r="J39" s="66"/>
      <c r="K39" s="69">
        <f t="shared" si="2"/>
        <v>17.625</v>
      </c>
      <c r="L39" s="66">
        <v>0</v>
      </c>
      <c r="M39" s="66"/>
      <c r="N39" s="66"/>
      <c r="O39" s="44">
        <f t="shared" si="3"/>
        <v>2.3712500000000003</v>
      </c>
      <c r="P39" s="49">
        <f t="shared" si="4"/>
        <v>19.99625</v>
      </c>
      <c r="Q39" s="83">
        <v>379</v>
      </c>
      <c r="R39" s="66">
        <f t="shared" si="5"/>
        <v>189.5</v>
      </c>
    </row>
    <row r="40" spans="1:18" s="65" customFormat="1" x14ac:dyDescent="0.3">
      <c r="A40" s="41">
        <v>1235</v>
      </c>
      <c r="B40" s="63" t="s">
        <v>58</v>
      </c>
      <c r="C40" s="41">
        <v>15</v>
      </c>
      <c r="D40" s="41">
        <v>604</v>
      </c>
      <c r="E40" s="42">
        <v>3.5</v>
      </c>
      <c r="F40" s="41">
        <v>1459.5</v>
      </c>
      <c r="G40" s="66">
        <f t="shared" si="0"/>
        <v>1477</v>
      </c>
      <c r="H40" s="41">
        <f t="shared" si="1"/>
        <v>1468.25</v>
      </c>
      <c r="I40" s="41">
        <v>375</v>
      </c>
      <c r="J40" s="41"/>
      <c r="K40" s="43">
        <f t="shared" si="2"/>
        <v>32.616666666666667</v>
      </c>
      <c r="L40" s="41">
        <v>20</v>
      </c>
      <c r="M40" s="41"/>
      <c r="N40" s="41"/>
      <c r="O40" s="39">
        <f t="shared" si="3"/>
        <v>4.894166666666667</v>
      </c>
      <c r="P40" s="28">
        <f t="shared" si="4"/>
        <v>57.510833333333338</v>
      </c>
      <c r="Q40" s="84">
        <v>844</v>
      </c>
      <c r="R40" s="66">
        <f t="shared" si="5"/>
        <v>422</v>
      </c>
    </row>
    <row r="41" spans="1:18" s="65" customFormat="1" x14ac:dyDescent="0.3">
      <c r="A41" s="41">
        <v>1600</v>
      </c>
      <c r="B41" s="63" t="s">
        <v>281</v>
      </c>
      <c r="C41" s="41">
        <v>9</v>
      </c>
      <c r="D41" s="41">
        <v>151</v>
      </c>
      <c r="E41" s="42">
        <v>9</v>
      </c>
      <c r="F41" s="41">
        <v>630</v>
      </c>
      <c r="G41" s="66">
        <f t="shared" si="0"/>
        <v>90</v>
      </c>
      <c r="H41" s="41">
        <f t="shared" si="1"/>
        <v>360</v>
      </c>
      <c r="I41" s="41">
        <v>270</v>
      </c>
      <c r="J41" s="41"/>
      <c r="K41" s="43">
        <f t="shared" si="2"/>
        <v>-6.7777777777777777</v>
      </c>
      <c r="L41" s="41">
        <v>0</v>
      </c>
      <c r="M41" s="41"/>
      <c r="N41" s="41"/>
      <c r="O41" s="39">
        <f t="shared" si="3"/>
        <v>2</v>
      </c>
      <c r="P41" s="28">
        <f t="shared" si="4"/>
        <v>-4.7777777777777777</v>
      </c>
      <c r="Q41" s="84">
        <v>20</v>
      </c>
      <c r="R41" s="66">
        <f t="shared" si="5"/>
        <v>10</v>
      </c>
    </row>
    <row r="42" spans="1:18" s="65" customFormat="1" x14ac:dyDescent="0.3">
      <c r="A42" s="41">
        <v>1601</v>
      </c>
      <c r="B42" s="63" t="s">
        <v>280</v>
      </c>
      <c r="C42" s="41">
        <v>9</v>
      </c>
      <c r="D42" s="41">
        <v>152</v>
      </c>
      <c r="E42" s="42">
        <v>9</v>
      </c>
      <c r="F42" s="41">
        <v>558</v>
      </c>
      <c r="G42" s="66">
        <f t="shared" si="0"/>
        <v>54</v>
      </c>
      <c r="H42" s="41">
        <f t="shared" si="1"/>
        <v>306</v>
      </c>
      <c r="I42" s="41">
        <v>225</v>
      </c>
      <c r="J42" s="41"/>
      <c r="K42" s="43">
        <f t="shared" si="2"/>
        <v>-7.8888888888888893</v>
      </c>
      <c r="L42" s="41"/>
      <c r="M42" s="41"/>
      <c r="N42" s="41"/>
      <c r="O42" s="39">
        <f t="shared" si="3"/>
        <v>1.7000000000000002</v>
      </c>
      <c r="P42" s="28">
        <f t="shared" si="4"/>
        <v>-6.1888888888888891</v>
      </c>
      <c r="Q42" s="84">
        <v>12</v>
      </c>
      <c r="R42" s="66">
        <f t="shared" si="5"/>
        <v>6</v>
      </c>
    </row>
    <row r="43" spans="1:18" s="71" customFormat="1" x14ac:dyDescent="0.3">
      <c r="A43" s="66">
        <v>1603</v>
      </c>
      <c r="B43" s="67" t="s">
        <v>282</v>
      </c>
      <c r="C43" s="66">
        <v>12</v>
      </c>
      <c r="D43" s="66">
        <v>204</v>
      </c>
      <c r="E43" s="68">
        <v>9</v>
      </c>
      <c r="F43" s="66">
        <v>765</v>
      </c>
      <c r="G43" s="66">
        <f t="shared" si="0"/>
        <v>27</v>
      </c>
      <c r="H43" s="66">
        <f t="shared" si="1"/>
        <v>396</v>
      </c>
      <c r="I43" s="66">
        <v>240</v>
      </c>
      <c r="J43" s="66"/>
      <c r="K43" s="69">
        <f t="shared" si="2"/>
        <v>-4</v>
      </c>
      <c r="L43" s="66">
        <v>0</v>
      </c>
      <c r="M43" s="66"/>
      <c r="N43" s="66"/>
      <c r="O43" s="44">
        <f t="shared" si="3"/>
        <v>1.6500000000000001</v>
      </c>
      <c r="P43" s="49">
        <f t="shared" si="4"/>
        <v>-2.3499999999999996</v>
      </c>
      <c r="Q43" s="83">
        <v>6</v>
      </c>
      <c r="R43" s="66">
        <f t="shared" si="5"/>
        <v>3</v>
      </c>
    </row>
    <row r="44" spans="1:18" s="71" customFormat="1" x14ac:dyDescent="0.3">
      <c r="A44" s="66">
        <v>1604</v>
      </c>
      <c r="B44" s="67" t="s">
        <v>286</v>
      </c>
      <c r="C44" s="66">
        <v>12</v>
      </c>
      <c r="D44" s="66">
        <v>108</v>
      </c>
      <c r="E44" s="68">
        <v>9</v>
      </c>
      <c r="F44" s="66">
        <v>216</v>
      </c>
      <c r="G44" s="66">
        <v>216</v>
      </c>
      <c r="H44" s="66">
        <f t="shared" si="1"/>
        <v>216</v>
      </c>
      <c r="I44" s="66">
        <v>120</v>
      </c>
      <c r="J44" s="66"/>
      <c r="K44" s="69">
        <f t="shared" si="2"/>
        <v>-1</v>
      </c>
      <c r="L44" s="66"/>
      <c r="M44" s="66"/>
      <c r="N44" s="66"/>
      <c r="O44" s="44">
        <f t="shared" si="3"/>
        <v>0.9</v>
      </c>
      <c r="P44" s="49">
        <f t="shared" si="4"/>
        <v>-9.9999999999999978E-2</v>
      </c>
      <c r="Q44" s="83"/>
      <c r="R44" s="66">
        <f t="shared" si="5"/>
        <v>0</v>
      </c>
    </row>
    <row r="45" spans="1:18" s="71" customFormat="1" x14ac:dyDescent="0.3">
      <c r="A45" s="66">
        <v>1479</v>
      </c>
      <c r="B45" s="67" t="s">
        <v>230</v>
      </c>
      <c r="C45" s="66">
        <v>30</v>
      </c>
      <c r="D45" s="66">
        <v>239</v>
      </c>
      <c r="E45" s="68">
        <v>3.5</v>
      </c>
      <c r="F45" s="66">
        <v>878.5</v>
      </c>
      <c r="G45" s="66">
        <f t="shared" si="0"/>
        <v>168</v>
      </c>
      <c r="H45" s="66">
        <f t="shared" si="1"/>
        <v>523.25</v>
      </c>
      <c r="I45" s="66">
        <v>450</v>
      </c>
      <c r="J45" s="66"/>
      <c r="K45" s="69">
        <f t="shared" si="2"/>
        <v>-5.5250000000000004</v>
      </c>
      <c r="L45" s="66">
        <v>0</v>
      </c>
      <c r="M45" s="66"/>
      <c r="N45" s="66"/>
      <c r="O45" s="44">
        <f t="shared" si="3"/>
        <v>0.87208333333333343</v>
      </c>
      <c r="P45" s="49">
        <f t="shared" si="4"/>
        <v>-4.652916666666667</v>
      </c>
      <c r="Q45" s="83">
        <v>96</v>
      </c>
      <c r="R45" s="66">
        <f t="shared" si="5"/>
        <v>48</v>
      </c>
    </row>
    <row r="46" spans="1:18" s="71" customFormat="1" x14ac:dyDescent="0.3">
      <c r="A46" s="66">
        <v>1042</v>
      </c>
      <c r="B46" s="67" t="s">
        <v>231</v>
      </c>
      <c r="C46" s="66">
        <v>10</v>
      </c>
      <c r="D46" s="66">
        <v>0</v>
      </c>
      <c r="E46" s="68">
        <v>4</v>
      </c>
      <c r="F46" s="66">
        <v>468</v>
      </c>
      <c r="G46" s="66">
        <f t="shared" si="0"/>
        <v>120</v>
      </c>
      <c r="H46" s="66">
        <f t="shared" si="1"/>
        <v>294</v>
      </c>
      <c r="I46" s="66">
        <v>240</v>
      </c>
      <c r="J46" s="66"/>
      <c r="K46" s="69">
        <f t="shared" si="2"/>
        <v>5.4</v>
      </c>
      <c r="L46" s="66">
        <v>0</v>
      </c>
      <c r="M46" s="66"/>
      <c r="N46" s="66"/>
      <c r="O46" s="44">
        <f t="shared" si="3"/>
        <v>1.4700000000000002</v>
      </c>
      <c r="P46" s="49">
        <f t="shared" si="4"/>
        <v>6.870000000000001</v>
      </c>
      <c r="Q46" s="83">
        <v>60</v>
      </c>
      <c r="R46" s="66">
        <f t="shared" si="5"/>
        <v>30</v>
      </c>
    </row>
    <row r="47" spans="1:18" s="71" customFormat="1" x14ac:dyDescent="0.3">
      <c r="A47" s="66">
        <v>87</v>
      </c>
      <c r="B47" s="67" t="s">
        <v>232</v>
      </c>
      <c r="C47" s="66">
        <v>30</v>
      </c>
      <c r="D47" s="66">
        <v>254</v>
      </c>
      <c r="E47" s="68">
        <v>4</v>
      </c>
      <c r="F47" s="66">
        <v>2692</v>
      </c>
      <c r="G47" s="66">
        <f t="shared" si="0"/>
        <v>1202</v>
      </c>
      <c r="H47" s="66">
        <f t="shared" si="1"/>
        <v>1947</v>
      </c>
      <c r="I47" s="66">
        <v>1050</v>
      </c>
      <c r="J47" s="66"/>
      <c r="K47" s="69">
        <f t="shared" si="2"/>
        <v>21.433333333333334</v>
      </c>
      <c r="L47" s="66">
        <v>0</v>
      </c>
      <c r="M47" s="66"/>
      <c r="N47" s="66"/>
      <c r="O47" s="44">
        <f t="shared" si="3"/>
        <v>3.2450000000000001</v>
      </c>
      <c r="P47" s="49">
        <f t="shared" si="4"/>
        <v>24.678333333333335</v>
      </c>
      <c r="Q47" s="83">
        <v>601</v>
      </c>
      <c r="R47" s="66">
        <f t="shared" si="5"/>
        <v>300.5</v>
      </c>
    </row>
    <row r="48" spans="1:18" s="71" customFormat="1" x14ac:dyDescent="0.3">
      <c r="A48" s="66">
        <v>3076</v>
      </c>
      <c r="B48" s="67" t="s">
        <v>229</v>
      </c>
      <c r="C48" s="66">
        <v>30</v>
      </c>
      <c r="D48" s="66">
        <v>8</v>
      </c>
      <c r="E48" s="68">
        <v>4</v>
      </c>
      <c r="F48" s="66">
        <v>892</v>
      </c>
      <c r="G48" s="66">
        <f t="shared" si="0"/>
        <v>532</v>
      </c>
      <c r="H48" s="66">
        <f t="shared" si="1"/>
        <v>712</v>
      </c>
      <c r="I48" s="66">
        <v>150</v>
      </c>
      <c r="J48" s="66"/>
      <c r="K48" s="69">
        <f t="shared" si="2"/>
        <v>18.466666666666665</v>
      </c>
      <c r="L48" s="66">
        <v>0</v>
      </c>
      <c r="M48" s="66"/>
      <c r="N48" s="66"/>
      <c r="O48" s="44">
        <f t="shared" si="3"/>
        <v>1.1866666666666668</v>
      </c>
      <c r="P48" s="49">
        <f t="shared" si="4"/>
        <v>19.653333333333332</v>
      </c>
      <c r="Q48" s="83">
        <v>266</v>
      </c>
      <c r="R48" s="66">
        <f t="shared" si="5"/>
        <v>133</v>
      </c>
    </row>
    <row r="49" spans="1:18" s="71" customFormat="1" x14ac:dyDescent="0.3">
      <c r="A49" s="66">
        <v>3133</v>
      </c>
      <c r="B49" s="67" t="s">
        <v>317</v>
      </c>
      <c r="C49" s="66">
        <v>12</v>
      </c>
      <c r="D49" s="66">
        <v>120</v>
      </c>
      <c r="E49" s="68"/>
      <c r="F49" s="66">
        <v>0</v>
      </c>
      <c r="G49" s="66">
        <f t="shared" si="0"/>
        <v>0</v>
      </c>
      <c r="H49" s="66"/>
      <c r="I49" s="66"/>
      <c r="J49" s="66"/>
      <c r="K49" s="69"/>
      <c r="L49" s="66"/>
      <c r="M49" s="66"/>
      <c r="N49" s="66"/>
      <c r="O49" s="44"/>
      <c r="P49" s="49"/>
      <c r="Q49" s="83"/>
      <c r="R49" s="66">
        <f t="shared" si="5"/>
        <v>0</v>
      </c>
    </row>
    <row r="50" spans="1:18" s="78" customFormat="1" x14ac:dyDescent="0.3">
      <c r="A50" s="73">
        <v>1399</v>
      </c>
      <c r="B50" s="74" t="s">
        <v>206</v>
      </c>
      <c r="C50" s="73">
        <v>12</v>
      </c>
      <c r="D50" s="75">
        <v>268</v>
      </c>
      <c r="E50" s="76">
        <v>9</v>
      </c>
      <c r="F50" s="73">
        <v>1017</v>
      </c>
      <c r="G50" s="73">
        <f t="shared" si="0"/>
        <v>630</v>
      </c>
      <c r="H50" s="73">
        <f t="shared" si="1"/>
        <v>823.5</v>
      </c>
      <c r="I50" s="73"/>
      <c r="J50" s="73"/>
      <c r="K50" s="77">
        <f t="shared" si="2"/>
        <v>46.291666666666664</v>
      </c>
      <c r="L50" s="73">
        <v>0</v>
      </c>
      <c r="M50" s="73"/>
      <c r="N50" s="73"/>
      <c r="O50" s="40">
        <f t="shared" si="3"/>
        <v>3.4312500000000004</v>
      </c>
      <c r="P50" s="49">
        <f t="shared" si="4"/>
        <v>49.722916666666663</v>
      </c>
      <c r="Q50" s="85">
        <v>140</v>
      </c>
      <c r="R50" s="73">
        <f t="shared" si="5"/>
        <v>70</v>
      </c>
    </row>
    <row r="51" spans="1:18" s="71" customFormat="1" x14ac:dyDescent="0.3">
      <c r="A51" s="66">
        <v>1071</v>
      </c>
      <c r="B51" s="67" t="s">
        <v>27</v>
      </c>
      <c r="C51" s="66">
        <v>20</v>
      </c>
      <c r="D51" s="66">
        <v>137</v>
      </c>
      <c r="E51" s="68">
        <v>5</v>
      </c>
      <c r="F51" s="66">
        <v>1385</v>
      </c>
      <c r="G51" s="66">
        <f t="shared" si="0"/>
        <v>1120</v>
      </c>
      <c r="H51" s="66">
        <f t="shared" si="1"/>
        <v>1252.5</v>
      </c>
      <c r="I51" s="66">
        <v>600</v>
      </c>
      <c r="J51" s="66"/>
      <c r="K51" s="69">
        <f t="shared" si="2"/>
        <v>25.774999999999999</v>
      </c>
      <c r="L51" s="66">
        <v>0</v>
      </c>
      <c r="M51" s="66"/>
      <c r="N51" s="66"/>
      <c r="O51" s="44">
        <f t="shared" si="3"/>
        <v>3.1312500000000001</v>
      </c>
      <c r="P51" s="49">
        <f t="shared" si="4"/>
        <v>28.90625</v>
      </c>
      <c r="Q51" s="83">
        <v>318</v>
      </c>
      <c r="R51" s="66">
        <v>224</v>
      </c>
    </row>
    <row r="52" spans="1:18" s="71" customFormat="1" x14ac:dyDescent="0.3">
      <c r="A52" s="66">
        <v>1070</v>
      </c>
      <c r="B52" s="67" t="s">
        <v>26</v>
      </c>
      <c r="C52" s="66">
        <v>20</v>
      </c>
      <c r="D52" s="66">
        <v>376</v>
      </c>
      <c r="E52" s="68">
        <v>5</v>
      </c>
      <c r="F52" s="66">
        <v>1245</v>
      </c>
      <c r="G52" s="66">
        <f t="shared" si="0"/>
        <v>1865</v>
      </c>
      <c r="H52" s="66">
        <f t="shared" si="1"/>
        <v>1555</v>
      </c>
      <c r="I52" s="66">
        <v>400</v>
      </c>
      <c r="J52" s="66"/>
      <c r="K52" s="69">
        <f t="shared" si="2"/>
        <v>38.950000000000003</v>
      </c>
      <c r="L52" s="66">
        <v>0</v>
      </c>
      <c r="M52" s="66"/>
      <c r="N52" s="66"/>
      <c r="O52" s="44">
        <f t="shared" si="3"/>
        <v>3.8875000000000002</v>
      </c>
      <c r="P52" s="49">
        <f t="shared" si="4"/>
        <v>42.837500000000006</v>
      </c>
      <c r="Q52" s="83">
        <v>441</v>
      </c>
      <c r="R52" s="66">
        <v>373</v>
      </c>
    </row>
    <row r="53" spans="1:18" s="71" customFormat="1" x14ac:dyDescent="0.3">
      <c r="A53" s="66">
        <v>8</v>
      </c>
      <c r="B53" s="67" t="s">
        <v>28</v>
      </c>
      <c r="C53" s="66">
        <v>20</v>
      </c>
      <c r="D53" s="66">
        <v>2664</v>
      </c>
      <c r="E53" s="68">
        <v>10</v>
      </c>
      <c r="F53" s="66">
        <v>5810</v>
      </c>
      <c r="G53" s="66">
        <f t="shared" si="0"/>
        <v>8865</v>
      </c>
      <c r="H53" s="66">
        <f t="shared" si="1"/>
        <v>7337.5</v>
      </c>
      <c r="I53" s="66">
        <v>2600</v>
      </c>
      <c r="J53" s="66"/>
      <c r="K53" s="69">
        <f t="shared" si="2"/>
        <v>103.675</v>
      </c>
      <c r="L53" s="66">
        <v>25</v>
      </c>
      <c r="M53" s="73">
        <v>40</v>
      </c>
      <c r="N53" s="66"/>
      <c r="O53" s="44">
        <f t="shared" si="3"/>
        <v>18.34375</v>
      </c>
      <c r="P53" s="49">
        <f t="shared" si="4"/>
        <v>187.01875000000001</v>
      </c>
      <c r="Q53" s="83">
        <v>1773</v>
      </c>
      <c r="R53" s="66">
        <f t="shared" si="5"/>
        <v>886.5</v>
      </c>
    </row>
    <row r="54" spans="1:18" s="71" customFormat="1" x14ac:dyDescent="0.3">
      <c r="A54" s="66">
        <v>1310</v>
      </c>
      <c r="B54" s="67" t="s">
        <v>151</v>
      </c>
      <c r="C54" s="66">
        <v>20</v>
      </c>
      <c r="D54" s="66">
        <v>1304</v>
      </c>
      <c r="E54" s="68">
        <v>4</v>
      </c>
      <c r="F54" s="66">
        <v>1564</v>
      </c>
      <c r="G54" s="66">
        <f t="shared" si="0"/>
        <v>1142</v>
      </c>
      <c r="H54" s="66">
        <f t="shared" si="1"/>
        <v>1353</v>
      </c>
      <c r="I54" s="66"/>
      <c r="J54" s="66"/>
      <c r="K54" s="69">
        <f t="shared" si="2"/>
        <v>2.4500000000000002</v>
      </c>
      <c r="L54" s="66">
        <v>0</v>
      </c>
      <c r="M54" s="66"/>
      <c r="N54" s="66"/>
      <c r="O54" s="44">
        <f t="shared" si="3"/>
        <v>3.3825000000000003</v>
      </c>
      <c r="P54" s="49">
        <f t="shared" si="4"/>
        <v>5.8325000000000005</v>
      </c>
      <c r="Q54" s="83">
        <v>571</v>
      </c>
      <c r="R54" s="66">
        <f t="shared" si="5"/>
        <v>285.5</v>
      </c>
    </row>
    <row r="55" spans="1:18" s="71" customFormat="1" x14ac:dyDescent="0.3">
      <c r="A55" s="66">
        <v>1380</v>
      </c>
      <c r="B55" s="67" t="s">
        <v>152</v>
      </c>
      <c r="C55" s="66">
        <v>20</v>
      </c>
      <c r="D55" s="66">
        <v>1725</v>
      </c>
      <c r="E55" s="68">
        <v>4</v>
      </c>
      <c r="F55" s="66">
        <v>1048</v>
      </c>
      <c r="G55" s="66">
        <f t="shared" si="0"/>
        <v>906</v>
      </c>
      <c r="H55" s="66">
        <f t="shared" si="1"/>
        <v>977</v>
      </c>
      <c r="I55" s="66"/>
      <c r="J55" s="66"/>
      <c r="K55" s="69">
        <f t="shared" si="2"/>
        <v>-37.4</v>
      </c>
      <c r="L55" s="66">
        <v>0</v>
      </c>
      <c r="M55" s="73">
        <v>20</v>
      </c>
      <c r="N55" s="66"/>
      <c r="O55" s="44">
        <f t="shared" si="3"/>
        <v>2.4424999999999999</v>
      </c>
      <c r="P55" s="49">
        <f t="shared" si="4"/>
        <v>-14.9575</v>
      </c>
      <c r="Q55" s="83">
        <v>453</v>
      </c>
      <c r="R55" s="66">
        <f t="shared" si="5"/>
        <v>226.5</v>
      </c>
    </row>
    <row r="56" spans="1:18" s="71" customFormat="1" x14ac:dyDescent="0.3">
      <c r="A56" s="66">
        <v>3080</v>
      </c>
      <c r="B56" s="67" t="s">
        <v>90</v>
      </c>
      <c r="C56" s="66">
        <v>12</v>
      </c>
      <c r="D56" s="66">
        <v>866</v>
      </c>
      <c r="E56" s="68">
        <v>9</v>
      </c>
      <c r="F56" s="66">
        <v>558</v>
      </c>
      <c r="G56" s="66">
        <f t="shared" si="0"/>
        <v>837</v>
      </c>
      <c r="H56" s="66">
        <f t="shared" si="1"/>
        <v>697.5</v>
      </c>
      <c r="I56" s="66"/>
      <c r="J56" s="66"/>
      <c r="K56" s="69">
        <f t="shared" si="2"/>
        <v>-14.041666666666666</v>
      </c>
      <c r="L56" s="66">
        <v>0</v>
      </c>
      <c r="M56" s="73">
        <v>25</v>
      </c>
      <c r="N56" s="66"/>
      <c r="O56" s="44">
        <f t="shared" si="3"/>
        <v>2.90625</v>
      </c>
      <c r="P56" s="49">
        <f t="shared" si="4"/>
        <v>13.864583333333334</v>
      </c>
      <c r="Q56" s="83">
        <v>186</v>
      </c>
      <c r="R56" s="66">
        <f t="shared" si="5"/>
        <v>93</v>
      </c>
    </row>
    <row r="57" spans="1:18" s="71" customFormat="1" x14ac:dyDescent="0.3">
      <c r="A57" s="66">
        <v>1349</v>
      </c>
      <c r="B57" s="67" t="s">
        <v>91</v>
      </c>
      <c r="C57" s="66">
        <v>12</v>
      </c>
      <c r="D57" s="66">
        <v>342</v>
      </c>
      <c r="E57" s="68">
        <v>9</v>
      </c>
      <c r="F57" s="66">
        <v>288</v>
      </c>
      <c r="G57" s="66">
        <f t="shared" si="0"/>
        <v>135</v>
      </c>
      <c r="H57" s="66">
        <f>SUM(F57+G57)/2</f>
        <v>211.5</v>
      </c>
      <c r="I57" s="66"/>
      <c r="J57" s="66"/>
      <c r="K57" s="69">
        <f>(H57-D57-I57-J57)/C57</f>
        <v>-10.875</v>
      </c>
      <c r="L57" s="66">
        <v>0</v>
      </c>
      <c r="M57" s="73">
        <v>20</v>
      </c>
      <c r="N57" s="66"/>
      <c r="O57" s="44">
        <f t="shared" si="3"/>
        <v>0.88125000000000009</v>
      </c>
      <c r="P57" s="49">
        <f t="shared" si="4"/>
        <v>10.00625</v>
      </c>
      <c r="Q57" s="83">
        <v>30</v>
      </c>
      <c r="R57" s="66">
        <f t="shared" si="5"/>
        <v>15</v>
      </c>
    </row>
    <row r="58" spans="1:18" s="71" customFormat="1" x14ac:dyDescent="0.3">
      <c r="A58" s="66">
        <v>1502</v>
      </c>
      <c r="B58" s="67" t="s">
        <v>277</v>
      </c>
      <c r="C58" s="66">
        <v>15</v>
      </c>
      <c r="D58" s="66">
        <v>0</v>
      </c>
      <c r="E58" s="68">
        <v>3</v>
      </c>
      <c r="F58" s="66">
        <v>0</v>
      </c>
      <c r="G58" s="66">
        <f t="shared" si="0"/>
        <v>0</v>
      </c>
      <c r="H58" s="66">
        <v>3000</v>
      </c>
      <c r="I58" s="66"/>
      <c r="J58" s="66"/>
      <c r="K58" s="69">
        <f t="shared" si="2"/>
        <v>200</v>
      </c>
      <c r="L58" s="66"/>
      <c r="M58" s="66"/>
      <c r="N58" s="66"/>
      <c r="O58" s="44"/>
      <c r="P58" s="49">
        <f t="shared" si="4"/>
        <v>200</v>
      </c>
      <c r="Q58" s="83"/>
      <c r="R58" s="66">
        <f t="shared" si="5"/>
        <v>0</v>
      </c>
    </row>
    <row r="59" spans="1:18" s="71" customFormat="1" x14ac:dyDescent="0.3">
      <c r="A59" s="66">
        <v>1501</v>
      </c>
      <c r="B59" s="67" t="s">
        <v>278</v>
      </c>
      <c r="C59" s="66">
        <v>15</v>
      </c>
      <c r="D59" s="66">
        <v>0</v>
      </c>
      <c r="E59" s="68">
        <v>3</v>
      </c>
      <c r="F59" s="66">
        <v>0</v>
      </c>
      <c r="G59" s="66">
        <f t="shared" si="0"/>
        <v>0</v>
      </c>
      <c r="H59" s="66">
        <v>4500</v>
      </c>
      <c r="I59" s="66"/>
      <c r="J59" s="66"/>
      <c r="K59" s="69">
        <f t="shared" si="2"/>
        <v>300</v>
      </c>
      <c r="L59" s="66"/>
      <c r="M59" s="66"/>
      <c r="N59" s="66"/>
      <c r="O59" s="44"/>
      <c r="P59" s="49">
        <f t="shared" si="4"/>
        <v>300</v>
      </c>
      <c r="Q59" s="83"/>
      <c r="R59" s="66">
        <f t="shared" si="5"/>
        <v>0</v>
      </c>
    </row>
    <row r="60" spans="1:18" s="65" customFormat="1" x14ac:dyDescent="0.3">
      <c r="A60" s="41">
        <v>1402</v>
      </c>
      <c r="B60" s="63" t="s">
        <v>252</v>
      </c>
      <c r="C60" s="41">
        <v>10</v>
      </c>
      <c r="D60" s="41">
        <v>289</v>
      </c>
      <c r="E60" s="42">
        <v>9</v>
      </c>
      <c r="F60" s="41">
        <v>1071</v>
      </c>
      <c r="G60" s="66">
        <f t="shared" si="0"/>
        <v>1323</v>
      </c>
      <c r="H60" s="41">
        <f t="shared" si="1"/>
        <v>1197</v>
      </c>
      <c r="I60" s="41">
        <v>400</v>
      </c>
      <c r="J60" s="41"/>
      <c r="K60" s="43">
        <f t="shared" si="2"/>
        <v>50.8</v>
      </c>
      <c r="L60" s="41">
        <v>0</v>
      </c>
      <c r="M60" s="41"/>
      <c r="N60" s="41"/>
      <c r="O60" s="39">
        <f t="shared" si="3"/>
        <v>5.9850000000000003</v>
      </c>
      <c r="P60" s="28">
        <f t="shared" si="4"/>
        <v>56.784999999999997</v>
      </c>
      <c r="Q60" s="84">
        <v>294</v>
      </c>
      <c r="R60" s="66">
        <f t="shared" si="5"/>
        <v>147</v>
      </c>
    </row>
    <row r="61" spans="1:18" s="71" customFormat="1" x14ac:dyDescent="0.3">
      <c r="A61" s="66">
        <v>1400</v>
      </c>
      <c r="B61" s="67" t="s">
        <v>208</v>
      </c>
      <c r="C61" s="66">
        <v>10</v>
      </c>
      <c r="D61" s="66">
        <v>795</v>
      </c>
      <c r="E61" s="68">
        <v>9</v>
      </c>
      <c r="F61" s="66">
        <v>810</v>
      </c>
      <c r="G61" s="66">
        <f t="shared" si="0"/>
        <v>1039.5</v>
      </c>
      <c r="H61" s="66">
        <f t="shared" si="1"/>
        <v>924.75</v>
      </c>
      <c r="I61" s="66"/>
      <c r="J61" s="66"/>
      <c r="K61" s="69">
        <f t="shared" si="2"/>
        <v>12.975</v>
      </c>
      <c r="L61" s="66">
        <v>0</v>
      </c>
      <c r="M61" s="66"/>
      <c r="N61" s="66"/>
      <c r="O61" s="44">
        <f t="shared" si="3"/>
        <v>4.6237500000000002</v>
      </c>
      <c r="P61" s="49">
        <f t="shared" si="4"/>
        <v>17.598749999999999</v>
      </c>
      <c r="Q61" s="83">
        <v>231</v>
      </c>
      <c r="R61" s="66">
        <f t="shared" si="5"/>
        <v>115.5</v>
      </c>
    </row>
    <row r="62" spans="1:18" s="71" customFormat="1" x14ac:dyDescent="0.3">
      <c r="A62" s="66">
        <v>1401</v>
      </c>
      <c r="B62" s="67" t="s">
        <v>59</v>
      </c>
      <c r="C62" s="66">
        <v>10</v>
      </c>
      <c r="D62" s="66">
        <v>1462</v>
      </c>
      <c r="E62" s="68">
        <v>9</v>
      </c>
      <c r="F62" s="66">
        <v>2277</v>
      </c>
      <c r="G62" s="66">
        <f t="shared" si="0"/>
        <v>2344.5</v>
      </c>
      <c r="H62" s="66">
        <f t="shared" si="1"/>
        <v>2310.75</v>
      </c>
      <c r="I62" s="66">
        <v>100</v>
      </c>
      <c r="J62" s="66"/>
      <c r="K62" s="69">
        <f t="shared" si="2"/>
        <v>74.875</v>
      </c>
      <c r="L62" s="66">
        <v>0</v>
      </c>
      <c r="M62" s="66"/>
      <c r="N62" s="66"/>
      <c r="O62" s="44">
        <f t="shared" si="3"/>
        <v>11.553750000000001</v>
      </c>
      <c r="P62" s="49">
        <f t="shared" si="4"/>
        <v>86.428750000000008</v>
      </c>
      <c r="Q62" s="83">
        <v>521</v>
      </c>
      <c r="R62" s="66">
        <f t="shared" si="5"/>
        <v>260.5</v>
      </c>
    </row>
    <row r="63" spans="1:18" s="71" customFormat="1" x14ac:dyDescent="0.3">
      <c r="A63" s="66">
        <v>1236</v>
      </c>
      <c r="B63" s="67" t="s">
        <v>29</v>
      </c>
      <c r="C63" s="66">
        <v>30</v>
      </c>
      <c r="D63" s="66">
        <v>2122</v>
      </c>
      <c r="E63" s="68">
        <v>9</v>
      </c>
      <c r="F63" s="66">
        <v>3897</v>
      </c>
      <c r="G63" s="66">
        <f t="shared" si="0"/>
        <v>3474</v>
      </c>
      <c r="H63" s="66">
        <f t="shared" si="1"/>
        <v>3685.5</v>
      </c>
      <c r="I63" s="66">
        <v>1050</v>
      </c>
      <c r="J63" s="66"/>
      <c r="K63" s="69">
        <f t="shared" si="2"/>
        <v>17.116666666666667</v>
      </c>
      <c r="L63" s="66">
        <v>15</v>
      </c>
      <c r="M63" s="73">
        <v>40</v>
      </c>
      <c r="N63" s="66"/>
      <c r="O63" s="44">
        <f t="shared" si="3"/>
        <v>6.1425000000000001</v>
      </c>
      <c r="P63" s="49">
        <f t="shared" si="4"/>
        <v>78.259166666666673</v>
      </c>
      <c r="Q63" s="83">
        <v>772</v>
      </c>
      <c r="R63" s="66">
        <f t="shared" si="5"/>
        <v>386</v>
      </c>
    </row>
    <row r="64" spans="1:18" s="71" customFormat="1" x14ac:dyDescent="0.3">
      <c r="A64" s="66">
        <v>10</v>
      </c>
      <c r="B64" s="67" t="s">
        <v>30</v>
      </c>
      <c r="C64" s="66">
        <v>10</v>
      </c>
      <c r="D64" s="66">
        <v>1907</v>
      </c>
      <c r="E64" s="68">
        <v>9</v>
      </c>
      <c r="F64" s="66">
        <v>3231</v>
      </c>
      <c r="G64" s="66">
        <f t="shared" si="0"/>
        <v>3483</v>
      </c>
      <c r="H64" s="66">
        <f t="shared" si="1"/>
        <v>3357</v>
      </c>
      <c r="I64" s="66">
        <v>600</v>
      </c>
      <c r="J64" s="66"/>
      <c r="K64" s="69">
        <f t="shared" si="2"/>
        <v>85</v>
      </c>
      <c r="L64" s="66">
        <v>50</v>
      </c>
      <c r="M64" s="73">
        <v>30</v>
      </c>
      <c r="N64" s="66"/>
      <c r="O64" s="44">
        <f t="shared" si="3"/>
        <v>16.785000000000004</v>
      </c>
      <c r="P64" s="49">
        <f t="shared" si="4"/>
        <v>181.785</v>
      </c>
      <c r="Q64" s="83">
        <v>774</v>
      </c>
      <c r="R64" s="66">
        <f t="shared" si="5"/>
        <v>387</v>
      </c>
    </row>
    <row r="65" spans="1:19" s="71" customFormat="1" x14ac:dyDescent="0.3">
      <c r="A65" s="66">
        <v>1476</v>
      </c>
      <c r="B65" s="67" t="s">
        <v>209</v>
      </c>
      <c r="C65" s="66">
        <v>32</v>
      </c>
      <c r="D65" s="66">
        <v>34</v>
      </c>
      <c r="E65" s="68">
        <v>9</v>
      </c>
      <c r="F65" s="66">
        <v>135</v>
      </c>
      <c r="G65" s="66">
        <f t="shared" si="0"/>
        <v>99</v>
      </c>
      <c r="H65" s="66">
        <f t="shared" si="1"/>
        <v>117</v>
      </c>
      <c r="I65" s="66">
        <v>96</v>
      </c>
      <c r="J65" s="66"/>
      <c r="K65" s="69">
        <f t="shared" si="2"/>
        <v>-0.40625</v>
      </c>
      <c r="L65" s="66">
        <v>0</v>
      </c>
      <c r="M65" s="66"/>
      <c r="N65" s="66"/>
      <c r="O65" s="44">
        <f t="shared" si="3"/>
        <v>0.18281250000000002</v>
      </c>
      <c r="P65" s="49">
        <f t="shared" si="4"/>
        <v>-0.22343749999999998</v>
      </c>
      <c r="Q65" s="83">
        <v>22</v>
      </c>
      <c r="R65" s="66">
        <f t="shared" si="5"/>
        <v>11</v>
      </c>
    </row>
    <row r="66" spans="1:19" s="71" customFormat="1" x14ac:dyDescent="0.3">
      <c r="A66" s="66">
        <v>1477</v>
      </c>
      <c r="B66" s="67" t="s">
        <v>210</v>
      </c>
      <c r="C66" s="66">
        <v>32</v>
      </c>
      <c r="D66" s="66">
        <v>24</v>
      </c>
      <c r="E66" s="68">
        <v>9</v>
      </c>
      <c r="F66" s="66">
        <v>90</v>
      </c>
      <c r="G66" s="66">
        <f t="shared" si="0"/>
        <v>90</v>
      </c>
      <c r="H66" s="66">
        <f t="shared" si="1"/>
        <v>90</v>
      </c>
      <c r="I66" s="66">
        <v>64</v>
      </c>
      <c r="J66" s="66"/>
      <c r="K66" s="69">
        <f t="shared" si="2"/>
        <v>6.25E-2</v>
      </c>
      <c r="L66" s="66">
        <v>0</v>
      </c>
      <c r="M66" s="66"/>
      <c r="N66" s="66"/>
      <c r="O66" s="44">
        <f t="shared" si="3"/>
        <v>0.140625</v>
      </c>
      <c r="P66" s="49">
        <f t="shared" si="4"/>
        <v>0.203125</v>
      </c>
      <c r="Q66" s="83">
        <v>20</v>
      </c>
      <c r="R66" s="66">
        <f t="shared" si="5"/>
        <v>10</v>
      </c>
    </row>
    <row r="67" spans="1:19" s="71" customFormat="1" x14ac:dyDescent="0.3">
      <c r="A67" s="66">
        <v>3018</v>
      </c>
      <c r="B67" s="67" t="s">
        <v>336</v>
      </c>
      <c r="C67" s="66">
        <v>18</v>
      </c>
      <c r="D67" s="66">
        <v>1</v>
      </c>
      <c r="E67" s="68">
        <v>3.5</v>
      </c>
      <c r="F67" s="66">
        <v>29</v>
      </c>
      <c r="G67" s="66">
        <f t="shared" ref="G67:G75" si="12">R67*E67</f>
        <v>29.75</v>
      </c>
      <c r="H67" s="66">
        <f t="shared" ref="H67:H75" si="13">SUM(F67+G67)/2</f>
        <v>29.375</v>
      </c>
      <c r="I67" s="66"/>
      <c r="J67" s="66"/>
      <c r="K67" s="69">
        <f t="shared" ref="K67:K75" si="14">(H67-D67-I67-J67)/C67</f>
        <v>1.5763888888888888</v>
      </c>
      <c r="L67" s="66">
        <v>0</v>
      </c>
      <c r="M67" s="66"/>
      <c r="N67" s="66"/>
      <c r="O67" s="44">
        <f t="shared" ref="O67:O75" si="15">H67*0.05/C67</f>
        <v>8.1597222222222224E-2</v>
      </c>
      <c r="P67" s="49">
        <f t="shared" ref="P67:P75" si="16">K67+L67+M67+N67+O67</f>
        <v>1.6579861111111112</v>
      </c>
      <c r="Q67" s="83">
        <v>17</v>
      </c>
      <c r="R67" s="66">
        <f t="shared" ref="R67:R73" si="17">Q67/2</f>
        <v>8.5</v>
      </c>
    </row>
    <row r="68" spans="1:19" s="71" customFormat="1" x14ac:dyDescent="0.3">
      <c r="A68" s="66">
        <v>3019</v>
      </c>
      <c r="B68" s="67" t="s">
        <v>331</v>
      </c>
      <c r="C68" s="66">
        <v>12</v>
      </c>
      <c r="D68" s="66">
        <v>61</v>
      </c>
      <c r="E68" s="68">
        <v>3.5</v>
      </c>
      <c r="F68" s="66">
        <v>35</v>
      </c>
      <c r="G68" s="66">
        <f t="shared" si="12"/>
        <v>31.5</v>
      </c>
      <c r="H68" s="66">
        <f t="shared" si="13"/>
        <v>33.25</v>
      </c>
      <c r="I68" s="66"/>
      <c r="J68" s="66"/>
      <c r="K68" s="69">
        <f t="shared" si="14"/>
        <v>-2.3125</v>
      </c>
      <c r="L68" s="66">
        <v>0</v>
      </c>
      <c r="M68" s="66"/>
      <c r="N68" s="66"/>
      <c r="O68" s="44">
        <f t="shared" si="15"/>
        <v>0.13854166666666667</v>
      </c>
      <c r="P68" s="49">
        <f t="shared" si="16"/>
        <v>-2.1739583333333332</v>
      </c>
      <c r="Q68" s="83">
        <v>18</v>
      </c>
      <c r="R68" s="66">
        <f t="shared" si="17"/>
        <v>9</v>
      </c>
    </row>
    <row r="69" spans="1:19" s="71" customFormat="1" x14ac:dyDescent="0.3">
      <c r="A69" s="66">
        <v>47</v>
      </c>
      <c r="B69" s="67" t="s">
        <v>60</v>
      </c>
      <c r="C69" s="66">
        <v>24</v>
      </c>
      <c r="D69" s="66">
        <v>452</v>
      </c>
      <c r="E69" s="68">
        <v>4</v>
      </c>
      <c r="F69" s="66">
        <v>300</v>
      </c>
      <c r="G69" s="66">
        <f t="shared" si="12"/>
        <v>300</v>
      </c>
      <c r="H69" s="66">
        <f t="shared" si="13"/>
        <v>300</v>
      </c>
      <c r="I69" s="66"/>
      <c r="J69" s="66"/>
      <c r="K69" s="69">
        <f t="shared" si="14"/>
        <v>-6.333333333333333</v>
      </c>
      <c r="L69" s="66">
        <v>0</v>
      </c>
      <c r="M69" s="66"/>
      <c r="N69" s="66"/>
      <c r="O69" s="44">
        <f t="shared" si="15"/>
        <v>0.625</v>
      </c>
      <c r="P69" s="49">
        <f t="shared" si="16"/>
        <v>-5.708333333333333</v>
      </c>
      <c r="Q69" s="83">
        <v>150</v>
      </c>
      <c r="R69" s="66">
        <f t="shared" si="17"/>
        <v>75</v>
      </c>
    </row>
    <row r="70" spans="1:19" s="71" customFormat="1" x14ac:dyDescent="0.3">
      <c r="A70" s="66">
        <v>3020</v>
      </c>
      <c r="B70" s="67" t="s">
        <v>244</v>
      </c>
      <c r="C70" s="66">
        <v>12</v>
      </c>
      <c r="D70" s="66">
        <v>62</v>
      </c>
      <c r="E70" s="68">
        <v>3.5</v>
      </c>
      <c r="F70" s="66">
        <v>45.5</v>
      </c>
      <c r="G70" s="66">
        <f t="shared" si="12"/>
        <v>31.5</v>
      </c>
      <c r="H70" s="66">
        <f t="shared" si="13"/>
        <v>38.5</v>
      </c>
      <c r="I70" s="66"/>
      <c r="J70" s="66"/>
      <c r="K70" s="69">
        <f t="shared" si="14"/>
        <v>-1.9583333333333333</v>
      </c>
      <c r="L70" s="66">
        <v>0</v>
      </c>
      <c r="M70" s="66"/>
      <c r="N70" s="66"/>
      <c r="O70" s="44">
        <f t="shared" si="15"/>
        <v>0.16041666666666668</v>
      </c>
      <c r="P70" s="49">
        <f t="shared" si="16"/>
        <v>-1.7979166666666666</v>
      </c>
      <c r="Q70" s="83">
        <v>18</v>
      </c>
      <c r="R70" s="66">
        <f t="shared" si="17"/>
        <v>9</v>
      </c>
    </row>
    <row r="71" spans="1:19" s="71" customFormat="1" x14ac:dyDescent="0.3">
      <c r="A71" s="66">
        <v>115</v>
      </c>
      <c r="B71" s="67" t="s">
        <v>92</v>
      </c>
      <c r="C71" s="66">
        <v>12</v>
      </c>
      <c r="D71" s="66">
        <v>493</v>
      </c>
      <c r="E71" s="68">
        <v>9</v>
      </c>
      <c r="F71" s="66">
        <v>1467</v>
      </c>
      <c r="G71" s="66">
        <f t="shared" si="12"/>
        <v>1458</v>
      </c>
      <c r="H71" s="66">
        <f t="shared" si="13"/>
        <v>1462.5</v>
      </c>
      <c r="I71" s="66">
        <v>540</v>
      </c>
      <c r="J71" s="66"/>
      <c r="K71" s="69">
        <f t="shared" si="14"/>
        <v>35.791666666666664</v>
      </c>
      <c r="L71" s="66">
        <v>0</v>
      </c>
      <c r="M71" s="66"/>
      <c r="N71" s="66"/>
      <c r="O71" s="44">
        <f t="shared" si="15"/>
        <v>6.09375</v>
      </c>
      <c r="P71" s="49">
        <f t="shared" si="16"/>
        <v>41.885416666666664</v>
      </c>
      <c r="Q71" s="83">
        <v>324</v>
      </c>
      <c r="R71" s="66">
        <f t="shared" si="17"/>
        <v>162</v>
      </c>
    </row>
    <row r="72" spans="1:19" s="71" customFormat="1" x14ac:dyDescent="0.3">
      <c r="A72" s="66">
        <v>1311</v>
      </c>
      <c r="B72" s="67" t="s">
        <v>153</v>
      </c>
      <c r="C72" s="66">
        <v>30</v>
      </c>
      <c r="D72" s="66">
        <v>3900</v>
      </c>
      <c r="E72" s="68">
        <v>6</v>
      </c>
      <c r="F72" s="66">
        <v>11940</v>
      </c>
      <c r="G72" s="66">
        <f t="shared" si="12"/>
        <v>6600</v>
      </c>
      <c r="H72" s="66">
        <f t="shared" si="13"/>
        <v>9270</v>
      </c>
      <c r="I72" s="66"/>
      <c r="J72" s="66"/>
      <c r="K72" s="69">
        <f t="shared" si="14"/>
        <v>179</v>
      </c>
      <c r="L72" s="66">
        <v>0</v>
      </c>
      <c r="M72" s="73">
        <v>20</v>
      </c>
      <c r="N72" s="66"/>
      <c r="O72" s="44">
        <f t="shared" si="15"/>
        <v>15.45</v>
      </c>
      <c r="P72" s="49">
        <f t="shared" si="16"/>
        <v>214.45</v>
      </c>
      <c r="Q72" s="83">
        <v>2200</v>
      </c>
      <c r="R72" s="66">
        <f t="shared" si="17"/>
        <v>1100</v>
      </c>
    </row>
    <row r="73" spans="1:19" s="78" customFormat="1" x14ac:dyDescent="0.3">
      <c r="A73" s="73">
        <v>1606</v>
      </c>
      <c r="B73" s="74" t="s">
        <v>225</v>
      </c>
      <c r="C73" s="73">
        <v>1</v>
      </c>
      <c r="D73" s="73">
        <v>273</v>
      </c>
      <c r="E73" s="76">
        <v>10</v>
      </c>
      <c r="F73" s="73">
        <v>1140</v>
      </c>
      <c r="G73" s="73">
        <f t="shared" si="12"/>
        <v>0</v>
      </c>
      <c r="H73" s="73">
        <f t="shared" si="13"/>
        <v>570</v>
      </c>
      <c r="I73" s="73"/>
      <c r="J73" s="73"/>
      <c r="K73" s="77">
        <f t="shared" si="14"/>
        <v>297</v>
      </c>
      <c r="L73" s="73">
        <v>0</v>
      </c>
      <c r="M73" s="73"/>
      <c r="N73" s="73"/>
      <c r="O73" s="40">
        <f t="shared" si="15"/>
        <v>28.5</v>
      </c>
      <c r="P73" s="49">
        <f t="shared" si="16"/>
        <v>325.5</v>
      </c>
      <c r="Q73" s="85"/>
      <c r="R73" s="73">
        <f t="shared" si="17"/>
        <v>0</v>
      </c>
      <c r="S73" s="78" t="s">
        <v>337</v>
      </c>
    </row>
    <row r="74" spans="1:19" s="71" customFormat="1" x14ac:dyDescent="0.3">
      <c r="A74" s="66">
        <v>1575</v>
      </c>
      <c r="B74" s="67" t="s">
        <v>259</v>
      </c>
      <c r="C74" s="66">
        <v>12</v>
      </c>
      <c r="D74" s="66">
        <v>244</v>
      </c>
      <c r="E74" s="68">
        <v>9</v>
      </c>
      <c r="F74" s="66">
        <v>1296</v>
      </c>
      <c r="G74" s="66">
        <f t="shared" si="12"/>
        <v>2124</v>
      </c>
      <c r="H74" s="66">
        <f t="shared" si="13"/>
        <v>1710</v>
      </c>
      <c r="I74" s="66">
        <v>480</v>
      </c>
      <c r="J74" s="66"/>
      <c r="K74" s="69">
        <f t="shared" si="14"/>
        <v>82.166666666666671</v>
      </c>
      <c r="L74" s="66">
        <v>0</v>
      </c>
      <c r="M74" s="66"/>
      <c r="N74" s="66"/>
      <c r="O74" s="44">
        <f t="shared" si="15"/>
        <v>7.125</v>
      </c>
      <c r="P74" s="49">
        <f t="shared" si="16"/>
        <v>89.291666666666671</v>
      </c>
      <c r="Q74" s="83"/>
      <c r="R74" s="66">
        <v>236</v>
      </c>
      <c r="S74" s="71" t="s">
        <v>338</v>
      </c>
    </row>
    <row r="75" spans="1:19" s="71" customFormat="1" x14ac:dyDescent="0.3">
      <c r="A75" s="66">
        <v>1576</v>
      </c>
      <c r="B75" s="67" t="s">
        <v>260</v>
      </c>
      <c r="C75" s="66">
        <v>12</v>
      </c>
      <c r="D75" s="66">
        <v>172</v>
      </c>
      <c r="E75" s="68">
        <v>9</v>
      </c>
      <c r="F75" s="66">
        <v>1080</v>
      </c>
      <c r="G75" s="66">
        <f t="shared" si="12"/>
        <v>2241</v>
      </c>
      <c r="H75" s="66">
        <f t="shared" si="13"/>
        <v>1660.5</v>
      </c>
      <c r="I75" s="66">
        <v>360</v>
      </c>
      <c r="J75" s="66"/>
      <c r="K75" s="69">
        <f t="shared" si="14"/>
        <v>94.041666666666671</v>
      </c>
      <c r="L75" s="66">
        <v>0</v>
      </c>
      <c r="M75" s="66"/>
      <c r="N75" s="66"/>
      <c r="O75" s="44">
        <f t="shared" si="15"/>
        <v>6.9187500000000002</v>
      </c>
      <c r="P75" s="49">
        <f t="shared" si="16"/>
        <v>100.96041666666667</v>
      </c>
      <c r="Q75" s="83"/>
      <c r="R75" s="66">
        <v>249</v>
      </c>
    </row>
    <row r="76" spans="1:19" s="71" customFormat="1" x14ac:dyDescent="0.3">
      <c r="A76" s="66"/>
      <c r="B76" s="67" t="s">
        <v>334</v>
      </c>
      <c r="C76" s="66">
        <v>12</v>
      </c>
      <c r="D76" s="66"/>
      <c r="E76" s="68">
        <v>9</v>
      </c>
      <c r="F76" s="66"/>
      <c r="G76" s="66"/>
      <c r="H76" s="66"/>
      <c r="I76" s="66">
        <v>360</v>
      </c>
      <c r="J76" s="66"/>
      <c r="K76" s="69"/>
      <c r="L76" s="66"/>
      <c r="M76" s="66"/>
      <c r="N76" s="66"/>
      <c r="O76" s="44"/>
      <c r="P76" s="49"/>
      <c r="Q76" s="83"/>
      <c r="R76" s="66"/>
    </row>
    <row r="77" spans="1:19" s="71" customFormat="1" x14ac:dyDescent="0.3">
      <c r="A77" s="66">
        <v>1577</v>
      </c>
      <c r="B77" s="67" t="s">
        <v>261</v>
      </c>
      <c r="C77" s="66">
        <v>12</v>
      </c>
      <c r="D77" s="66">
        <v>254</v>
      </c>
      <c r="E77" s="68">
        <v>9</v>
      </c>
      <c r="F77" s="66">
        <v>1080</v>
      </c>
      <c r="G77" s="66">
        <f t="shared" ref="G77:G87" si="18">R77*E77</f>
        <v>1494</v>
      </c>
      <c r="H77" s="66">
        <f t="shared" ref="H77:H87" si="19">SUM(F77+G77)/2</f>
        <v>1287</v>
      </c>
      <c r="I77" s="66">
        <v>360</v>
      </c>
      <c r="J77" s="66"/>
      <c r="K77" s="69">
        <f t="shared" ref="K77:K87" si="20">(H77-D77-I77-J77)/C77</f>
        <v>56.083333333333336</v>
      </c>
      <c r="L77" s="66">
        <v>0</v>
      </c>
      <c r="M77" s="66"/>
      <c r="N77" s="66"/>
      <c r="O77" s="44">
        <f t="shared" ref="O77:O87" si="21">H77*0.05/C77</f>
        <v>5.3625000000000007</v>
      </c>
      <c r="P77" s="49">
        <f t="shared" ref="P77:P87" si="22">K77+L77+M77+N77+O77</f>
        <v>61.44583333333334</v>
      </c>
      <c r="Q77" s="83"/>
      <c r="R77" s="66">
        <v>166</v>
      </c>
    </row>
    <row r="78" spans="1:19" s="71" customFormat="1" x14ac:dyDescent="0.3">
      <c r="A78" s="66">
        <v>1350</v>
      </c>
      <c r="B78" s="67" t="s">
        <v>178</v>
      </c>
      <c r="C78" s="66">
        <v>24</v>
      </c>
      <c r="D78" s="66">
        <v>723</v>
      </c>
      <c r="E78" s="68">
        <v>9</v>
      </c>
      <c r="F78" s="66">
        <v>1719</v>
      </c>
      <c r="G78" s="66">
        <f t="shared" si="18"/>
        <v>1350</v>
      </c>
      <c r="H78" s="66">
        <f t="shared" si="19"/>
        <v>1534.5</v>
      </c>
      <c r="I78" s="66">
        <v>600</v>
      </c>
      <c r="J78" s="66"/>
      <c r="K78" s="69">
        <f t="shared" si="20"/>
        <v>8.8125</v>
      </c>
      <c r="L78" s="66">
        <v>0</v>
      </c>
      <c r="M78" s="73">
        <v>20</v>
      </c>
      <c r="N78" s="66"/>
      <c r="O78" s="44">
        <f t="shared" si="21"/>
        <v>3.1968750000000004</v>
      </c>
      <c r="P78" s="49">
        <f t="shared" si="22"/>
        <v>32.009374999999999</v>
      </c>
      <c r="Q78" s="83"/>
      <c r="R78" s="66">
        <v>150</v>
      </c>
    </row>
    <row r="79" spans="1:19" s="71" customFormat="1" x14ac:dyDescent="0.3">
      <c r="A79" s="66">
        <v>1607</v>
      </c>
      <c r="B79" s="67" t="s">
        <v>226</v>
      </c>
      <c r="C79" s="66">
        <v>1</v>
      </c>
      <c r="D79" s="66">
        <v>88</v>
      </c>
      <c r="E79" s="68">
        <v>10</v>
      </c>
      <c r="F79" s="66">
        <v>800</v>
      </c>
      <c r="G79" s="66">
        <f t="shared" si="18"/>
        <v>500</v>
      </c>
      <c r="H79" s="66">
        <f t="shared" si="19"/>
        <v>650</v>
      </c>
      <c r="I79" s="66">
        <v>80</v>
      </c>
      <c r="J79" s="66"/>
      <c r="K79" s="69">
        <f t="shared" si="20"/>
        <v>482</v>
      </c>
      <c r="L79" s="66">
        <v>0</v>
      </c>
      <c r="M79" s="66"/>
      <c r="N79" s="66"/>
      <c r="O79" s="44">
        <f t="shared" si="21"/>
        <v>32.5</v>
      </c>
      <c r="P79" s="49">
        <f t="shared" si="22"/>
        <v>514.5</v>
      </c>
      <c r="Q79" s="83"/>
      <c r="R79" s="66">
        <v>50</v>
      </c>
    </row>
    <row r="80" spans="1:19" s="71" customFormat="1" x14ac:dyDescent="0.3">
      <c r="A80" s="66">
        <v>1608</v>
      </c>
      <c r="B80" s="67" t="s">
        <v>227</v>
      </c>
      <c r="C80" s="66">
        <v>1</v>
      </c>
      <c r="D80" s="66">
        <v>181</v>
      </c>
      <c r="E80" s="68">
        <v>10</v>
      </c>
      <c r="F80" s="66">
        <v>1100</v>
      </c>
      <c r="G80" s="66">
        <f t="shared" si="18"/>
        <v>700</v>
      </c>
      <c r="H80" s="66">
        <f t="shared" si="19"/>
        <v>900</v>
      </c>
      <c r="I80" s="66">
        <v>110</v>
      </c>
      <c r="J80" s="66"/>
      <c r="K80" s="69">
        <f t="shared" si="20"/>
        <v>609</v>
      </c>
      <c r="L80" s="66">
        <v>0</v>
      </c>
      <c r="M80" s="66"/>
      <c r="N80" s="66"/>
      <c r="O80" s="44">
        <f t="shared" si="21"/>
        <v>45</v>
      </c>
      <c r="P80" s="49">
        <f t="shared" si="22"/>
        <v>654</v>
      </c>
      <c r="Q80" s="83"/>
      <c r="R80" s="66">
        <v>70</v>
      </c>
    </row>
    <row r="81" spans="1:18" s="65" customFormat="1" x14ac:dyDescent="0.3">
      <c r="A81" s="66">
        <v>1252</v>
      </c>
      <c r="B81" s="67" t="s">
        <v>154</v>
      </c>
      <c r="C81" s="66">
        <v>30</v>
      </c>
      <c r="D81" s="66">
        <v>2619</v>
      </c>
      <c r="E81" s="68">
        <v>4</v>
      </c>
      <c r="F81" s="66">
        <v>1796</v>
      </c>
      <c r="G81" s="66">
        <f t="shared" si="18"/>
        <v>2960</v>
      </c>
      <c r="H81" s="66">
        <f t="shared" si="19"/>
        <v>2378</v>
      </c>
      <c r="I81" s="66"/>
      <c r="J81" s="66"/>
      <c r="K81" s="69">
        <f t="shared" si="20"/>
        <v>-8.0333333333333332</v>
      </c>
      <c r="L81" s="66">
        <v>0</v>
      </c>
      <c r="M81" s="73">
        <v>20</v>
      </c>
      <c r="N81" s="66"/>
      <c r="O81" s="44">
        <f t="shared" si="21"/>
        <v>3.9633333333333334</v>
      </c>
      <c r="P81" s="49">
        <f t="shared" si="22"/>
        <v>15.93</v>
      </c>
      <c r="Q81" s="83"/>
      <c r="R81" s="66">
        <v>740</v>
      </c>
    </row>
    <row r="82" spans="1:18" s="65" customFormat="1" x14ac:dyDescent="0.3">
      <c r="A82" s="41">
        <v>117</v>
      </c>
      <c r="B82" s="63" t="s">
        <v>94</v>
      </c>
      <c r="C82" s="41">
        <v>1</v>
      </c>
      <c r="D82" s="41">
        <v>620</v>
      </c>
      <c r="E82" s="42">
        <v>10</v>
      </c>
      <c r="F82" s="41">
        <v>790</v>
      </c>
      <c r="G82" s="66">
        <f t="shared" si="18"/>
        <v>550</v>
      </c>
      <c r="H82" s="41">
        <f t="shared" si="19"/>
        <v>670</v>
      </c>
      <c r="I82" s="41"/>
      <c r="J82" s="41"/>
      <c r="K82" s="43">
        <f t="shared" si="20"/>
        <v>50</v>
      </c>
      <c r="L82" s="41">
        <v>0</v>
      </c>
      <c r="M82" s="41"/>
      <c r="N82" s="41"/>
      <c r="O82" s="39">
        <f t="shared" si="21"/>
        <v>33.5</v>
      </c>
      <c r="P82" s="28">
        <f t="shared" si="22"/>
        <v>83.5</v>
      </c>
      <c r="Q82" s="84"/>
      <c r="R82" s="66">
        <v>55</v>
      </c>
    </row>
    <row r="83" spans="1:18" s="71" customFormat="1" x14ac:dyDescent="0.3">
      <c r="A83" s="41">
        <v>116</v>
      </c>
      <c r="B83" s="63" t="s">
        <v>93</v>
      </c>
      <c r="C83" s="41">
        <v>1</v>
      </c>
      <c r="D83" s="41">
        <v>778</v>
      </c>
      <c r="E83" s="42">
        <v>10</v>
      </c>
      <c r="F83" s="41">
        <v>1140</v>
      </c>
      <c r="G83" s="66">
        <f t="shared" si="18"/>
        <v>770</v>
      </c>
      <c r="H83" s="41">
        <f t="shared" si="19"/>
        <v>955</v>
      </c>
      <c r="I83" s="41">
        <v>180</v>
      </c>
      <c r="J83" s="41"/>
      <c r="K83" s="43">
        <f t="shared" si="20"/>
        <v>-3</v>
      </c>
      <c r="L83" s="41">
        <v>100</v>
      </c>
      <c r="M83" s="41"/>
      <c r="N83" s="41"/>
      <c r="O83" s="39">
        <f t="shared" si="21"/>
        <v>47.75</v>
      </c>
      <c r="P83" s="28">
        <f t="shared" si="22"/>
        <v>144.75</v>
      </c>
      <c r="Q83" s="84"/>
      <c r="R83" s="66">
        <v>77</v>
      </c>
    </row>
    <row r="84" spans="1:18" s="71" customFormat="1" x14ac:dyDescent="0.3">
      <c r="A84" s="66">
        <v>118</v>
      </c>
      <c r="B84" s="67" t="s">
        <v>63</v>
      </c>
      <c r="C84" s="66">
        <v>12</v>
      </c>
      <c r="D84" s="66">
        <v>214</v>
      </c>
      <c r="E84" s="68">
        <v>7</v>
      </c>
      <c r="F84" s="66">
        <v>224</v>
      </c>
      <c r="G84" s="66">
        <f t="shared" si="18"/>
        <v>154</v>
      </c>
      <c r="H84" s="66">
        <f t="shared" si="19"/>
        <v>189</v>
      </c>
      <c r="I84" s="66"/>
      <c r="J84" s="66"/>
      <c r="K84" s="69">
        <f t="shared" si="20"/>
        <v>-2.0833333333333335</v>
      </c>
      <c r="L84" s="66">
        <v>0</v>
      </c>
      <c r="M84" s="66"/>
      <c r="N84" s="66"/>
      <c r="O84" s="44">
        <f t="shared" si="21"/>
        <v>0.78750000000000009</v>
      </c>
      <c r="P84" s="49">
        <f t="shared" si="22"/>
        <v>-1.2958333333333334</v>
      </c>
      <c r="Q84" s="83"/>
      <c r="R84" s="66">
        <v>22</v>
      </c>
    </row>
    <row r="85" spans="1:18" s="71" customFormat="1" x14ac:dyDescent="0.3">
      <c r="A85" s="66">
        <v>92</v>
      </c>
      <c r="B85" s="67" t="s">
        <v>62</v>
      </c>
      <c r="C85" s="66">
        <v>40</v>
      </c>
      <c r="D85" s="66">
        <v>4333</v>
      </c>
      <c r="E85" s="68">
        <v>7</v>
      </c>
      <c r="F85" s="66">
        <v>7266</v>
      </c>
      <c r="G85" s="66">
        <f t="shared" si="18"/>
        <v>3192</v>
      </c>
      <c r="H85" s="66">
        <f t="shared" si="19"/>
        <v>5229</v>
      </c>
      <c r="I85" s="66"/>
      <c r="J85" s="66"/>
      <c r="K85" s="69">
        <f t="shared" si="20"/>
        <v>22.4</v>
      </c>
      <c r="L85" s="66">
        <v>25</v>
      </c>
      <c r="M85" s="66"/>
      <c r="N85" s="66"/>
      <c r="O85" s="44">
        <f t="shared" si="21"/>
        <v>6.5362499999999999</v>
      </c>
      <c r="P85" s="49">
        <f t="shared" si="22"/>
        <v>53.936250000000001</v>
      </c>
      <c r="Q85" s="83"/>
      <c r="R85" s="66">
        <v>456</v>
      </c>
    </row>
    <row r="86" spans="1:18" s="71" customFormat="1" x14ac:dyDescent="0.3">
      <c r="A86" s="66">
        <v>120</v>
      </c>
      <c r="B86" s="67" t="s">
        <v>64</v>
      </c>
      <c r="C86" s="66">
        <v>30</v>
      </c>
      <c r="D86" s="66">
        <v>1342</v>
      </c>
      <c r="E86" s="68">
        <v>7</v>
      </c>
      <c r="F86" s="66">
        <v>1449</v>
      </c>
      <c r="G86" s="66">
        <f t="shared" si="18"/>
        <v>1239</v>
      </c>
      <c r="H86" s="66">
        <f t="shared" si="19"/>
        <v>1344</v>
      </c>
      <c r="I86" s="66"/>
      <c r="J86" s="66"/>
      <c r="K86" s="69">
        <f t="shared" si="20"/>
        <v>6.6666666666666666E-2</v>
      </c>
      <c r="L86" s="66">
        <v>0</v>
      </c>
      <c r="M86" s="66"/>
      <c r="N86" s="66"/>
      <c r="O86" s="44">
        <f t="shared" si="21"/>
        <v>2.2400000000000002</v>
      </c>
      <c r="P86" s="49">
        <f t="shared" si="22"/>
        <v>2.3066666666666671</v>
      </c>
      <c r="Q86" s="83"/>
      <c r="R86" s="66">
        <v>177</v>
      </c>
    </row>
    <row r="87" spans="1:18" s="71" customFormat="1" x14ac:dyDescent="0.3">
      <c r="A87" s="66">
        <v>1503</v>
      </c>
      <c r="B87" s="67" t="s">
        <v>65</v>
      </c>
      <c r="C87" s="66">
        <v>30</v>
      </c>
      <c r="D87" s="66">
        <v>1840</v>
      </c>
      <c r="E87" s="68">
        <v>7</v>
      </c>
      <c r="F87" s="66">
        <v>1393</v>
      </c>
      <c r="G87" s="66">
        <f t="shared" si="18"/>
        <v>770</v>
      </c>
      <c r="H87" s="66">
        <f t="shared" si="19"/>
        <v>1081.5</v>
      </c>
      <c r="I87" s="66"/>
      <c r="J87" s="66"/>
      <c r="K87" s="69">
        <f t="shared" si="20"/>
        <v>-25.283333333333335</v>
      </c>
      <c r="L87" s="66">
        <v>0</v>
      </c>
      <c r="M87" s="66"/>
      <c r="N87" s="66"/>
      <c r="O87" s="44">
        <f t="shared" si="21"/>
        <v>1.8025</v>
      </c>
      <c r="P87" s="49">
        <f t="shared" si="22"/>
        <v>-23.480833333333337</v>
      </c>
      <c r="Q87" s="83"/>
      <c r="R87" s="66">
        <v>110</v>
      </c>
    </row>
    <row r="88" spans="1:18" s="71" customFormat="1" x14ac:dyDescent="0.3">
      <c r="A88" s="66">
        <v>122</v>
      </c>
      <c r="B88" s="67" t="s">
        <v>39</v>
      </c>
      <c r="C88" s="66">
        <v>10</v>
      </c>
      <c r="D88" s="66">
        <v>2936</v>
      </c>
      <c r="E88" s="68">
        <v>9</v>
      </c>
      <c r="F88" s="66">
        <v>3483</v>
      </c>
      <c r="G88" s="66">
        <f t="shared" ref="G88:G132" si="23">R88*E88</f>
        <v>2655</v>
      </c>
      <c r="H88" s="66">
        <f t="shared" ref="H88:H147" si="24">SUM(F88+G88)/2</f>
        <v>3069</v>
      </c>
      <c r="I88" s="66">
        <v>450</v>
      </c>
      <c r="J88" s="66"/>
      <c r="K88" s="69">
        <f t="shared" ref="K88:K141" si="25">(H88-D88-I88-J88)/C88</f>
        <v>-31.7</v>
      </c>
      <c r="L88" s="66">
        <v>25</v>
      </c>
      <c r="M88" s="73">
        <v>30</v>
      </c>
      <c r="N88" s="66"/>
      <c r="O88" s="44">
        <f t="shared" ref="O88:O147" si="26">H88*0.05/C88</f>
        <v>15.345000000000002</v>
      </c>
      <c r="P88" s="49">
        <f t="shared" ref="P88:P150" si="27">K88+L88+M88+N88+O88</f>
        <v>38.645000000000003</v>
      </c>
      <c r="Q88" s="83"/>
      <c r="R88" s="66">
        <v>295</v>
      </c>
    </row>
    <row r="89" spans="1:18" s="71" customFormat="1" x14ac:dyDescent="0.3">
      <c r="A89" s="66">
        <v>1029</v>
      </c>
      <c r="B89" s="67" t="s">
        <v>38</v>
      </c>
      <c r="C89" s="66">
        <v>10</v>
      </c>
      <c r="D89" s="66">
        <v>839</v>
      </c>
      <c r="E89" s="68">
        <v>9</v>
      </c>
      <c r="F89" s="66">
        <v>1530</v>
      </c>
      <c r="G89" s="66">
        <f t="shared" si="23"/>
        <v>1053</v>
      </c>
      <c r="H89" s="66">
        <f t="shared" si="24"/>
        <v>1291.5</v>
      </c>
      <c r="I89" s="66">
        <v>250</v>
      </c>
      <c r="J89" s="66"/>
      <c r="K89" s="69">
        <f t="shared" si="25"/>
        <v>20.25</v>
      </c>
      <c r="L89" s="66">
        <v>0</v>
      </c>
      <c r="M89" s="66"/>
      <c r="N89" s="66"/>
      <c r="O89" s="44">
        <f t="shared" si="26"/>
        <v>6.4575000000000005</v>
      </c>
      <c r="P89" s="49">
        <f t="shared" si="27"/>
        <v>26.7075</v>
      </c>
      <c r="Q89" s="83"/>
      <c r="R89" s="66">
        <v>117</v>
      </c>
    </row>
    <row r="90" spans="1:18" s="71" customFormat="1" x14ac:dyDescent="0.3">
      <c r="A90" s="66">
        <v>1027</v>
      </c>
      <c r="B90" s="67" t="s">
        <v>135</v>
      </c>
      <c r="C90" s="66">
        <v>10</v>
      </c>
      <c r="D90" s="66">
        <v>1139</v>
      </c>
      <c r="E90" s="68">
        <v>9</v>
      </c>
      <c r="F90" s="66">
        <v>693</v>
      </c>
      <c r="G90" s="66">
        <f t="shared" si="23"/>
        <v>612</v>
      </c>
      <c r="H90" s="66">
        <f t="shared" si="24"/>
        <v>652.5</v>
      </c>
      <c r="I90" s="66"/>
      <c r="J90" s="66"/>
      <c r="K90" s="69">
        <f t="shared" si="25"/>
        <v>-48.65</v>
      </c>
      <c r="L90" s="66">
        <v>25</v>
      </c>
      <c r="M90" s="73">
        <v>20</v>
      </c>
      <c r="N90" s="66"/>
      <c r="O90" s="44">
        <f t="shared" si="26"/>
        <v>3.2625000000000002</v>
      </c>
      <c r="P90" s="49">
        <f t="shared" si="27"/>
        <v>-0.3874999999999984</v>
      </c>
      <c r="Q90" s="83"/>
      <c r="R90" s="66">
        <v>68</v>
      </c>
    </row>
    <row r="91" spans="1:18" s="71" customFormat="1" x14ac:dyDescent="0.3">
      <c r="A91" s="66">
        <v>4602</v>
      </c>
      <c r="B91" s="67" t="s">
        <v>136</v>
      </c>
      <c r="C91" s="66">
        <v>10</v>
      </c>
      <c r="D91" s="66">
        <v>1543</v>
      </c>
      <c r="E91" s="68">
        <v>9</v>
      </c>
      <c r="F91" s="66">
        <v>1485</v>
      </c>
      <c r="G91" s="66">
        <f t="shared" si="23"/>
        <v>612</v>
      </c>
      <c r="H91" s="66">
        <f t="shared" si="24"/>
        <v>1048.5</v>
      </c>
      <c r="I91" s="66"/>
      <c r="J91" s="66"/>
      <c r="K91" s="69">
        <f t="shared" si="25"/>
        <v>-49.45</v>
      </c>
      <c r="L91" s="66">
        <v>25</v>
      </c>
      <c r="M91" s="73">
        <v>20</v>
      </c>
      <c r="N91" s="66"/>
      <c r="O91" s="44">
        <f t="shared" si="26"/>
        <v>5.2425000000000006</v>
      </c>
      <c r="P91" s="49">
        <f t="shared" si="27"/>
        <v>0.79249999999999776</v>
      </c>
      <c r="Q91" s="83"/>
      <c r="R91" s="66">
        <v>68</v>
      </c>
    </row>
    <row r="92" spans="1:18" s="71" customFormat="1" x14ac:dyDescent="0.3">
      <c r="A92" s="66">
        <v>1353</v>
      </c>
      <c r="B92" s="67" t="s">
        <v>211</v>
      </c>
      <c r="C92" s="66">
        <v>20</v>
      </c>
      <c r="D92" s="66">
        <v>795</v>
      </c>
      <c r="E92" s="68">
        <v>4.5</v>
      </c>
      <c r="F92" s="66">
        <v>1444.5</v>
      </c>
      <c r="G92" s="66">
        <f t="shared" si="23"/>
        <v>2758.5</v>
      </c>
      <c r="H92" s="66">
        <f t="shared" si="24"/>
        <v>2101.5</v>
      </c>
      <c r="I92" s="66"/>
      <c r="J92" s="66"/>
      <c r="K92" s="69">
        <f t="shared" si="25"/>
        <v>65.325000000000003</v>
      </c>
      <c r="L92" s="66">
        <v>0</v>
      </c>
      <c r="M92" s="66"/>
      <c r="N92" s="66"/>
      <c r="O92" s="44">
        <f t="shared" si="26"/>
        <v>5.2537500000000001</v>
      </c>
      <c r="P92" s="49">
        <f t="shared" si="27"/>
        <v>70.578749999999999</v>
      </c>
      <c r="Q92" s="83"/>
      <c r="R92" s="66">
        <v>613</v>
      </c>
    </row>
    <row r="93" spans="1:18" s="71" customFormat="1" x14ac:dyDescent="0.3">
      <c r="A93" s="66">
        <v>1469</v>
      </c>
      <c r="B93" s="67" t="s">
        <v>212</v>
      </c>
      <c r="C93" s="66">
        <v>20</v>
      </c>
      <c r="D93" s="66">
        <v>1468</v>
      </c>
      <c r="E93" s="68">
        <v>7</v>
      </c>
      <c r="F93" s="66">
        <v>5950</v>
      </c>
      <c r="G93" s="66">
        <f t="shared" si="23"/>
        <v>3038</v>
      </c>
      <c r="H93" s="66">
        <f t="shared" si="24"/>
        <v>4494</v>
      </c>
      <c r="I93" s="66"/>
      <c r="J93" s="66"/>
      <c r="K93" s="69">
        <f t="shared" si="25"/>
        <v>151.30000000000001</v>
      </c>
      <c r="L93" s="66">
        <v>20</v>
      </c>
      <c r="M93" s="66"/>
      <c r="N93" s="73">
        <v>30</v>
      </c>
      <c r="O93" s="44">
        <f t="shared" si="26"/>
        <v>11.235000000000001</v>
      </c>
      <c r="P93" s="49">
        <f t="shared" si="27"/>
        <v>212.53500000000003</v>
      </c>
      <c r="Q93" s="83"/>
      <c r="R93" s="66">
        <v>434</v>
      </c>
    </row>
    <row r="94" spans="1:18" s="71" customFormat="1" x14ac:dyDescent="0.3">
      <c r="A94" s="66">
        <v>1470</v>
      </c>
      <c r="B94" s="67" t="s">
        <v>213</v>
      </c>
      <c r="C94" s="66">
        <v>20</v>
      </c>
      <c r="D94" s="66">
        <v>2822</v>
      </c>
      <c r="E94" s="68">
        <v>7</v>
      </c>
      <c r="F94" s="66">
        <v>5950</v>
      </c>
      <c r="G94" s="66">
        <f t="shared" si="23"/>
        <v>5719</v>
      </c>
      <c r="H94" s="66">
        <f t="shared" si="24"/>
        <v>5834.5</v>
      </c>
      <c r="I94" s="66"/>
      <c r="J94" s="66"/>
      <c r="K94" s="69">
        <f t="shared" si="25"/>
        <v>150.625</v>
      </c>
      <c r="L94" s="66">
        <v>20</v>
      </c>
      <c r="M94" s="66"/>
      <c r="N94" s="73">
        <v>20</v>
      </c>
      <c r="O94" s="44">
        <f t="shared" si="26"/>
        <v>14.586250000000001</v>
      </c>
      <c r="P94" s="49">
        <f t="shared" si="27"/>
        <v>205.21125000000001</v>
      </c>
      <c r="Q94" s="83"/>
      <c r="R94" s="66">
        <v>817</v>
      </c>
    </row>
    <row r="95" spans="1:18" s="71" customFormat="1" x14ac:dyDescent="0.3">
      <c r="A95" s="66">
        <v>1314</v>
      </c>
      <c r="B95" s="67" t="s">
        <v>156</v>
      </c>
      <c r="C95" s="66">
        <v>20</v>
      </c>
      <c r="D95" s="66">
        <v>0</v>
      </c>
      <c r="E95" s="68">
        <v>4</v>
      </c>
      <c r="F95" s="66">
        <v>1472</v>
      </c>
      <c r="G95" s="66">
        <f t="shared" si="23"/>
        <v>2308</v>
      </c>
      <c r="H95" s="66">
        <f t="shared" si="24"/>
        <v>1890</v>
      </c>
      <c r="I95" s="66"/>
      <c r="J95" s="66"/>
      <c r="K95" s="69">
        <f t="shared" si="25"/>
        <v>94.5</v>
      </c>
      <c r="L95" s="66">
        <v>25</v>
      </c>
      <c r="M95" s="66"/>
      <c r="N95" s="66"/>
      <c r="O95" s="44">
        <f t="shared" si="26"/>
        <v>4.7249999999999996</v>
      </c>
      <c r="P95" s="49">
        <f t="shared" si="27"/>
        <v>124.22499999999999</v>
      </c>
      <c r="Q95" s="83"/>
      <c r="R95" s="66">
        <v>577</v>
      </c>
    </row>
    <row r="96" spans="1:18" s="19" customFormat="1" x14ac:dyDescent="0.3">
      <c r="A96" s="18">
        <v>1504</v>
      </c>
      <c r="B96" s="79" t="s">
        <v>51</v>
      </c>
      <c r="C96" s="18">
        <v>12</v>
      </c>
      <c r="D96" s="20">
        <v>847</v>
      </c>
      <c r="E96" s="21">
        <v>3</v>
      </c>
      <c r="F96" s="18">
        <v>1608</v>
      </c>
      <c r="G96" s="73">
        <f t="shared" si="23"/>
        <v>471</v>
      </c>
      <c r="H96" s="18">
        <f t="shared" si="24"/>
        <v>1039.5</v>
      </c>
      <c r="I96" s="18">
        <v>240</v>
      </c>
      <c r="J96" s="18"/>
      <c r="K96" s="22">
        <f t="shared" si="25"/>
        <v>-3.9583333333333335</v>
      </c>
      <c r="L96" s="18">
        <v>0</v>
      </c>
      <c r="M96" s="18"/>
      <c r="N96" s="18"/>
      <c r="O96" s="35">
        <f t="shared" si="26"/>
        <v>4.3312499999999998</v>
      </c>
      <c r="P96" s="49">
        <f t="shared" si="27"/>
        <v>0.37291666666666634</v>
      </c>
      <c r="Q96" s="86"/>
      <c r="R96" s="73">
        <v>157</v>
      </c>
    </row>
    <row r="97" spans="1:18" s="71" customFormat="1" x14ac:dyDescent="0.3">
      <c r="A97" s="66">
        <v>1315</v>
      </c>
      <c r="B97" s="67" t="s">
        <v>157</v>
      </c>
      <c r="C97" s="66">
        <v>20</v>
      </c>
      <c r="D97" s="66">
        <v>840</v>
      </c>
      <c r="E97" s="68">
        <v>4</v>
      </c>
      <c r="F97" s="66">
        <v>1732</v>
      </c>
      <c r="G97" s="66">
        <f t="shared" si="23"/>
        <v>1920</v>
      </c>
      <c r="H97" s="66">
        <f t="shared" si="24"/>
        <v>1826</v>
      </c>
      <c r="I97" s="66"/>
      <c r="J97" s="66"/>
      <c r="K97" s="69">
        <f t="shared" si="25"/>
        <v>49.3</v>
      </c>
      <c r="L97" s="66">
        <v>0</v>
      </c>
      <c r="M97" s="66"/>
      <c r="N97" s="66"/>
      <c r="O97" s="44">
        <f t="shared" si="26"/>
        <v>4.5650000000000004</v>
      </c>
      <c r="P97" s="49">
        <f t="shared" si="27"/>
        <v>53.864999999999995</v>
      </c>
      <c r="Q97" s="83"/>
      <c r="R97" s="66">
        <v>480</v>
      </c>
    </row>
    <row r="98" spans="1:18" s="81" customFormat="1" x14ac:dyDescent="0.3">
      <c r="A98" s="55">
        <v>1312</v>
      </c>
      <c r="B98" s="56" t="s">
        <v>271</v>
      </c>
      <c r="C98" s="55">
        <v>10</v>
      </c>
      <c r="D98" s="55">
        <v>0</v>
      </c>
      <c r="E98" s="57">
        <v>4</v>
      </c>
      <c r="F98" s="55">
        <v>0</v>
      </c>
      <c r="G98" s="80">
        <f t="shared" si="23"/>
        <v>0</v>
      </c>
      <c r="H98" s="55">
        <f t="shared" si="24"/>
        <v>0</v>
      </c>
      <c r="I98" s="55"/>
      <c r="J98" s="55"/>
      <c r="K98" s="58">
        <f t="shared" si="25"/>
        <v>0</v>
      </c>
      <c r="L98" s="55">
        <v>0</v>
      </c>
      <c r="M98" s="55"/>
      <c r="N98" s="55"/>
      <c r="O98" s="59">
        <f t="shared" si="26"/>
        <v>0</v>
      </c>
      <c r="P98" s="28">
        <f t="shared" si="27"/>
        <v>0</v>
      </c>
      <c r="Q98" s="87"/>
      <c r="R98" s="80"/>
    </row>
    <row r="99" spans="1:18" s="71" customFormat="1" x14ac:dyDescent="0.3">
      <c r="A99" s="66">
        <v>4603</v>
      </c>
      <c r="B99" s="67" t="s">
        <v>253</v>
      </c>
      <c r="C99" s="66">
        <v>12</v>
      </c>
      <c r="D99" s="66">
        <v>1605</v>
      </c>
      <c r="E99" s="68">
        <v>7</v>
      </c>
      <c r="F99" s="66">
        <v>3843</v>
      </c>
      <c r="G99" s="66">
        <f t="shared" si="23"/>
        <v>3269</v>
      </c>
      <c r="H99" s="66">
        <f t="shared" si="24"/>
        <v>3556</v>
      </c>
      <c r="I99" s="66">
        <v>2400</v>
      </c>
      <c r="J99" s="66"/>
      <c r="K99" s="69">
        <f t="shared" si="25"/>
        <v>-37.416666666666664</v>
      </c>
      <c r="L99" s="66">
        <v>25</v>
      </c>
      <c r="M99" s="66"/>
      <c r="N99" s="66"/>
      <c r="O99" s="44">
        <f t="shared" si="26"/>
        <v>14.816666666666668</v>
      </c>
      <c r="P99" s="49">
        <f t="shared" si="27"/>
        <v>2.4000000000000039</v>
      </c>
      <c r="Q99" s="83"/>
      <c r="R99" s="66">
        <v>467</v>
      </c>
    </row>
    <row r="100" spans="1:18" s="71" customFormat="1" x14ac:dyDescent="0.3">
      <c r="A100" s="66">
        <v>1404</v>
      </c>
      <c r="B100" s="67" t="s">
        <v>243</v>
      </c>
      <c r="C100" s="66">
        <v>1</v>
      </c>
      <c r="D100" s="66">
        <v>45</v>
      </c>
      <c r="E100" s="68">
        <v>7</v>
      </c>
      <c r="F100" s="66">
        <v>35</v>
      </c>
      <c r="G100" s="66">
        <f t="shared" si="23"/>
        <v>70</v>
      </c>
      <c r="H100" s="66">
        <f t="shared" si="24"/>
        <v>52.5</v>
      </c>
      <c r="I100" s="66"/>
      <c r="J100" s="66"/>
      <c r="K100" s="69">
        <f t="shared" si="25"/>
        <v>7.5</v>
      </c>
      <c r="L100" s="66">
        <v>0</v>
      </c>
      <c r="M100" s="66"/>
      <c r="N100" s="66"/>
      <c r="O100" s="44">
        <f t="shared" si="26"/>
        <v>2.625</v>
      </c>
      <c r="P100" s="49">
        <f t="shared" si="27"/>
        <v>10.125</v>
      </c>
      <c r="Q100" s="83"/>
      <c r="R100" s="66">
        <v>10</v>
      </c>
    </row>
    <row r="101" spans="1:18" s="71" customFormat="1" x14ac:dyDescent="0.3">
      <c r="A101" s="66">
        <v>1072</v>
      </c>
      <c r="B101" s="67" t="s">
        <v>251</v>
      </c>
      <c r="C101" s="66">
        <v>10</v>
      </c>
      <c r="D101" s="66">
        <v>0</v>
      </c>
      <c r="E101" s="68">
        <v>9</v>
      </c>
      <c r="F101" s="66">
        <v>4644</v>
      </c>
      <c r="G101" s="66">
        <f t="shared" si="23"/>
        <v>3888</v>
      </c>
      <c r="H101" s="66">
        <f t="shared" si="24"/>
        <v>4266</v>
      </c>
      <c r="I101" s="66"/>
      <c r="J101" s="66"/>
      <c r="K101" s="69">
        <f t="shared" si="25"/>
        <v>426.6</v>
      </c>
      <c r="L101" s="66">
        <v>30</v>
      </c>
      <c r="M101" s="66"/>
      <c r="N101" s="66"/>
      <c r="O101" s="44">
        <f t="shared" si="26"/>
        <v>21.330000000000002</v>
      </c>
      <c r="P101" s="49">
        <f t="shared" si="27"/>
        <v>477.93</v>
      </c>
      <c r="Q101" s="83"/>
      <c r="R101" s="66">
        <v>432</v>
      </c>
    </row>
    <row r="102" spans="1:18" s="71" customFormat="1" x14ac:dyDescent="0.3">
      <c r="A102" s="66">
        <v>4604</v>
      </c>
      <c r="B102" s="67" t="s">
        <v>48</v>
      </c>
      <c r="C102" s="66">
        <v>1</v>
      </c>
      <c r="D102" s="66">
        <v>183</v>
      </c>
      <c r="E102" s="68">
        <v>7</v>
      </c>
      <c r="F102" s="66">
        <v>518</v>
      </c>
      <c r="G102" s="66">
        <f t="shared" si="23"/>
        <v>280</v>
      </c>
      <c r="H102" s="66">
        <f t="shared" si="24"/>
        <v>399</v>
      </c>
      <c r="I102" s="66"/>
      <c r="J102" s="66"/>
      <c r="K102" s="69">
        <f t="shared" si="25"/>
        <v>216</v>
      </c>
      <c r="L102" s="66">
        <v>0</v>
      </c>
      <c r="M102" s="66"/>
      <c r="N102" s="66"/>
      <c r="O102" s="44">
        <f t="shared" si="26"/>
        <v>19.950000000000003</v>
      </c>
      <c r="P102" s="49">
        <f t="shared" si="27"/>
        <v>235.95</v>
      </c>
      <c r="Q102" s="83"/>
      <c r="R102" s="66">
        <v>40</v>
      </c>
    </row>
    <row r="103" spans="1:18" s="71" customFormat="1" x14ac:dyDescent="0.3">
      <c r="A103" s="66">
        <v>1241</v>
      </c>
      <c r="B103" s="67" t="s">
        <v>158</v>
      </c>
      <c r="C103" s="66">
        <v>20</v>
      </c>
      <c r="D103" s="66">
        <v>18030</v>
      </c>
      <c r="E103" s="68">
        <v>6</v>
      </c>
      <c r="F103" s="66">
        <v>30000</v>
      </c>
      <c r="G103" s="66">
        <f t="shared" si="23"/>
        <v>24906</v>
      </c>
      <c r="H103" s="66">
        <f t="shared" si="24"/>
        <v>27453</v>
      </c>
      <c r="I103" s="66"/>
      <c r="J103" s="66"/>
      <c r="K103" s="69">
        <f t="shared" si="25"/>
        <v>471.15</v>
      </c>
      <c r="L103" s="66">
        <v>30</v>
      </c>
      <c r="M103" s="73">
        <v>80</v>
      </c>
      <c r="N103" s="73">
        <v>10</v>
      </c>
      <c r="O103" s="44">
        <f t="shared" si="26"/>
        <v>68.632500000000007</v>
      </c>
      <c r="P103" s="49">
        <f t="shared" si="27"/>
        <v>659.78250000000003</v>
      </c>
      <c r="Q103" s="83"/>
      <c r="R103" s="66">
        <v>4151</v>
      </c>
    </row>
    <row r="104" spans="1:18" s="71" customFormat="1" x14ac:dyDescent="0.3">
      <c r="A104" s="66">
        <v>1354</v>
      </c>
      <c r="B104" s="67" t="s">
        <v>159</v>
      </c>
      <c r="C104" s="66">
        <v>20</v>
      </c>
      <c r="D104" s="66">
        <v>1456</v>
      </c>
      <c r="E104" s="68">
        <v>4.5</v>
      </c>
      <c r="F104" s="66">
        <v>1017</v>
      </c>
      <c r="G104" s="66">
        <f t="shared" si="23"/>
        <v>1183.5</v>
      </c>
      <c r="H104" s="66">
        <f t="shared" si="24"/>
        <v>1100.25</v>
      </c>
      <c r="I104" s="66"/>
      <c r="J104" s="66"/>
      <c r="K104" s="69">
        <f t="shared" si="25"/>
        <v>-17.787500000000001</v>
      </c>
      <c r="L104" s="66">
        <v>0</v>
      </c>
      <c r="M104" s="66"/>
      <c r="N104" s="66"/>
      <c r="O104" s="44">
        <f t="shared" si="26"/>
        <v>2.7506250000000003</v>
      </c>
      <c r="P104" s="49">
        <f t="shared" si="27"/>
        <v>-15.036875000000002</v>
      </c>
      <c r="Q104" s="83"/>
      <c r="R104" s="66">
        <v>263</v>
      </c>
    </row>
    <row r="105" spans="1:18" s="81" customFormat="1" x14ac:dyDescent="0.3">
      <c r="A105" s="55"/>
      <c r="B105" s="56" t="s">
        <v>320</v>
      </c>
      <c r="C105" s="55"/>
      <c r="D105" s="55"/>
      <c r="E105" s="57"/>
      <c r="F105" s="55"/>
      <c r="G105" s="80">
        <f t="shared" si="23"/>
        <v>0</v>
      </c>
      <c r="H105" s="55"/>
      <c r="I105" s="55">
        <v>480</v>
      </c>
      <c r="J105" s="55"/>
      <c r="K105" s="58"/>
      <c r="L105" s="55"/>
      <c r="M105" s="55"/>
      <c r="N105" s="55"/>
      <c r="O105" s="59"/>
      <c r="P105" s="28">
        <v>20</v>
      </c>
      <c r="Q105" s="87"/>
      <c r="R105" s="80"/>
    </row>
    <row r="106" spans="1:18" s="71" customFormat="1" x14ac:dyDescent="0.3">
      <c r="A106" s="66">
        <v>128</v>
      </c>
      <c r="B106" s="67" t="s">
        <v>80</v>
      </c>
      <c r="C106" s="66">
        <v>6</v>
      </c>
      <c r="D106" s="66">
        <v>135</v>
      </c>
      <c r="E106" s="68">
        <v>4</v>
      </c>
      <c r="F106" s="66">
        <v>120</v>
      </c>
      <c r="G106" s="66">
        <f t="shared" si="23"/>
        <v>148</v>
      </c>
      <c r="H106" s="66">
        <f t="shared" si="24"/>
        <v>134</v>
      </c>
      <c r="I106" s="66"/>
      <c r="J106" s="66"/>
      <c r="K106" s="69">
        <f t="shared" si="25"/>
        <v>-0.16666666666666666</v>
      </c>
      <c r="L106" s="66">
        <v>0</v>
      </c>
      <c r="M106" s="66"/>
      <c r="N106" s="66"/>
      <c r="O106" s="44">
        <f t="shared" si="26"/>
        <v>1.1166666666666667</v>
      </c>
      <c r="P106" s="49">
        <f t="shared" si="27"/>
        <v>0.95000000000000007</v>
      </c>
      <c r="Q106" s="83"/>
      <c r="R106" s="66">
        <v>37</v>
      </c>
    </row>
    <row r="107" spans="1:18" s="71" customFormat="1" x14ac:dyDescent="0.3">
      <c r="A107" s="66">
        <v>1384</v>
      </c>
      <c r="B107" s="67" t="s">
        <v>46</v>
      </c>
      <c r="C107" s="66">
        <v>24</v>
      </c>
      <c r="D107" s="66">
        <v>240</v>
      </c>
      <c r="E107" s="68">
        <v>7</v>
      </c>
      <c r="F107" s="66">
        <v>1239</v>
      </c>
      <c r="G107" s="66">
        <f t="shared" si="23"/>
        <v>784</v>
      </c>
      <c r="H107" s="66">
        <f t="shared" si="24"/>
        <v>1011.5</v>
      </c>
      <c r="I107" s="66"/>
      <c r="J107" s="66"/>
      <c r="K107" s="69">
        <f t="shared" si="25"/>
        <v>32.145833333333336</v>
      </c>
      <c r="L107" s="66">
        <v>0</v>
      </c>
      <c r="M107" s="66"/>
      <c r="N107" s="66"/>
      <c r="O107" s="44">
        <f t="shared" si="26"/>
        <v>2.1072916666666668</v>
      </c>
      <c r="P107" s="49">
        <f t="shared" si="27"/>
        <v>34.253125000000004</v>
      </c>
      <c r="Q107" s="83"/>
      <c r="R107" s="66">
        <v>112</v>
      </c>
    </row>
    <row r="108" spans="1:18" s="71" customFormat="1" x14ac:dyDescent="0.3">
      <c r="A108" s="66">
        <v>1385</v>
      </c>
      <c r="B108" s="67" t="s">
        <v>45</v>
      </c>
      <c r="C108" s="66">
        <v>24</v>
      </c>
      <c r="D108" s="66">
        <v>1084</v>
      </c>
      <c r="E108" s="68">
        <v>7</v>
      </c>
      <c r="F108" s="66">
        <v>2520</v>
      </c>
      <c r="G108" s="66">
        <f t="shared" si="23"/>
        <v>4333</v>
      </c>
      <c r="H108" s="66">
        <f t="shared" si="24"/>
        <v>3426.5</v>
      </c>
      <c r="I108" s="66"/>
      <c r="J108" s="66"/>
      <c r="K108" s="69">
        <f t="shared" si="25"/>
        <v>97.604166666666671</v>
      </c>
      <c r="L108" s="66">
        <v>20</v>
      </c>
      <c r="M108" s="66"/>
      <c r="N108" s="66"/>
      <c r="O108" s="44">
        <f t="shared" si="26"/>
        <v>7.1385416666666677</v>
      </c>
      <c r="P108" s="49">
        <f t="shared" si="27"/>
        <v>124.74270833333334</v>
      </c>
      <c r="Q108" s="83"/>
      <c r="R108" s="66">
        <v>619</v>
      </c>
    </row>
    <row r="109" spans="1:18" s="71" customFormat="1" x14ac:dyDescent="0.3">
      <c r="A109" s="66">
        <v>3138</v>
      </c>
      <c r="B109" s="67" t="s">
        <v>339</v>
      </c>
      <c r="C109" s="66">
        <v>24</v>
      </c>
      <c r="D109" s="66">
        <v>2368</v>
      </c>
      <c r="E109" s="68">
        <v>8</v>
      </c>
      <c r="F109" s="66">
        <v>2424</v>
      </c>
      <c r="G109" s="66">
        <f t="shared" si="23"/>
        <v>4496</v>
      </c>
      <c r="H109" s="66">
        <f t="shared" si="24"/>
        <v>3460</v>
      </c>
      <c r="I109" s="66"/>
      <c r="J109" s="66"/>
      <c r="K109" s="69">
        <f t="shared" si="25"/>
        <v>45.5</v>
      </c>
      <c r="L109" s="66">
        <v>0</v>
      </c>
      <c r="M109" s="66"/>
      <c r="N109" s="66"/>
      <c r="O109" s="44">
        <f t="shared" si="26"/>
        <v>7.208333333333333</v>
      </c>
      <c r="P109" s="49">
        <f t="shared" si="27"/>
        <v>52.708333333333336</v>
      </c>
      <c r="Q109" s="83"/>
      <c r="R109" s="66">
        <v>562</v>
      </c>
    </row>
    <row r="110" spans="1:18" s="71" customFormat="1" x14ac:dyDescent="0.3">
      <c r="A110" s="66">
        <v>1386</v>
      </c>
      <c r="B110" s="67" t="s">
        <v>66</v>
      </c>
      <c r="C110" s="66">
        <v>6</v>
      </c>
      <c r="D110" s="66">
        <v>136</v>
      </c>
      <c r="E110" s="68">
        <v>7</v>
      </c>
      <c r="F110" s="66">
        <v>231</v>
      </c>
      <c r="G110" s="66">
        <f t="shared" si="23"/>
        <v>161</v>
      </c>
      <c r="H110" s="66">
        <f t="shared" si="24"/>
        <v>196</v>
      </c>
      <c r="I110" s="66"/>
      <c r="J110" s="66"/>
      <c r="K110" s="69">
        <f t="shared" si="25"/>
        <v>10</v>
      </c>
      <c r="L110" s="66">
        <v>10</v>
      </c>
      <c r="M110" s="66"/>
      <c r="N110" s="66"/>
      <c r="O110" s="44">
        <f t="shared" si="26"/>
        <v>1.6333333333333335</v>
      </c>
      <c r="P110" s="49">
        <f t="shared" si="27"/>
        <v>21.633333333333333</v>
      </c>
      <c r="Q110" s="83"/>
      <c r="R110" s="66">
        <v>23</v>
      </c>
    </row>
    <row r="111" spans="1:18" s="71" customFormat="1" x14ac:dyDescent="0.3">
      <c r="A111" s="66">
        <v>91</v>
      </c>
      <c r="B111" s="67" t="s">
        <v>61</v>
      </c>
      <c r="C111" s="66">
        <v>12</v>
      </c>
      <c r="D111" s="66">
        <v>585</v>
      </c>
      <c r="E111" s="68">
        <v>10</v>
      </c>
      <c r="F111" s="66">
        <v>1030</v>
      </c>
      <c r="G111" s="66">
        <f t="shared" si="23"/>
        <v>730</v>
      </c>
      <c r="H111" s="66">
        <f t="shared" si="24"/>
        <v>880</v>
      </c>
      <c r="I111" s="66">
        <v>24</v>
      </c>
      <c r="J111" s="66"/>
      <c r="K111" s="69">
        <f t="shared" si="25"/>
        <v>22.583333333333332</v>
      </c>
      <c r="L111" s="66">
        <v>0</v>
      </c>
      <c r="M111" s="66"/>
      <c r="N111" s="66"/>
      <c r="O111" s="44">
        <f t="shared" si="26"/>
        <v>3.6666666666666665</v>
      </c>
      <c r="P111" s="49">
        <f t="shared" si="27"/>
        <v>26.25</v>
      </c>
      <c r="Q111" s="83"/>
      <c r="R111" s="66">
        <v>73</v>
      </c>
    </row>
    <row r="112" spans="1:18" s="71" customFormat="1" x14ac:dyDescent="0.3">
      <c r="A112" s="66">
        <v>1467</v>
      </c>
      <c r="B112" s="67" t="s">
        <v>263</v>
      </c>
      <c r="C112" s="66">
        <v>24</v>
      </c>
      <c r="D112" s="66">
        <v>191</v>
      </c>
      <c r="E112" s="68">
        <v>9</v>
      </c>
      <c r="F112" s="66">
        <v>450</v>
      </c>
      <c r="G112" s="66">
        <f t="shared" si="23"/>
        <v>1080</v>
      </c>
      <c r="H112" s="66">
        <f t="shared" si="24"/>
        <v>765</v>
      </c>
      <c r="I112" s="66">
        <v>120</v>
      </c>
      <c r="J112" s="66"/>
      <c r="K112" s="69">
        <f t="shared" si="25"/>
        <v>18.916666666666668</v>
      </c>
      <c r="L112" s="66"/>
      <c r="M112" s="66"/>
      <c r="N112" s="66"/>
      <c r="O112" s="44">
        <f t="shared" si="26"/>
        <v>1.59375</v>
      </c>
      <c r="P112" s="49">
        <f t="shared" si="27"/>
        <v>20.510416666666668</v>
      </c>
      <c r="Q112" s="83"/>
      <c r="R112" s="66">
        <v>120</v>
      </c>
    </row>
    <row r="113" spans="1:18" s="71" customFormat="1" x14ac:dyDescent="0.3">
      <c r="A113" s="66">
        <v>1468</v>
      </c>
      <c r="B113" s="67" t="s">
        <v>160</v>
      </c>
      <c r="C113" s="66">
        <v>24</v>
      </c>
      <c r="D113" s="66">
        <v>5047</v>
      </c>
      <c r="E113" s="68">
        <v>9</v>
      </c>
      <c r="F113" s="66">
        <v>7119</v>
      </c>
      <c r="G113" s="66">
        <f t="shared" si="23"/>
        <v>9063</v>
      </c>
      <c r="H113" s="66">
        <f t="shared" si="24"/>
        <v>8091</v>
      </c>
      <c r="I113" s="66"/>
      <c r="J113" s="66"/>
      <c r="K113" s="69">
        <f t="shared" si="25"/>
        <v>126.83333333333333</v>
      </c>
      <c r="L113" s="66">
        <v>20</v>
      </c>
      <c r="M113" s="66"/>
      <c r="N113" s="66"/>
      <c r="O113" s="44">
        <f t="shared" si="26"/>
        <v>16.856249999999999</v>
      </c>
      <c r="P113" s="49">
        <f t="shared" si="27"/>
        <v>163.6895833333333</v>
      </c>
      <c r="Q113" s="83"/>
      <c r="R113" s="66">
        <v>1007</v>
      </c>
    </row>
    <row r="114" spans="1:18" s="71" customFormat="1" x14ac:dyDescent="0.3">
      <c r="A114" s="66">
        <v>1317</v>
      </c>
      <c r="B114" s="67" t="s">
        <v>162</v>
      </c>
      <c r="C114" s="66">
        <v>50</v>
      </c>
      <c r="D114" s="66">
        <v>1031</v>
      </c>
      <c r="E114" s="68">
        <v>4</v>
      </c>
      <c r="F114" s="66">
        <v>2400</v>
      </c>
      <c r="G114" s="66">
        <f t="shared" si="23"/>
        <v>2496</v>
      </c>
      <c r="H114" s="66">
        <f t="shared" si="24"/>
        <v>2448</v>
      </c>
      <c r="I114" s="66"/>
      <c r="J114" s="66"/>
      <c r="K114" s="69">
        <f t="shared" si="25"/>
        <v>28.34</v>
      </c>
      <c r="L114" s="66">
        <v>0</v>
      </c>
      <c r="M114" s="66"/>
      <c r="N114" s="66"/>
      <c r="O114" s="44">
        <f t="shared" si="26"/>
        <v>2.448</v>
      </c>
      <c r="P114" s="49">
        <f t="shared" si="27"/>
        <v>30.788</v>
      </c>
      <c r="Q114" s="83"/>
      <c r="R114" s="66">
        <v>624</v>
      </c>
    </row>
    <row r="115" spans="1:18" s="71" customFormat="1" x14ac:dyDescent="0.3">
      <c r="A115" s="66">
        <v>1319</v>
      </c>
      <c r="B115" s="67" t="s">
        <v>161</v>
      </c>
      <c r="C115" s="66">
        <v>50</v>
      </c>
      <c r="D115" s="66">
        <v>1658</v>
      </c>
      <c r="E115" s="68">
        <v>4</v>
      </c>
      <c r="F115" s="66">
        <v>3600</v>
      </c>
      <c r="G115" s="66">
        <f t="shared" si="23"/>
        <v>1964</v>
      </c>
      <c r="H115" s="66">
        <f t="shared" si="24"/>
        <v>2782</v>
      </c>
      <c r="I115" s="66"/>
      <c r="J115" s="66"/>
      <c r="K115" s="69">
        <f t="shared" si="25"/>
        <v>22.48</v>
      </c>
      <c r="L115" s="66">
        <v>0</v>
      </c>
      <c r="M115" s="66"/>
      <c r="N115" s="66"/>
      <c r="O115" s="44">
        <f t="shared" si="26"/>
        <v>2.782</v>
      </c>
      <c r="P115" s="49">
        <f t="shared" si="27"/>
        <v>25.262</v>
      </c>
      <c r="Q115" s="83"/>
      <c r="R115" s="66">
        <v>491</v>
      </c>
    </row>
    <row r="116" spans="1:18" s="71" customFormat="1" x14ac:dyDescent="0.3">
      <c r="A116" s="66">
        <v>3108</v>
      </c>
      <c r="B116" s="67" t="s">
        <v>86</v>
      </c>
      <c r="C116" s="66">
        <v>24</v>
      </c>
      <c r="D116" s="66">
        <v>2058</v>
      </c>
      <c r="E116" s="68">
        <v>9</v>
      </c>
      <c r="F116" s="66">
        <v>2034</v>
      </c>
      <c r="G116" s="66">
        <f t="shared" si="23"/>
        <v>2466</v>
      </c>
      <c r="H116" s="66">
        <f t="shared" si="24"/>
        <v>2250</v>
      </c>
      <c r="I116" s="66"/>
      <c r="J116" s="66"/>
      <c r="K116" s="69">
        <f t="shared" si="25"/>
        <v>8</v>
      </c>
      <c r="L116" s="66">
        <v>30</v>
      </c>
      <c r="M116" s="66"/>
      <c r="N116" s="66"/>
      <c r="O116" s="44">
        <f t="shared" si="26"/>
        <v>4.6875</v>
      </c>
      <c r="P116" s="49">
        <f t="shared" si="27"/>
        <v>42.6875</v>
      </c>
      <c r="Q116" s="83"/>
      <c r="R116" s="66">
        <v>274</v>
      </c>
    </row>
    <row r="117" spans="1:18" s="71" customFormat="1" x14ac:dyDescent="0.3">
      <c r="A117" s="66">
        <v>1322</v>
      </c>
      <c r="B117" s="67" t="s">
        <v>72</v>
      </c>
      <c r="C117" s="66">
        <v>20</v>
      </c>
      <c r="D117" s="66">
        <v>925</v>
      </c>
      <c r="E117" s="68">
        <v>4</v>
      </c>
      <c r="F117" s="66">
        <v>848</v>
      </c>
      <c r="G117" s="66">
        <f t="shared" si="23"/>
        <v>1020</v>
      </c>
      <c r="H117" s="66">
        <f t="shared" si="24"/>
        <v>934</v>
      </c>
      <c r="I117" s="66"/>
      <c r="J117" s="66"/>
      <c r="K117" s="69">
        <f t="shared" si="25"/>
        <v>0.45</v>
      </c>
      <c r="L117" s="66">
        <v>0</v>
      </c>
      <c r="M117" s="66"/>
      <c r="N117" s="66"/>
      <c r="O117" s="44">
        <f t="shared" si="26"/>
        <v>2.335</v>
      </c>
      <c r="P117" s="49">
        <f t="shared" si="27"/>
        <v>2.7850000000000001</v>
      </c>
      <c r="Q117" s="83"/>
      <c r="R117" s="66">
        <v>255</v>
      </c>
    </row>
    <row r="118" spans="1:18" s="71" customFormat="1" x14ac:dyDescent="0.3">
      <c r="A118" s="66">
        <v>3021</v>
      </c>
      <c r="B118" s="67" t="s">
        <v>262</v>
      </c>
      <c r="C118" s="66">
        <v>36</v>
      </c>
      <c r="D118" s="66">
        <v>196</v>
      </c>
      <c r="E118" s="68">
        <v>4</v>
      </c>
      <c r="F118" s="66">
        <v>560</v>
      </c>
      <c r="G118" s="66">
        <f t="shared" si="23"/>
        <v>1804</v>
      </c>
      <c r="H118" s="66">
        <f t="shared" si="24"/>
        <v>1182</v>
      </c>
      <c r="I118" s="66"/>
      <c r="J118" s="66"/>
      <c r="K118" s="69">
        <f t="shared" si="25"/>
        <v>27.388888888888889</v>
      </c>
      <c r="L118" s="66"/>
      <c r="M118" s="66"/>
      <c r="N118" s="66"/>
      <c r="O118" s="44">
        <f t="shared" si="26"/>
        <v>1.6416666666666666</v>
      </c>
      <c r="P118" s="49">
        <f t="shared" si="27"/>
        <v>29.030555555555555</v>
      </c>
      <c r="Q118" s="83"/>
      <c r="R118" s="66">
        <v>451</v>
      </c>
    </row>
    <row r="119" spans="1:18" s="71" customFormat="1" x14ac:dyDescent="0.3">
      <c r="A119" s="66">
        <v>3055</v>
      </c>
      <c r="B119" s="67" t="s">
        <v>245</v>
      </c>
      <c r="C119" s="66">
        <v>12</v>
      </c>
      <c r="D119" s="66">
        <v>1289</v>
      </c>
      <c r="E119" s="68">
        <v>8</v>
      </c>
      <c r="F119" s="66">
        <v>2736</v>
      </c>
      <c r="G119" s="66">
        <f t="shared" si="23"/>
        <v>2280</v>
      </c>
      <c r="H119" s="66">
        <f t="shared" si="24"/>
        <v>2508</v>
      </c>
      <c r="I119" s="66"/>
      <c r="J119" s="66"/>
      <c r="K119" s="69">
        <f t="shared" si="25"/>
        <v>101.58333333333333</v>
      </c>
      <c r="L119" s="66">
        <v>0</v>
      </c>
      <c r="M119" s="73">
        <v>80</v>
      </c>
      <c r="N119" s="66"/>
      <c r="O119" s="44">
        <f t="shared" si="26"/>
        <v>10.450000000000001</v>
      </c>
      <c r="P119" s="49">
        <f>K119+L119+M119+N119+O119</f>
        <v>192.0333333333333</v>
      </c>
      <c r="Q119" s="83"/>
      <c r="R119" s="66">
        <v>285</v>
      </c>
    </row>
    <row r="120" spans="1:18" s="71" customFormat="1" x14ac:dyDescent="0.3">
      <c r="A120" s="66">
        <v>3126</v>
      </c>
      <c r="B120" s="67" t="s">
        <v>194</v>
      </c>
      <c r="C120" s="66">
        <v>12</v>
      </c>
      <c r="D120" s="66">
        <v>1291</v>
      </c>
      <c r="E120" s="68">
        <v>8</v>
      </c>
      <c r="F120" s="66">
        <v>1952</v>
      </c>
      <c r="G120" s="66">
        <f t="shared" si="23"/>
        <v>976</v>
      </c>
      <c r="H120" s="66">
        <f t="shared" si="24"/>
        <v>1464</v>
      </c>
      <c r="I120" s="66"/>
      <c r="J120" s="66"/>
      <c r="K120" s="69">
        <f t="shared" si="25"/>
        <v>14.416666666666666</v>
      </c>
      <c r="L120" s="66">
        <v>0</v>
      </c>
      <c r="M120" s="73">
        <v>80</v>
      </c>
      <c r="N120" s="66"/>
      <c r="O120" s="44">
        <f t="shared" si="26"/>
        <v>6.1000000000000005</v>
      </c>
      <c r="P120" s="49">
        <f t="shared" si="27"/>
        <v>100.51666666666667</v>
      </c>
      <c r="Q120" s="83"/>
      <c r="R120" s="66">
        <v>122</v>
      </c>
    </row>
    <row r="121" spans="1:18" s="71" customFormat="1" x14ac:dyDescent="0.3">
      <c r="A121" s="66">
        <v>3070</v>
      </c>
      <c r="B121" s="67" t="s">
        <v>105</v>
      </c>
      <c r="C121" s="66">
        <v>12</v>
      </c>
      <c r="D121" s="66">
        <v>1088</v>
      </c>
      <c r="E121" s="68">
        <v>8</v>
      </c>
      <c r="F121" s="66">
        <v>1952</v>
      </c>
      <c r="G121" s="66">
        <f t="shared" si="23"/>
        <v>576</v>
      </c>
      <c r="H121" s="66">
        <f t="shared" si="24"/>
        <v>1264</v>
      </c>
      <c r="I121" s="66"/>
      <c r="J121" s="66"/>
      <c r="K121" s="69">
        <f t="shared" si="25"/>
        <v>14.666666666666666</v>
      </c>
      <c r="L121" s="66">
        <v>0</v>
      </c>
      <c r="M121" s="66"/>
      <c r="N121" s="66"/>
      <c r="O121" s="44">
        <f t="shared" si="26"/>
        <v>5.2666666666666666</v>
      </c>
      <c r="P121" s="49">
        <f t="shared" si="27"/>
        <v>19.933333333333334</v>
      </c>
      <c r="Q121" s="83"/>
      <c r="R121" s="66">
        <v>72</v>
      </c>
    </row>
    <row r="122" spans="1:18" s="78" customFormat="1" x14ac:dyDescent="0.3">
      <c r="A122" s="73">
        <v>3054</v>
      </c>
      <c r="B122" s="74" t="s">
        <v>103</v>
      </c>
      <c r="C122" s="73">
        <v>12</v>
      </c>
      <c r="D122" s="75">
        <v>782</v>
      </c>
      <c r="E122" s="76">
        <v>8</v>
      </c>
      <c r="F122" s="73">
        <v>1032</v>
      </c>
      <c r="G122" s="73">
        <f t="shared" si="23"/>
        <v>712</v>
      </c>
      <c r="H122" s="73">
        <f t="shared" si="24"/>
        <v>872</v>
      </c>
      <c r="I122" s="73"/>
      <c r="J122" s="73"/>
      <c r="K122" s="77">
        <f t="shared" si="25"/>
        <v>7.5</v>
      </c>
      <c r="L122" s="73">
        <v>0</v>
      </c>
      <c r="M122" s="73"/>
      <c r="N122" s="73"/>
      <c r="O122" s="40">
        <f t="shared" si="26"/>
        <v>3.6333333333333333</v>
      </c>
      <c r="P122" s="49">
        <f t="shared" si="27"/>
        <v>11.133333333333333</v>
      </c>
      <c r="Q122" s="85"/>
      <c r="R122" s="73">
        <v>89</v>
      </c>
    </row>
    <row r="123" spans="1:18" s="71" customFormat="1" x14ac:dyDescent="0.3">
      <c r="A123" s="66">
        <v>3056</v>
      </c>
      <c r="B123" s="67" t="s">
        <v>106</v>
      </c>
      <c r="C123" s="66">
        <v>12</v>
      </c>
      <c r="D123" s="66">
        <v>878</v>
      </c>
      <c r="E123" s="68">
        <v>8</v>
      </c>
      <c r="F123" s="66">
        <v>1408</v>
      </c>
      <c r="G123" s="66">
        <f t="shared" si="23"/>
        <v>456</v>
      </c>
      <c r="H123" s="66">
        <f t="shared" si="24"/>
        <v>932</v>
      </c>
      <c r="I123" s="66"/>
      <c r="J123" s="66"/>
      <c r="K123" s="69">
        <f t="shared" si="25"/>
        <v>4.5</v>
      </c>
      <c r="L123" s="66">
        <v>0</v>
      </c>
      <c r="M123" s="66"/>
      <c r="N123" s="66"/>
      <c r="O123" s="44">
        <f t="shared" si="26"/>
        <v>3.8833333333333333</v>
      </c>
      <c r="P123" s="49">
        <f t="shared" si="27"/>
        <v>8.3833333333333329</v>
      </c>
      <c r="Q123" s="83"/>
      <c r="R123" s="66">
        <v>57</v>
      </c>
    </row>
    <row r="124" spans="1:18" s="71" customFormat="1" x14ac:dyDescent="0.3">
      <c r="A124" s="66">
        <v>3053</v>
      </c>
      <c r="B124" s="67" t="s">
        <v>215</v>
      </c>
      <c r="C124" s="66">
        <v>12</v>
      </c>
      <c r="D124" s="66">
        <v>1694</v>
      </c>
      <c r="E124" s="68">
        <v>8</v>
      </c>
      <c r="F124" s="66">
        <v>2256</v>
      </c>
      <c r="G124" s="66">
        <f t="shared" si="23"/>
        <v>1040</v>
      </c>
      <c r="H124" s="66">
        <f t="shared" si="24"/>
        <v>1648</v>
      </c>
      <c r="I124" s="66"/>
      <c r="J124" s="66"/>
      <c r="K124" s="69">
        <f t="shared" si="25"/>
        <v>-3.8333333333333335</v>
      </c>
      <c r="L124" s="66">
        <v>0</v>
      </c>
      <c r="M124" s="66"/>
      <c r="N124" s="66"/>
      <c r="O124" s="44">
        <f t="shared" si="26"/>
        <v>6.8666666666666671</v>
      </c>
      <c r="P124" s="49">
        <f>K124+L124+M124+N124+O124</f>
        <v>3.0333333333333337</v>
      </c>
      <c r="Q124" s="83"/>
      <c r="R124" s="66">
        <v>130</v>
      </c>
    </row>
    <row r="125" spans="1:18" s="71" customFormat="1" x14ac:dyDescent="0.3">
      <c r="A125" s="66">
        <v>1234</v>
      </c>
      <c r="B125" s="67" t="s">
        <v>8</v>
      </c>
      <c r="C125" s="66">
        <v>12</v>
      </c>
      <c r="D125" s="66">
        <v>2940</v>
      </c>
      <c r="E125" s="68">
        <v>8</v>
      </c>
      <c r="F125" s="66">
        <v>1856</v>
      </c>
      <c r="G125" s="66">
        <f t="shared" si="23"/>
        <v>2880</v>
      </c>
      <c r="H125" s="66">
        <f t="shared" si="24"/>
        <v>2368</v>
      </c>
      <c r="I125" s="66"/>
      <c r="J125" s="66"/>
      <c r="K125" s="69">
        <f t="shared" si="25"/>
        <v>-47.666666666666664</v>
      </c>
      <c r="L125" s="66">
        <v>30</v>
      </c>
      <c r="M125" s="66"/>
      <c r="N125" s="66"/>
      <c r="O125" s="44">
        <f t="shared" si="26"/>
        <v>9.8666666666666671</v>
      </c>
      <c r="P125" s="49">
        <f t="shared" si="27"/>
        <v>-7.7999999999999972</v>
      </c>
      <c r="Q125" s="83"/>
      <c r="R125" s="66">
        <v>360</v>
      </c>
    </row>
    <row r="126" spans="1:18" s="65" customFormat="1" x14ac:dyDescent="0.3">
      <c r="A126" s="41">
        <v>160</v>
      </c>
      <c r="B126" s="63" t="s">
        <v>234</v>
      </c>
      <c r="C126" s="41">
        <v>24</v>
      </c>
      <c r="D126" s="41">
        <v>579</v>
      </c>
      <c r="E126" s="42">
        <v>9</v>
      </c>
      <c r="F126" s="41">
        <v>1620</v>
      </c>
      <c r="G126" s="66">
        <f t="shared" si="23"/>
        <v>1053</v>
      </c>
      <c r="H126" s="41">
        <f t="shared" si="24"/>
        <v>1336.5</v>
      </c>
      <c r="I126" s="41">
        <v>600</v>
      </c>
      <c r="J126" s="41"/>
      <c r="K126" s="43">
        <f t="shared" si="25"/>
        <v>6.5625</v>
      </c>
      <c r="L126" s="41">
        <v>0</v>
      </c>
      <c r="M126" s="41"/>
      <c r="N126" s="41"/>
      <c r="O126" s="39">
        <f t="shared" si="26"/>
        <v>2.7843750000000003</v>
      </c>
      <c r="P126" s="28">
        <f t="shared" si="27"/>
        <v>9.3468750000000007</v>
      </c>
      <c r="Q126" s="84"/>
      <c r="R126" s="66">
        <v>117</v>
      </c>
    </row>
    <row r="127" spans="1:18" s="78" customFormat="1" x14ac:dyDescent="0.3">
      <c r="A127" s="73">
        <v>159</v>
      </c>
      <c r="B127" s="74" t="s">
        <v>113</v>
      </c>
      <c r="C127" s="73">
        <v>24</v>
      </c>
      <c r="D127" s="75">
        <v>1458</v>
      </c>
      <c r="E127" s="76">
        <v>9</v>
      </c>
      <c r="F127" s="73">
        <v>2340</v>
      </c>
      <c r="G127" s="73">
        <f t="shared" si="23"/>
        <v>1359</v>
      </c>
      <c r="H127" s="73">
        <f t="shared" si="24"/>
        <v>1849.5</v>
      </c>
      <c r="I127" s="73">
        <v>600</v>
      </c>
      <c r="J127" s="73"/>
      <c r="K127" s="77">
        <f t="shared" si="25"/>
        <v>-8.6875</v>
      </c>
      <c r="L127" s="73">
        <v>0</v>
      </c>
      <c r="M127" s="73"/>
      <c r="N127" s="73"/>
      <c r="O127" s="40">
        <f t="shared" si="26"/>
        <v>3.8531250000000004</v>
      </c>
      <c r="P127" s="49">
        <f t="shared" si="27"/>
        <v>-4.8343749999999996</v>
      </c>
      <c r="Q127" s="85"/>
      <c r="R127" s="73">
        <v>151</v>
      </c>
    </row>
    <row r="128" spans="1:18" s="71" customFormat="1" x14ac:dyDescent="0.3">
      <c r="A128" s="66">
        <v>1355</v>
      </c>
      <c r="B128" s="67" t="s">
        <v>322</v>
      </c>
      <c r="C128" s="66">
        <v>24</v>
      </c>
      <c r="D128" s="66">
        <v>33</v>
      </c>
      <c r="E128" s="68">
        <v>9</v>
      </c>
      <c r="F128" s="66">
        <v>558</v>
      </c>
      <c r="G128" s="66">
        <f t="shared" si="23"/>
        <v>522</v>
      </c>
      <c r="H128" s="66">
        <f t="shared" si="24"/>
        <v>540</v>
      </c>
      <c r="I128" s="66"/>
      <c r="J128" s="66"/>
      <c r="K128" s="69">
        <f t="shared" si="25"/>
        <v>21.125</v>
      </c>
      <c r="L128" s="66">
        <v>0</v>
      </c>
      <c r="M128" s="66"/>
      <c r="N128" s="66"/>
      <c r="O128" s="44">
        <f t="shared" si="26"/>
        <v>1.125</v>
      </c>
      <c r="P128" s="49">
        <f t="shared" si="27"/>
        <v>22.25</v>
      </c>
      <c r="Q128" s="83"/>
      <c r="R128" s="66">
        <v>58</v>
      </c>
    </row>
    <row r="129" spans="1:18" s="71" customFormat="1" x14ac:dyDescent="0.3">
      <c r="A129" s="66">
        <v>162</v>
      </c>
      <c r="B129" s="67" t="s">
        <v>54</v>
      </c>
      <c r="C129" s="66">
        <v>24</v>
      </c>
      <c r="D129" s="66">
        <v>839</v>
      </c>
      <c r="E129" s="68">
        <v>9</v>
      </c>
      <c r="F129" s="66">
        <v>2700</v>
      </c>
      <c r="G129" s="66">
        <f t="shared" si="23"/>
        <v>1764</v>
      </c>
      <c r="H129" s="66">
        <f t="shared" si="24"/>
        <v>2232</v>
      </c>
      <c r="I129" s="66"/>
      <c r="J129" s="66"/>
      <c r="K129" s="69">
        <f t="shared" si="25"/>
        <v>58.041666666666664</v>
      </c>
      <c r="L129" s="66">
        <v>0</v>
      </c>
      <c r="M129" s="66"/>
      <c r="N129" s="66"/>
      <c r="O129" s="44">
        <f t="shared" si="26"/>
        <v>4.6500000000000004</v>
      </c>
      <c r="P129" s="49">
        <f t="shared" si="27"/>
        <v>62.691666666666663</v>
      </c>
      <c r="Q129" s="83"/>
      <c r="R129" s="66">
        <v>196</v>
      </c>
    </row>
    <row r="130" spans="1:18" s="78" customFormat="1" x14ac:dyDescent="0.3">
      <c r="A130" s="73">
        <v>161</v>
      </c>
      <c r="B130" s="74" t="s">
        <v>197</v>
      </c>
      <c r="C130" s="73">
        <v>24</v>
      </c>
      <c r="D130" s="75">
        <v>1721</v>
      </c>
      <c r="E130" s="76">
        <v>9</v>
      </c>
      <c r="F130" s="73">
        <v>1755</v>
      </c>
      <c r="G130" s="73">
        <f t="shared" si="23"/>
        <v>720</v>
      </c>
      <c r="H130" s="73">
        <f t="shared" si="24"/>
        <v>1237.5</v>
      </c>
      <c r="I130" s="73">
        <v>360</v>
      </c>
      <c r="J130" s="73"/>
      <c r="K130" s="77">
        <f t="shared" si="25"/>
        <v>-35.145833333333336</v>
      </c>
      <c r="L130" s="73">
        <v>25</v>
      </c>
      <c r="M130" s="73"/>
      <c r="N130" s="73"/>
      <c r="O130" s="40">
        <f t="shared" si="26"/>
        <v>2.578125</v>
      </c>
      <c r="P130" s="49">
        <f t="shared" si="27"/>
        <v>-7.5677083333333357</v>
      </c>
      <c r="Q130" s="85"/>
      <c r="R130" s="73">
        <v>80</v>
      </c>
    </row>
    <row r="131" spans="1:18" s="71" customFormat="1" x14ac:dyDescent="0.3">
      <c r="A131" s="66">
        <v>1355</v>
      </c>
      <c r="B131" s="67" t="s">
        <v>323</v>
      </c>
      <c r="C131" s="66">
        <v>24</v>
      </c>
      <c r="D131" s="66">
        <v>91</v>
      </c>
      <c r="E131" s="68">
        <v>9</v>
      </c>
      <c r="F131" s="66">
        <v>774</v>
      </c>
      <c r="G131" s="66">
        <f t="shared" si="23"/>
        <v>261</v>
      </c>
      <c r="H131" s="66">
        <f t="shared" si="24"/>
        <v>517.5</v>
      </c>
      <c r="I131" s="66"/>
      <c r="J131" s="66"/>
      <c r="K131" s="69">
        <f>(H131-D131-I131-J131)/C131</f>
        <v>17.770833333333332</v>
      </c>
      <c r="L131" s="66">
        <v>0</v>
      </c>
      <c r="M131" s="66"/>
      <c r="N131" s="66"/>
      <c r="O131" s="44">
        <f t="shared" si="26"/>
        <v>1.078125</v>
      </c>
      <c r="P131" s="49">
        <f>K131+L131+M131+N131+O131</f>
        <v>18.848958333333332</v>
      </c>
      <c r="Q131" s="83"/>
      <c r="R131" s="66">
        <v>29</v>
      </c>
    </row>
    <row r="132" spans="1:18" s="65" customFormat="1" x14ac:dyDescent="0.3">
      <c r="A132" s="41">
        <v>228</v>
      </c>
      <c r="B132" s="63" t="s">
        <v>324</v>
      </c>
      <c r="C132" s="41">
        <v>24</v>
      </c>
      <c r="D132" s="41">
        <v>282</v>
      </c>
      <c r="E132" s="42">
        <v>9</v>
      </c>
      <c r="F132" s="41">
        <v>1152</v>
      </c>
      <c r="G132" s="66">
        <f t="shared" si="23"/>
        <v>540</v>
      </c>
      <c r="H132" s="41">
        <f t="shared" si="24"/>
        <v>846</v>
      </c>
      <c r="I132" s="41">
        <v>600</v>
      </c>
      <c r="J132" s="41"/>
      <c r="K132" s="43">
        <f t="shared" si="25"/>
        <v>-1.5</v>
      </c>
      <c r="L132" s="41">
        <v>0</v>
      </c>
      <c r="M132" s="41"/>
      <c r="N132" s="41"/>
      <c r="O132" s="39">
        <f t="shared" si="26"/>
        <v>1.7625000000000002</v>
      </c>
      <c r="P132" s="28">
        <f t="shared" si="27"/>
        <v>0.26250000000000018</v>
      </c>
      <c r="Q132" s="84"/>
      <c r="R132" s="66">
        <v>60</v>
      </c>
    </row>
    <row r="133" spans="1:18" x14ac:dyDescent="0.3">
      <c r="A133" s="14"/>
      <c r="B133" s="53" t="s">
        <v>309</v>
      </c>
      <c r="C133" s="14">
        <v>12</v>
      </c>
      <c r="D133" s="14"/>
      <c r="E133" s="15"/>
      <c r="F133" s="14">
        <v>0</v>
      </c>
      <c r="G133" s="88">
        <f t="shared" ref="G133:G198" si="28">R133*E133</f>
        <v>0</v>
      </c>
      <c r="H133" s="14"/>
      <c r="I133" s="14"/>
      <c r="J133" s="14"/>
      <c r="K133" s="17"/>
      <c r="L133" s="14"/>
      <c r="M133" s="14"/>
      <c r="N133" s="14"/>
      <c r="O133" s="28"/>
      <c r="P133" s="28"/>
      <c r="Q133" s="89"/>
      <c r="R133" s="88"/>
    </row>
    <row r="134" spans="1:18" x14ac:dyDescent="0.3">
      <c r="A134" s="14"/>
      <c r="B134" s="53" t="s">
        <v>310</v>
      </c>
      <c r="C134" s="14">
        <v>27</v>
      </c>
      <c r="D134" s="14"/>
      <c r="E134" s="15"/>
      <c r="F134" s="14">
        <v>0</v>
      </c>
      <c r="G134" s="88">
        <f t="shared" si="28"/>
        <v>0</v>
      </c>
      <c r="H134" s="14"/>
      <c r="I134" s="14"/>
      <c r="J134" s="14"/>
      <c r="K134" s="17"/>
      <c r="L134" s="14"/>
      <c r="M134" s="14"/>
      <c r="N134" s="14"/>
      <c r="O134" s="28"/>
      <c r="P134" s="28"/>
      <c r="Q134" s="89"/>
      <c r="R134" s="88"/>
    </row>
    <row r="135" spans="1:18" x14ac:dyDescent="0.3">
      <c r="A135" s="14"/>
      <c r="B135" s="53" t="s">
        <v>311</v>
      </c>
      <c r="C135" s="14">
        <v>12</v>
      </c>
      <c r="D135" s="14"/>
      <c r="E135" s="15"/>
      <c r="F135" s="14">
        <v>0</v>
      </c>
      <c r="G135" s="88">
        <f t="shared" si="28"/>
        <v>0</v>
      </c>
      <c r="H135" s="14"/>
      <c r="I135" s="14"/>
      <c r="J135" s="14"/>
      <c r="K135" s="17"/>
      <c r="L135" s="14"/>
      <c r="M135" s="14"/>
      <c r="N135" s="14"/>
      <c r="O135" s="28"/>
      <c r="P135" s="28"/>
      <c r="Q135" s="89"/>
      <c r="R135" s="88"/>
    </row>
    <row r="136" spans="1:18" x14ac:dyDescent="0.3">
      <c r="A136" s="14"/>
      <c r="B136" s="53" t="s">
        <v>312</v>
      </c>
      <c r="C136" s="14">
        <v>27</v>
      </c>
      <c r="D136" s="14"/>
      <c r="E136" s="15"/>
      <c r="F136" s="14">
        <v>0</v>
      </c>
      <c r="G136" s="88">
        <f t="shared" si="28"/>
        <v>0</v>
      </c>
      <c r="H136" s="14"/>
      <c r="I136" s="14"/>
      <c r="J136" s="14"/>
      <c r="K136" s="17"/>
      <c r="L136" s="14"/>
      <c r="M136" s="14"/>
      <c r="N136" s="14"/>
      <c r="O136" s="28"/>
      <c r="P136" s="28"/>
      <c r="Q136" s="89"/>
      <c r="R136" s="88"/>
    </row>
    <row r="137" spans="1:18" x14ac:dyDescent="0.3">
      <c r="A137" s="14"/>
      <c r="B137" s="53" t="s">
        <v>313</v>
      </c>
      <c r="C137" s="14">
        <v>12</v>
      </c>
      <c r="D137" s="14"/>
      <c r="E137" s="15"/>
      <c r="F137" s="14">
        <v>0</v>
      </c>
      <c r="G137" s="88">
        <f t="shared" si="28"/>
        <v>0</v>
      </c>
      <c r="H137" s="14"/>
      <c r="I137" s="14"/>
      <c r="J137" s="14"/>
      <c r="K137" s="17"/>
      <c r="L137" s="14"/>
      <c r="M137" s="14"/>
      <c r="N137" s="14"/>
      <c r="O137" s="28"/>
      <c r="P137" s="28"/>
      <c r="Q137" s="89"/>
      <c r="R137" s="88"/>
    </row>
    <row r="138" spans="1:18" x14ac:dyDescent="0.3">
      <c r="A138" s="14"/>
      <c r="B138" s="53" t="s">
        <v>314</v>
      </c>
      <c r="C138" s="14">
        <v>27</v>
      </c>
      <c r="D138" s="14"/>
      <c r="E138" s="15"/>
      <c r="F138" s="14">
        <v>0</v>
      </c>
      <c r="G138" s="88">
        <f t="shared" si="28"/>
        <v>0</v>
      </c>
      <c r="H138" s="14"/>
      <c r="I138" s="14"/>
      <c r="J138" s="14"/>
      <c r="K138" s="17"/>
      <c r="L138" s="14"/>
      <c r="M138" s="14"/>
      <c r="N138" s="14"/>
      <c r="O138" s="28"/>
      <c r="P138" s="28"/>
      <c r="Q138" s="89"/>
      <c r="R138" s="88"/>
    </row>
    <row r="139" spans="1:18" x14ac:dyDescent="0.3">
      <c r="A139" s="14"/>
      <c r="B139" s="53" t="s">
        <v>315</v>
      </c>
      <c r="C139" s="14">
        <v>12</v>
      </c>
      <c r="D139" s="14"/>
      <c r="E139" s="15"/>
      <c r="F139" s="14">
        <v>0</v>
      </c>
      <c r="G139" s="88">
        <f t="shared" si="28"/>
        <v>0</v>
      </c>
      <c r="H139" s="14"/>
      <c r="I139" s="14"/>
      <c r="J139" s="14"/>
      <c r="K139" s="17"/>
      <c r="L139" s="14"/>
      <c r="M139" s="14"/>
      <c r="N139" s="14"/>
      <c r="O139" s="28"/>
      <c r="P139" s="28"/>
      <c r="Q139" s="89"/>
      <c r="R139" s="88"/>
    </row>
    <row r="140" spans="1:18" x14ac:dyDescent="0.3">
      <c r="A140" s="14"/>
      <c r="B140" s="53" t="s">
        <v>316</v>
      </c>
      <c r="C140" s="14">
        <v>27</v>
      </c>
      <c r="D140" s="14"/>
      <c r="E140" s="15"/>
      <c r="F140" s="14">
        <v>0</v>
      </c>
      <c r="G140" s="88">
        <f t="shared" si="28"/>
        <v>0</v>
      </c>
      <c r="H140" s="14"/>
      <c r="I140" s="14"/>
      <c r="J140" s="14"/>
      <c r="K140" s="17"/>
      <c r="L140" s="14"/>
      <c r="M140" s="14"/>
      <c r="N140" s="14"/>
      <c r="O140" s="28"/>
      <c r="P140" s="28"/>
      <c r="Q140" s="89"/>
      <c r="R140" s="88"/>
    </row>
    <row r="141" spans="1:18" s="71" customFormat="1" x14ac:dyDescent="0.3">
      <c r="A141" s="66">
        <v>1239</v>
      </c>
      <c r="B141" s="67" t="s">
        <v>188</v>
      </c>
      <c r="C141" s="66">
        <v>30</v>
      </c>
      <c r="D141" s="66">
        <v>697</v>
      </c>
      <c r="E141" s="68">
        <v>4.5</v>
      </c>
      <c r="F141" s="66">
        <v>2502</v>
      </c>
      <c r="G141" s="66">
        <f t="shared" si="28"/>
        <v>1138.5</v>
      </c>
      <c r="H141" s="66">
        <f t="shared" si="24"/>
        <v>1820.25</v>
      </c>
      <c r="I141" s="66">
        <v>900</v>
      </c>
      <c r="J141" s="66"/>
      <c r="K141" s="69">
        <f t="shared" si="25"/>
        <v>7.4416666666666664</v>
      </c>
      <c r="L141" s="66">
        <v>20</v>
      </c>
      <c r="M141" s="73">
        <v>15</v>
      </c>
      <c r="N141" s="66"/>
      <c r="O141" s="44">
        <f t="shared" si="26"/>
        <v>3.0337499999999999</v>
      </c>
      <c r="P141" s="49">
        <f t="shared" si="27"/>
        <v>45.475416666666661</v>
      </c>
      <c r="Q141" s="83"/>
      <c r="R141" s="66">
        <v>253</v>
      </c>
    </row>
    <row r="142" spans="1:18" s="71" customFormat="1" x14ac:dyDescent="0.3">
      <c r="A142" s="66">
        <v>3103</v>
      </c>
      <c r="B142" s="67" t="s">
        <v>99</v>
      </c>
      <c r="C142" s="66">
        <v>30</v>
      </c>
      <c r="D142" s="66">
        <v>1491</v>
      </c>
      <c r="E142" s="68">
        <v>7</v>
      </c>
      <c r="F142" s="66">
        <v>2450</v>
      </c>
      <c r="G142" s="66">
        <f t="shared" si="28"/>
        <v>2597</v>
      </c>
      <c r="H142" s="66">
        <f t="shared" si="24"/>
        <v>2523.5</v>
      </c>
      <c r="I142" s="66">
        <v>450</v>
      </c>
      <c r="J142" s="66"/>
      <c r="K142" s="69">
        <f t="shared" ref="K142:K204" si="29">(H142-D142-I142-J142)/C142</f>
        <v>19.416666666666668</v>
      </c>
      <c r="L142" s="66">
        <v>0</v>
      </c>
      <c r="M142" s="66"/>
      <c r="N142" s="66"/>
      <c r="O142" s="44">
        <f t="shared" si="26"/>
        <v>4.2058333333333335</v>
      </c>
      <c r="P142" s="49">
        <f t="shared" si="27"/>
        <v>23.622500000000002</v>
      </c>
      <c r="Q142" s="83"/>
      <c r="R142" s="66">
        <v>371</v>
      </c>
    </row>
    <row r="143" spans="1:18" s="71" customFormat="1" x14ac:dyDescent="0.3">
      <c r="A143" s="66">
        <v>1351</v>
      </c>
      <c r="B143" s="67" t="s">
        <v>179</v>
      </c>
      <c r="C143" s="66">
        <v>24</v>
      </c>
      <c r="D143" s="66">
        <v>603</v>
      </c>
      <c r="E143" s="68">
        <v>9</v>
      </c>
      <c r="F143" s="66">
        <v>1332</v>
      </c>
      <c r="G143" s="66">
        <f t="shared" si="28"/>
        <v>594</v>
      </c>
      <c r="H143" s="66">
        <f t="shared" si="24"/>
        <v>963</v>
      </c>
      <c r="I143" s="66">
        <v>480</v>
      </c>
      <c r="J143" s="66"/>
      <c r="K143" s="69">
        <f t="shared" si="29"/>
        <v>-5</v>
      </c>
      <c r="L143" s="66">
        <v>0</v>
      </c>
      <c r="M143" s="73">
        <v>15</v>
      </c>
      <c r="N143" s="66"/>
      <c r="O143" s="44">
        <f t="shared" si="26"/>
        <v>2.0062500000000001</v>
      </c>
      <c r="P143" s="49">
        <f t="shared" si="27"/>
        <v>12.00625</v>
      </c>
      <c r="Q143" s="83"/>
      <c r="R143" s="66">
        <v>66</v>
      </c>
    </row>
    <row r="144" spans="1:18" s="71" customFormat="1" x14ac:dyDescent="0.3">
      <c r="A144" s="66">
        <v>163</v>
      </c>
      <c r="B144" s="67" t="s">
        <v>146</v>
      </c>
      <c r="C144" s="66">
        <v>10</v>
      </c>
      <c r="D144" s="66">
        <v>19</v>
      </c>
      <c r="E144" s="68">
        <v>3.5</v>
      </c>
      <c r="F144" s="66">
        <v>329</v>
      </c>
      <c r="G144" s="66">
        <f t="shared" si="28"/>
        <v>423.5</v>
      </c>
      <c r="H144" s="66">
        <f t="shared" si="24"/>
        <v>376.25</v>
      </c>
      <c r="I144" s="66">
        <v>160</v>
      </c>
      <c r="J144" s="66"/>
      <c r="K144" s="69">
        <f t="shared" si="29"/>
        <v>19.725000000000001</v>
      </c>
      <c r="L144" s="66">
        <v>0</v>
      </c>
      <c r="M144" s="66"/>
      <c r="N144" s="66"/>
      <c r="O144" s="44">
        <f t="shared" si="26"/>
        <v>1.8812500000000001</v>
      </c>
      <c r="P144" s="49">
        <f t="shared" si="27"/>
        <v>21.606250000000003</v>
      </c>
      <c r="Q144" s="83"/>
      <c r="R144" s="66">
        <v>121</v>
      </c>
    </row>
    <row r="145" spans="1:18" s="71" customFormat="1" x14ac:dyDescent="0.3">
      <c r="A145" s="66">
        <v>1323</v>
      </c>
      <c r="B145" s="67" t="s">
        <v>235</v>
      </c>
      <c r="C145" s="66">
        <v>8</v>
      </c>
      <c r="D145" s="66">
        <v>17</v>
      </c>
      <c r="E145" s="68">
        <v>5</v>
      </c>
      <c r="F145" s="66">
        <v>100</v>
      </c>
      <c r="G145" s="66">
        <f t="shared" si="28"/>
        <v>310</v>
      </c>
      <c r="H145" s="66">
        <f t="shared" si="24"/>
        <v>205</v>
      </c>
      <c r="I145" s="66"/>
      <c r="J145" s="66"/>
      <c r="K145" s="69">
        <f t="shared" si="29"/>
        <v>23.5</v>
      </c>
      <c r="L145" s="66">
        <v>0</v>
      </c>
      <c r="M145" s="66"/>
      <c r="N145" s="66"/>
      <c r="O145" s="44">
        <f t="shared" si="26"/>
        <v>1.28125</v>
      </c>
      <c r="P145" s="49">
        <f t="shared" si="27"/>
        <v>24.78125</v>
      </c>
      <c r="Q145" s="83"/>
      <c r="R145" s="66">
        <v>62</v>
      </c>
    </row>
    <row r="146" spans="1:18" s="71" customFormat="1" x14ac:dyDescent="0.3">
      <c r="A146" s="66">
        <v>3079</v>
      </c>
      <c r="B146" s="67" t="s">
        <v>83</v>
      </c>
      <c r="C146" s="66">
        <v>12</v>
      </c>
      <c r="D146" s="66">
        <v>1168</v>
      </c>
      <c r="E146" s="68">
        <v>5</v>
      </c>
      <c r="F146" s="66">
        <v>2305</v>
      </c>
      <c r="G146" s="66">
        <f t="shared" si="28"/>
        <v>3145</v>
      </c>
      <c r="H146" s="66">
        <f t="shared" si="24"/>
        <v>2725</v>
      </c>
      <c r="I146" s="66"/>
      <c r="J146" s="66"/>
      <c r="K146" s="69">
        <f>(H146-D146-I146-J146)/C146</f>
        <v>129.75</v>
      </c>
      <c r="L146" s="66">
        <v>5</v>
      </c>
      <c r="M146" s="66"/>
      <c r="N146" s="66"/>
      <c r="O146" s="44">
        <f t="shared" si="26"/>
        <v>11.354166666666666</v>
      </c>
      <c r="P146" s="49">
        <f>K146+L146+M146+N146+O146</f>
        <v>146.10416666666666</v>
      </c>
      <c r="Q146" s="83"/>
      <c r="R146" s="66">
        <v>629</v>
      </c>
    </row>
    <row r="147" spans="1:18" s="71" customFormat="1" x14ac:dyDescent="0.3">
      <c r="A147" s="66">
        <v>165</v>
      </c>
      <c r="B147" s="67" t="s">
        <v>82</v>
      </c>
      <c r="C147" s="66">
        <v>24</v>
      </c>
      <c r="D147" s="66">
        <v>6101</v>
      </c>
      <c r="E147" s="68">
        <v>5</v>
      </c>
      <c r="F147" s="66">
        <v>12555</v>
      </c>
      <c r="G147" s="66">
        <f>R147*E147</f>
        <v>13155</v>
      </c>
      <c r="H147" s="66">
        <f t="shared" si="24"/>
        <v>12855</v>
      </c>
      <c r="I147" s="66"/>
      <c r="J147" s="66"/>
      <c r="K147" s="69">
        <f>(H147-D147-I147-J147)/C147</f>
        <v>281.41666666666669</v>
      </c>
      <c r="L147" s="66">
        <v>25</v>
      </c>
      <c r="M147" s="73">
        <v>40</v>
      </c>
      <c r="N147" s="66"/>
      <c r="O147" s="44">
        <f t="shared" si="26"/>
        <v>26.78125</v>
      </c>
      <c r="P147" s="49">
        <f t="shared" si="27"/>
        <v>373.19791666666669</v>
      </c>
      <c r="Q147" s="83"/>
      <c r="R147" s="66">
        <v>2631</v>
      </c>
    </row>
    <row r="148" spans="1:18" s="71" customFormat="1" x14ac:dyDescent="0.3">
      <c r="A148" s="66">
        <v>3135</v>
      </c>
      <c r="B148" s="67" t="s">
        <v>240</v>
      </c>
      <c r="C148" s="66">
        <v>10</v>
      </c>
      <c r="D148" s="66">
        <v>390</v>
      </c>
      <c r="E148" s="68">
        <v>8</v>
      </c>
      <c r="F148" s="66">
        <v>56</v>
      </c>
      <c r="G148" s="66">
        <f t="shared" si="28"/>
        <v>56</v>
      </c>
      <c r="H148" s="66">
        <f t="shared" ref="H148:H213" si="30">SUM(F148+G148)/2</f>
        <v>56</v>
      </c>
      <c r="I148" s="66"/>
      <c r="J148" s="66"/>
      <c r="K148" s="69">
        <f t="shared" si="29"/>
        <v>-33.4</v>
      </c>
      <c r="L148" s="66">
        <v>0</v>
      </c>
      <c r="M148" s="66"/>
      <c r="N148" s="66"/>
      <c r="O148" s="44">
        <f t="shared" ref="O148:O213" si="31">H148*0.05/C148</f>
        <v>0.28000000000000003</v>
      </c>
      <c r="P148" s="49">
        <f t="shared" si="27"/>
        <v>-33.119999999999997</v>
      </c>
      <c r="Q148" s="83"/>
      <c r="R148" s="66">
        <v>7</v>
      </c>
    </row>
    <row r="149" spans="1:18" s="71" customFormat="1" x14ac:dyDescent="0.3">
      <c r="A149" s="66">
        <v>3051</v>
      </c>
      <c r="B149" s="67" t="s">
        <v>191</v>
      </c>
      <c r="C149" s="66">
        <v>12</v>
      </c>
      <c r="D149" s="66">
        <v>5362</v>
      </c>
      <c r="E149" s="68">
        <v>10</v>
      </c>
      <c r="F149" s="66">
        <v>0</v>
      </c>
      <c r="G149" s="66">
        <f t="shared" si="28"/>
        <v>0</v>
      </c>
      <c r="H149" s="66">
        <f t="shared" si="30"/>
        <v>0</v>
      </c>
      <c r="I149" s="66"/>
      <c r="J149" s="66"/>
      <c r="K149" s="69">
        <f t="shared" si="29"/>
        <v>-446.83333333333331</v>
      </c>
      <c r="L149" s="66">
        <v>0</v>
      </c>
      <c r="M149" s="66"/>
      <c r="N149" s="66"/>
      <c r="O149" s="44">
        <f t="shared" si="31"/>
        <v>0</v>
      </c>
      <c r="P149" s="49">
        <f t="shared" si="27"/>
        <v>-446.83333333333331</v>
      </c>
      <c r="Q149" s="83"/>
      <c r="R149" s="66"/>
    </row>
    <row r="150" spans="1:18" s="71" customFormat="1" x14ac:dyDescent="0.3">
      <c r="A150" s="66">
        <v>167</v>
      </c>
      <c r="B150" s="67" t="s">
        <v>175</v>
      </c>
      <c r="C150" s="66">
        <v>1</v>
      </c>
      <c r="D150" s="66">
        <v>85</v>
      </c>
      <c r="E150" s="68">
        <v>10</v>
      </c>
      <c r="F150" s="66">
        <v>200</v>
      </c>
      <c r="G150" s="66">
        <f t="shared" si="28"/>
        <v>200</v>
      </c>
      <c r="H150" s="66">
        <f t="shared" si="30"/>
        <v>200</v>
      </c>
      <c r="I150" s="66"/>
      <c r="J150" s="66"/>
      <c r="K150" s="69">
        <f t="shared" si="29"/>
        <v>115</v>
      </c>
      <c r="L150" s="66">
        <v>0</v>
      </c>
      <c r="M150" s="66"/>
      <c r="N150" s="66"/>
      <c r="O150" s="44">
        <f t="shared" si="31"/>
        <v>10</v>
      </c>
      <c r="P150" s="49">
        <f t="shared" si="27"/>
        <v>125</v>
      </c>
      <c r="Q150" s="83"/>
      <c r="R150" s="66">
        <v>20</v>
      </c>
    </row>
    <row r="151" spans="1:18" s="71" customFormat="1" x14ac:dyDescent="0.3">
      <c r="A151" s="66">
        <v>166</v>
      </c>
      <c r="B151" s="67" t="s">
        <v>176</v>
      </c>
      <c r="C151" s="66">
        <v>1</v>
      </c>
      <c r="D151" s="66">
        <v>0</v>
      </c>
      <c r="E151" s="68">
        <v>10</v>
      </c>
      <c r="F151" s="66">
        <v>0</v>
      </c>
      <c r="G151" s="66">
        <f t="shared" si="28"/>
        <v>0</v>
      </c>
      <c r="H151" s="66">
        <f t="shared" si="30"/>
        <v>0</v>
      </c>
      <c r="I151" s="66"/>
      <c r="J151" s="66"/>
      <c r="K151" s="69">
        <f t="shared" si="29"/>
        <v>0</v>
      </c>
      <c r="L151" s="66">
        <v>0</v>
      </c>
      <c r="M151" s="66"/>
      <c r="N151" s="66"/>
      <c r="O151" s="44">
        <f t="shared" si="31"/>
        <v>0</v>
      </c>
      <c r="P151" s="49">
        <f t="shared" ref="P151:P216" si="32">K151+L151+M151+N151+O151</f>
        <v>0</v>
      </c>
      <c r="Q151" s="83"/>
      <c r="R151" s="66"/>
    </row>
    <row r="152" spans="1:18" s="71" customFormat="1" x14ac:dyDescent="0.3">
      <c r="A152" s="66">
        <v>3102</v>
      </c>
      <c r="B152" s="67" t="s">
        <v>84</v>
      </c>
      <c r="C152" s="66">
        <v>6</v>
      </c>
      <c r="D152" s="66">
        <v>106</v>
      </c>
      <c r="E152" s="68">
        <v>3.5</v>
      </c>
      <c r="F152" s="66">
        <v>199.5</v>
      </c>
      <c r="G152" s="66">
        <f t="shared" si="28"/>
        <v>42</v>
      </c>
      <c r="H152" s="66">
        <f t="shared" si="30"/>
        <v>120.75</v>
      </c>
      <c r="I152" s="66"/>
      <c r="J152" s="66"/>
      <c r="K152" s="69">
        <f t="shared" si="29"/>
        <v>2.4583333333333335</v>
      </c>
      <c r="L152" s="66">
        <v>0</v>
      </c>
      <c r="M152" s="66"/>
      <c r="N152" s="66"/>
      <c r="O152" s="44">
        <f t="shared" si="31"/>
        <v>1.0062500000000001</v>
      </c>
      <c r="P152" s="49">
        <f t="shared" si="32"/>
        <v>3.4645833333333336</v>
      </c>
      <c r="Q152" s="83"/>
      <c r="R152" s="66">
        <v>12</v>
      </c>
    </row>
    <row r="153" spans="1:18" s="71" customFormat="1" x14ac:dyDescent="0.3">
      <c r="A153" s="66">
        <v>3</v>
      </c>
      <c r="B153" s="67" t="s">
        <v>20</v>
      </c>
      <c r="C153" s="66">
        <v>24</v>
      </c>
      <c r="D153" s="66">
        <v>1920</v>
      </c>
      <c r="E153" s="68">
        <v>9</v>
      </c>
      <c r="F153" s="66">
        <v>2070</v>
      </c>
      <c r="G153" s="66">
        <f t="shared" si="28"/>
        <v>882</v>
      </c>
      <c r="H153" s="66">
        <f t="shared" si="30"/>
        <v>1476</v>
      </c>
      <c r="I153" s="66"/>
      <c r="J153" s="66"/>
      <c r="K153" s="69">
        <f t="shared" si="29"/>
        <v>-18.5</v>
      </c>
      <c r="L153" s="66">
        <v>0</v>
      </c>
      <c r="M153" s="73">
        <v>20</v>
      </c>
      <c r="N153" s="66"/>
      <c r="O153" s="44">
        <f t="shared" si="31"/>
        <v>3.0749999999999997</v>
      </c>
      <c r="P153" s="49">
        <f t="shared" si="32"/>
        <v>4.5749999999999993</v>
      </c>
      <c r="Q153" s="83"/>
      <c r="R153" s="66">
        <v>98</v>
      </c>
    </row>
    <row r="154" spans="1:18" s="71" customFormat="1" x14ac:dyDescent="0.3">
      <c r="A154" s="66">
        <v>2</v>
      </c>
      <c r="B154" s="67" t="s">
        <v>19</v>
      </c>
      <c r="C154" s="66">
        <v>24</v>
      </c>
      <c r="D154" s="66">
        <v>2407</v>
      </c>
      <c r="E154" s="68">
        <v>9</v>
      </c>
      <c r="F154" s="66">
        <v>3870</v>
      </c>
      <c r="G154" s="66">
        <f t="shared" si="28"/>
        <v>3825</v>
      </c>
      <c r="H154" s="66">
        <f t="shared" si="30"/>
        <v>3847.5</v>
      </c>
      <c r="I154" s="66">
        <v>1200</v>
      </c>
      <c r="J154" s="66"/>
      <c r="K154" s="69">
        <f t="shared" si="29"/>
        <v>10.020833333333334</v>
      </c>
      <c r="L154" s="66">
        <v>20</v>
      </c>
      <c r="M154" s="73">
        <v>30</v>
      </c>
      <c r="N154" s="66"/>
      <c r="O154" s="44">
        <f t="shared" si="31"/>
        <v>8.015625</v>
      </c>
      <c r="P154" s="49">
        <f t="shared" si="32"/>
        <v>68.036458333333343</v>
      </c>
      <c r="Q154" s="83"/>
      <c r="R154" s="66">
        <v>425</v>
      </c>
    </row>
    <row r="155" spans="1:18" s="71" customFormat="1" x14ac:dyDescent="0.3">
      <c r="A155" s="66">
        <v>4607</v>
      </c>
      <c r="B155" s="67" t="s">
        <v>246</v>
      </c>
      <c r="C155" s="66">
        <v>12</v>
      </c>
      <c r="D155" s="66"/>
      <c r="E155" s="68">
        <v>9</v>
      </c>
      <c r="F155" s="66">
        <v>0</v>
      </c>
      <c r="G155" s="66">
        <f t="shared" si="28"/>
        <v>0</v>
      </c>
      <c r="H155" s="66">
        <f t="shared" si="30"/>
        <v>0</v>
      </c>
      <c r="I155" s="66">
        <v>240</v>
      </c>
      <c r="J155" s="66"/>
      <c r="K155" s="69">
        <f t="shared" si="29"/>
        <v>-20</v>
      </c>
      <c r="L155" s="66">
        <v>0</v>
      </c>
      <c r="M155" s="66"/>
      <c r="N155" s="66"/>
      <c r="O155" s="44">
        <f t="shared" si="31"/>
        <v>0</v>
      </c>
      <c r="P155" s="49">
        <f t="shared" si="32"/>
        <v>-20</v>
      </c>
      <c r="Q155" s="83"/>
      <c r="R155" s="66"/>
    </row>
    <row r="156" spans="1:18" s="71" customFormat="1" x14ac:dyDescent="0.3">
      <c r="A156" s="66">
        <v>59</v>
      </c>
      <c r="B156" s="67" t="s">
        <v>112</v>
      </c>
      <c r="C156" s="66">
        <v>12</v>
      </c>
      <c r="D156" s="66">
        <v>2092</v>
      </c>
      <c r="E156" s="68">
        <v>9</v>
      </c>
      <c r="F156" s="66">
        <v>4851</v>
      </c>
      <c r="G156" s="66">
        <f t="shared" si="28"/>
        <v>3132</v>
      </c>
      <c r="H156" s="66">
        <f t="shared" si="30"/>
        <v>3991.5</v>
      </c>
      <c r="I156" s="66">
        <v>1080</v>
      </c>
      <c r="J156" s="66"/>
      <c r="K156" s="69">
        <f t="shared" si="29"/>
        <v>68.291666666666671</v>
      </c>
      <c r="L156" s="66">
        <v>20</v>
      </c>
      <c r="M156" s="66"/>
      <c r="N156" s="66"/>
      <c r="O156" s="44">
        <f t="shared" si="31"/>
        <v>16.631250000000001</v>
      </c>
      <c r="P156" s="49">
        <f t="shared" si="32"/>
        <v>104.92291666666668</v>
      </c>
      <c r="Q156" s="83"/>
      <c r="R156" s="66">
        <v>348</v>
      </c>
    </row>
    <row r="157" spans="1:18" s="65" customFormat="1" x14ac:dyDescent="0.3">
      <c r="A157" s="41">
        <v>4</v>
      </c>
      <c r="B157" s="63" t="s">
        <v>21</v>
      </c>
      <c r="C157" s="41">
        <v>24</v>
      </c>
      <c r="D157" s="41">
        <v>1845</v>
      </c>
      <c r="E157" s="42">
        <v>9</v>
      </c>
      <c r="F157" s="41">
        <v>2556</v>
      </c>
      <c r="G157" s="66">
        <f t="shared" si="28"/>
        <v>1917</v>
      </c>
      <c r="H157" s="41">
        <f t="shared" si="30"/>
        <v>2236.5</v>
      </c>
      <c r="I157" s="41">
        <v>360</v>
      </c>
      <c r="J157" s="41"/>
      <c r="K157" s="43">
        <f t="shared" si="29"/>
        <v>1.3125</v>
      </c>
      <c r="L157" s="41">
        <v>20</v>
      </c>
      <c r="M157" s="41"/>
      <c r="N157" s="41"/>
      <c r="O157" s="39">
        <f t="shared" si="31"/>
        <v>4.6593749999999998</v>
      </c>
      <c r="P157" s="28">
        <f t="shared" si="32"/>
        <v>25.971875000000001</v>
      </c>
      <c r="Q157" s="84"/>
      <c r="R157" s="66">
        <v>213</v>
      </c>
    </row>
    <row r="158" spans="1:18" s="65" customFormat="1" x14ac:dyDescent="0.3">
      <c r="A158" s="41">
        <v>5</v>
      </c>
      <c r="B158" s="63" t="s">
        <v>22</v>
      </c>
      <c r="C158" s="41">
        <v>24</v>
      </c>
      <c r="D158" s="41">
        <v>1569</v>
      </c>
      <c r="E158" s="42">
        <v>9</v>
      </c>
      <c r="F158" s="41">
        <v>2565</v>
      </c>
      <c r="G158" s="66">
        <f t="shared" si="28"/>
        <v>1674</v>
      </c>
      <c r="H158" s="41">
        <f t="shared" si="30"/>
        <v>2119.5</v>
      </c>
      <c r="I158" s="41">
        <v>960</v>
      </c>
      <c r="J158" s="41"/>
      <c r="K158" s="43">
        <f t="shared" si="29"/>
        <v>-17.0625</v>
      </c>
      <c r="L158" s="41">
        <v>20</v>
      </c>
      <c r="M158" s="41"/>
      <c r="N158" s="41"/>
      <c r="O158" s="39">
        <f t="shared" si="31"/>
        <v>4.4156250000000004</v>
      </c>
      <c r="P158" s="28">
        <f t="shared" si="32"/>
        <v>7.3531250000000004</v>
      </c>
      <c r="Q158" s="84"/>
      <c r="R158" s="66">
        <v>186</v>
      </c>
    </row>
    <row r="159" spans="1:18" s="71" customFormat="1" x14ac:dyDescent="0.3">
      <c r="A159" s="66">
        <v>3017</v>
      </c>
      <c r="B159" s="67" t="s">
        <v>340</v>
      </c>
      <c r="C159" s="66">
        <v>24</v>
      </c>
      <c r="D159" s="66">
        <v>2143</v>
      </c>
      <c r="E159" s="68">
        <v>9</v>
      </c>
      <c r="F159" s="66">
        <v>2250</v>
      </c>
      <c r="G159" s="66">
        <f t="shared" si="28"/>
        <v>2484</v>
      </c>
      <c r="H159" s="66">
        <f t="shared" si="30"/>
        <v>2367</v>
      </c>
      <c r="I159" s="66"/>
      <c r="J159" s="66"/>
      <c r="K159" s="69">
        <f t="shared" si="29"/>
        <v>9.3333333333333339</v>
      </c>
      <c r="L159" s="66">
        <v>20</v>
      </c>
      <c r="M159" s="66"/>
      <c r="N159" s="66"/>
      <c r="O159" s="44">
        <f t="shared" si="31"/>
        <v>4.9312500000000004</v>
      </c>
      <c r="P159" s="49">
        <f t="shared" si="32"/>
        <v>34.264583333333334</v>
      </c>
      <c r="Q159" s="83"/>
      <c r="R159" s="66">
        <v>276</v>
      </c>
    </row>
    <row r="160" spans="1:18" s="71" customFormat="1" x14ac:dyDescent="0.3">
      <c r="A160" s="66">
        <v>1388</v>
      </c>
      <c r="B160" s="67" t="s">
        <v>24</v>
      </c>
      <c r="C160" s="66">
        <v>24</v>
      </c>
      <c r="D160" s="66">
        <v>1229</v>
      </c>
      <c r="E160" s="68">
        <v>9</v>
      </c>
      <c r="F160" s="66">
        <v>1809</v>
      </c>
      <c r="G160" s="66">
        <f t="shared" si="28"/>
        <v>873</v>
      </c>
      <c r="H160" s="66">
        <f t="shared" si="30"/>
        <v>1341</v>
      </c>
      <c r="I160" s="66"/>
      <c r="J160" s="66"/>
      <c r="K160" s="69">
        <f t="shared" si="29"/>
        <v>4.666666666666667</v>
      </c>
      <c r="L160" s="66">
        <v>0</v>
      </c>
      <c r="M160" s="66"/>
      <c r="N160" s="66"/>
      <c r="O160" s="44">
        <f t="shared" si="31"/>
        <v>2.7937499999999997</v>
      </c>
      <c r="P160" s="49">
        <f t="shared" si="32"/>
        <v>7.4604166666666671</v>
      </c>
      <c r="Q160" s="83"/>
      <c r="R160" s="66">
        <v>97</v>
      </c>
    </row>
    <row r="161" spans="1:18" s="71" customFormat="1" x14ac:dyDescent="0.3">
      <c r="A161" s="66">
        <v>12</v>
      </c>
      <c r="B161" s="67" t="s">
        <v>138</v>
      </c>
      <c r="C161" s="66">
        <v>200</v>
      </c>
      <c r="D161" s="66">
        <v>10567</v>
      </c>
      <c r="E161" s="68">
        <v>3.5</v>
      </c>
      <c r="F161" s="66">
        <v>28350</v>
      </c>
      <c r="G161" s="66">
        <f t="shared" si="28"/>
        <v>36148</v>
      </c>
      <c r="H161" s="66">
        <f t="shared" si="30"/>
        <v>32249</v>
      </c>
      <c r="I161" s="66">
        <v>8000</v>
      </c>
      <c r="J161" s="66"/>
      <c r="K161" s="69">
        <f t="shared" si="29"/>
        <v>68.41</v>
      </c>
      <c r="L161" s="66">
        <v>10</v>
      </c>
      <c r="M161" s="66"/>
      <c r="N161" s="66"/>
      <c r="O161" s="44">
        <f t="shared" si="31"/>
        <v>8.0622500000000006</v>
      </c>
      <c r="P161" s="49">
        <f t="shared" si="32"/>
        <v>86.472250000000003</v>
      </c>
      <c r="Q161" s="83"/>
      <c r="R161" s="66">
        <v>10328</v>
      </c>
    </row>
    <row r="162" spans="1:18" s="71" customFormat="1" x14ac:dyDescent="0.3">
      <c r="A162" s="66">
        <v>1519</v>
      </c>
      <c r="B162" s="67" t="s">
        <v>180</v>
      </c>
      <c r="C162" s="66">
        <v>36</v>
      </c>
      <c r="D162" s="66">
        <v>950</v>
      </c>
      <c r="E162" s="68">
        <v>4.5</v>
      </c>
      <c r="F162" s="66">
        <v>2835</v>
      </c>
      <c r="G162" s="66">
        <f t="shared" si="28"/>
        <v>1395</v>
      </c>
      <c r="H162" s="66">
        <f t="shared" si="30"/>
        <v>2115</v>
      </c>
      <c r="I162" s="66">
        <v>720</v>
      </c>
      <c r="J162" s="66"/>
      <c r="K162" s="69">
        <f t="shared" si="29"/>
        <v>12.361111111111111</v>
      </c>
      <c r="L162" s="66">
        <v>0</v>
      </c>
      <c r="M162" s="66"/>
      <c r="N162" s="66"/>
      <c r="O162" s="44">
        <f t="shared" si="31"/>
        <v>2.9375</v>
      </c>
      <c r="P162" s="49">
        <f t="shared" si="32"/>
        <v>15.298611111111111</v>
      </c>
      <c r="Q162" s="83"/>
      <c r="R162" s="66">
        <v>310</v>
      </c>
    </row>
    <row r="163" spans="1:18" s="71" customFormat="1" x14ac:dyDescent="0.3">
      <c r="A163" s="66">
        <v>1520</v>
      </c>
      <c r="B163" s="67" t="s">
        <v>181</v>
      </c>
      <c r="C163" s="66">
        <v>36</v>
      </c>
      <c r="D163" s="66">
        <v>878</v>
      </c>
      <c r="E163" s="68">
        <v>4.5</v>
      </c>
      <c r="F163" s="66">
        <v>1840.5</v>
      </c>
      <c r="G163" s="66">
        <f t="shared" si="28"/>
        <v>909</v>
      </c>
      <c r="H163" s="66">
        <f t="shared" si="30"/>
        <v>1374.75</v>
      </c>
      <c r="I163" s="66">
        <v>180</v>
      </c>
      <c r="J163" s="66"/>
      <c r="K163" s="69">
        <f t="shared" si="29"/>
        <v>8.7986111111111107</v>
      </c>
      <c r="L163" s="66">
        <v>0</v>
      </c>
      <c r="M163" s="66"/>
      <c r="N163" s="66"/>
      <c r="O163" s="44">
        <f t="shared" si="31"/>
        <v>1.9093749999999998</v>
      </c>
      <c r="P163" s="49">
        <f t="shared" si="32"/>
        <v>10.707986111111111</v>
      </c>
      <c r="Q163" s="83"/>
      <c r="R163" s="66">
        <v>202</v>
      </c>
    </row>
    <row r="164" spans="1:18" s="71" customFormat="1" x14ac:dyDescent="0.3">
      <c r="A164" s="66">
        <v>1034</v>
      </c>
      <c r="B164" s="67" t="s">
        <v>174</v>
      </c>
      <c r="C164" s="66">
        <v>1</v>
      </c>
      <c r="D164" s="66">
        <v>215</v>
      </c>
      <c r="E164" s="68">
        <v>10</v>
      </c>
      <c r="F164" s="66">
        <v>300</v>
      </c>
      <c r="G164" s="66">
        <f t="shared" si="28"/>
        <v>310</v>
      </c>
      <c r="H164" s="66">
        <f t="shared" si="30"/>
        <v>305</v>
      </c>
      <c r="I164" s="66">
        <v>20</v>
      </c>
      <c r="J164" s="66"/>
      <c r="K164" s="69">
        <f t="shared" si="29"/>
        <v>70</v>
      </c>
      <c r="L164" s="66">
        <v>0</v>
      </c>
      <c r="M164" s="66"/>
      <c r="N164" s="66"/>
      <c r="O164" s="44">
        <f t="shared" si="31"/>
        <v>15.25</v>
      </c>
      <c r="P164" s="49">
        <f t="shared" si="32"/>
        <v>85.25</v>
      </c>
      <c r="Q164" s="83"/>
      <c r="R164" s="66">
        <v>31</v>
      </c>
    </row>
    <row r="165" spans="1:18" s="71" customFormat="1" x14ac:dyDescent="0.3">
      <c r="A165" s="66">
        <v>1324</v>
      </c>
      <c r="B165" s="67" t="s">
        <v>73</v>
      </c>
      <c r="C165" s="66">
        <v>12</v>
      </c>
      <c r="D165" s="66">
        <v>1100</v>
      </c>
      <c r="E165" s="68">
        <v>4.5</v>
      </c>
      <c r="F165" s="66">
        <v>3510</v>
      </c>
      <c r="G165" s="66">
        <f t="shared" si="28"/>
        <v>850.5</v>
      </c>
      <c r="H165" s="66">
        <f t="shared" si="30"/>
        <v>2180.25</v>
      </c>
      <c r="I165" s="66"/>
      <c r="J165" s="66"/>
      <c r="K165" s="69">
        <f t="shared" si="29"/>
        <v>90.020833333333329</v>
      </c>
      <c r="L165" s="66">
        <v>0</v>
      </c>
      <c r="M165" s="73">
        <v>20</v>
      </c>
      <c r="N165" s="66"/>
      <c r="O165" s="44">
        <f t="shared" si="31"/>
        <v>9.0843749999999996</v>
      </c>
      <c r="P165" s="49">
        <f t="shared" si="32"/>
        <v>119.10520833333332</v>
      </c>
      <c r="Q165" s="83"/>
      <c r="R165" s="66">
        <v>189</v>
      </c>
    </row>
    <row r="166" spans="1:18" s="71" customFormat="1" x14ac:dyDescent="0.3">
      <c r="A166" s="66">
        <v>3015</v>
      </c>
      <c r="B166" s="67" t="s">
        <v>16</v>
      </c>
      <c r="C166" s="66">
        <v>20</v>
      </c>
      <c r="D166" s="66">
        <v>7171</v>
      </c>
      <c r="E166" s="68">
        <v>9</v>
      </c>
      <c r="F166" s="66">
        <v>11799</v>
      </c>
      <c r="G166" s="66">
        <f t="shared" si="28"/>
        <v>5517</v>
      </c>
      <c r="H166" s="66">
        <f t="shared" si="30"/>
        <v>8658</v>
      </c>
      <c r="I166" s="66"/>
      <c r="J166" s="66"/>
      <c r="K166" s="69">
        <f t="shared" si="29"/>
        <v>74.349999999999994</v>
      </c>
      <c r="L166" s="66">
        <v>20</v>
      </c>
      <c r="M166" s="66"/>
      <c r="N166" s="73">
        <v>30</v>
      </c>
      <c r="O166" s="44">
        <f t="shared" si="31"/>
        <v>21.645000000000003</v>
      </c>
      <c r="P166" s="49">
        <f t="shared" si="32"/>
        <v>145.995</v>
      </c>
      <c r="Q166" s="83"/>
      <c r="R166" s="66">
        <v>613</v>
      </c>
    </row>
    <row r="167" spans="1:18" s="71" customFormat="1" x14ac:dyDescent="0.3">
      <c r="A167" s="66">
        <v>3016</v>
      </c>
      <c r="B167" s="67" t="s">
        <v>14</v>
      </c>
      <c r="C167" s="66">
        <v>20</v>
      </c>
      <c r="D167" s="66">
        <v>4953</v>
      </c>
      <c r="E167" s="68">
        <v>9</v>
      </c>
      <c r="F167" s="66">
        <v>13428</v>
      </c>
      <c r="G167" s="66">
        <f t="shared" si="28"/>
        <v>5778</v>
      </c>
      <c r="H167" s="66">
        <f t="shared" si="30"/>
        <v>9603</v>
      </c>
      <c r="I167" s="66"/>
      <c r="J167" s="66"/>
      <c r="K167" s="69">
        <f t="shared" si="29"/>
        <v>232.5</v>
      </c>
      <c r="L167" s="66">
        <v>20</v>
      </c>
      <c r="M167" s="66"/>
      <c r="N167" s="73">
        <v>40</v>
      </c>
      <c r="O167" s="44">
        <f t="shared" si="31"/>
        <v>24.0075</v>
      </c>
      <c r="P167" s="49">
        <f t="shared" si="32"/>
        <v>316.50749999999999</v>
      </c>
      <c r="Q167" s="83"/>
      <c r="R167" s="66">
        <v>642</v>
      </c>
    </row>
    <row r="168" spans="1:18" s="71" customFormat="1" x14ac:dyDescent="0.3">
      <c r="A168" s="66">
        <v>3104</v>
      </c>
      <c r="B168" s="67" t="s">
        <v>183</v>
      </c>
      <c r="C168" s="66">
        <v>12</v>
      </c>
      <c r="D168" s="66">
        <v>159</v>
      </c>
      <c r="E168" s="68">
        <v>10</v>
      </c>
      <c r="F168" s="66">
        <v>200</v>
      </c>
      <c r="G168" s="66">
        <f t="shared" si="28"/>
        <v>70</v>
      </c>
      <c r="H168" s="66">
        <f t="shared" si="30"/>
        <v>135</v>
      </c>
      <c r="I168" s="66"/>
      <c r="J168" s="66"/>
      <c r="K168" s="69">
        <f t="shared" si="29"/>
        <v>-2</v>
      </c>
      <c r="L168" s="66">
        <v>0</v>
      </c>
      <c r="M168" s="66"/>
      <c r="N168" s="66"/>
      <c r="O168" s="44">
        <f t="shared" si="31"/>
        <v>0.5625</v>
      </c>
      <c r="P168" s="49">
        <f t="shared" si="32"/>
        <v>-1.4375</v>
      </c>
      <c r="Q168" s="83"/>
      <c r="R168" s="66">
        <v>7</v>
      </c>
    </row>
    <row r="169" spans="1:18" s="71" customFormat="1" x14ac:dyDescent="0.3">
      <c r="A169" s="66">
        <v>3105</v>
      </c>
      <c r="B169" s="67" t="s">
        <v>182</v>
      </c>
      <c r="C169" s="66">
        <v>12</v>
      </c>
      <c r="D169" s="66">
        <v>250</v>
      </c>
      <c r="E169" s="68">
        <v>10</v>
      </c>
      <c r="F169" s="66">
        <v>250</v>
      </c>
      <c r="G169" s="66">
        <f t="shared" si="28"/>
        <v>50</v>
      </c>
      <c r="H169" s="66">
        <f t="shared" si="30"/>
        <v>150</v>
      </c>
      <c r="I169" s="66"/>
      <c r="J169" s="66"/>
      <c r="K169" s="69">
        <f t="shared" si="29"/>
        <v>-8.3333333333333339</v>
      </c>
      <c r="L169" s="66">
        <v>0</v>
      </c>
      <c r="M169" s="66"/>
      <c r="N169" s="66"/>
      <c r="O169" s="44">
        <f t="shared" si="31"/>
        <v>0.625</v>
      </c>
      <c r="P169" s="49">
        <f t="shared" si="32"/>
        <v>-7.7083333333333339</v>
      </c>
      <c r="Q169" s="83"/>
      <c r="R169" s="66">
        <v>5</v>
      </c>
    </row>
    <row r="170" spans="1:18" s="71" customFormat="1" x14ac:dyDescent="0.3">
      <c r="A170" s="66">
        <v>3101</v>
      </c>
      <c r="B170" s="67" t="s">
        <v>332</v>
      </c>
      <c r="C170" s="66">
        <v>18</v>
      </c>
      <c r="D170" s="66">
        <v>0</v>
      </c>
      <c r="E170" s="68">
        <v>3.5</v>
      </c>
      <c r="F170" s="66">
        <v>70</v>
      </c>
      <c r="G170" s="66">
        <f t="shared" si="28"/>
        <v>304.5</v>
      </c>
      <c r="H170" s="66">
        <f t="shared" si="30"/>
        <v>187.25</v>
      </c>
      <c r="I170" s="66"/>
      <c r="J170" s="66"/>
      <c r="K170" s="69">
        <f t="shared" si="29"/>
        <v>10.402777777777779</v>
      </c>
      <c r="L170" s="66">
        <v>0</v>
      </c>
      <c r="M170" s="66"/>
      <c r="N170" s="66"/>
      <c r="O170" s="44">
        <f t="shared" si="31"/>
        <v>0.52013888888888893</v>
      </c>
      <c r="P170" s="49">
        <f t="shared" si="32"/>
        <v>10.922916666666667</v>
      </c>
      <c r="Q170" s="83"/>
      <c r="R170" s="66">
        <v>87</v>
      </c>
    </row>
    <row r="171" spans="1:18" s="65" customFormat="1" x14ac:dyDescent="0.3">
      <c r="A171" s="41">
        <v>1416</v>
      </c>
      <c r="B171" s="63" t="s">
        <v>44</v>
      </c>
      <c r="C171" s="41">
        <v>22</v>
      </c>
      <c r="D171" s="41">
        <v>1102</v>
      </c>
      <c r="E171" s="42">
        <v>9</v>
      </c>
      <c r="F171" s="41">
        <v>2907</v>
      </c>
      <c r="G171" s="66">
        <f t="shared" si="28"/>
        <v>1125</v>
      </c>
      <c r="H171" s="41">
        <f t="shared" si="30"/>
        <v>2016</v>
      </c>
      <c r="I171" s="41">
        <v>660</v>
      </c>
      <c r="J171" s="41"/>
      <c r="K171" s="43">
        <f t="shared" si="29"/>
        <v>11.545454545454545</v>
      </c>
      <c r="L171" s="41">
        <v>0</v>
      </c>
      <c r="M171" s="41"/>
      <c r="N171" s="41"/>
      <c r="O171" s="39">
        <f t="shared" si="31"/>
        <v>4.581818181818182</v>
      </c>
      <c r="P171" s="28">
        <f t="shared" si="32"/>
        <v>16.127272727272725</v>
      </c>
      <c r="Q171" s="84"/>
      <c r="R171" s="66">
        <v>125</v>
      </c>
    </row>
    <row r="172" spans="1:18" s="71" customFormat="1" x14ac:dyDescent="0.3">
      <c r="A172" s="66">
        <v>178</v>
      </c>
      <c r="B172" s="67" t="s">
        <v>115</v>
      </c>
      <c r="C172" s="66">
        <v>6</v>
      </c>
      <c r="D172" s="66">
        <v>4437</v>
      </c>
      <c r="E172" s="68">
        <v>7</v>
      </c>
      <c r="F172" s="66">
        <v>5670</v>
      </c>
      <c r="G172" s="66">
        <f t="shared" si="28"/>
        <v>4172</v>
      </c>
      <c r="H172" s="66">
        <f t="shared" si="30"/>
        <v>4921</v>
      </c>
      <c r="I172" s="66"/>
      <c r="J172" s="66"/>
      <c r="K172" s="69">
        <f t="shared" si="29"/>
        <v>80.666666666666671</v>
      </c>
      <c r="L172" s="66">
        <v>0</v>
      </c>
      <c r="M172" s="66"/>
      <c r="N172" s="66"/>
      <c r="O172" s="44">
        <f t="shared" si="31"/>
        <v>41.008333333333333</v>
      </c>
      <c r="P172" s="49">
        <f t="shared" si="32"/>
        <v>121.67500000000001</v>
      </c>
      <c r="Q172" s="83"/>
      <c r="R172" s="66">
        <v>596</v>
      </c>
    </row>
    <row r="173" spans="1:18" s="71" customFormat="1" x14ac:dyDescent="0.3">
      <c r="A173" s="66">
        <v>179</v>
      </c>
      <c r="B173" s="67" t="s">
        <v>116</v>
      </c>
      <c r="C173" s="66">
        <v>6</v>
      </c>
      <c r="D173" s="66">
        <v>708</v>
      </c>
      <c r="E173" s="68">
        <v>3</v>
      </c>
      <c r="F173" s="66">
        <v>1428</v>
      </c>
      <c r="G173" s="66">
        <f t="shared" si="28"/>
        <v>1170</v>
      </c>
      <c r="H173" s="66">
        <f t="shared" si="30"/>
        <v>1299</v>
      </c>
      <c r="I173" s="66"/>
      <c r="J173" s="66"/>
      <c r="K173" s="69">
        <f t="shared" si="29"/>
        <v>98.5</v>
      </c>
      <c r="L173" s="66">
        <v>0</v>
      </c>
      <c r="M173" s="66"/>
      <c r="N173" s="66"/>
      <c r="O173" s="44">
        <f t="shared" si="31"/>
        <v>10.825000000000001</v>
      </c>
      <c r="P173" s="49">
        <f t="shared" si="32"/>
        <v>109.325</v>
      </c>
      <c r="Q173" s="83"/>
      <c r="R173" s="66">
        <v>390</v>
      </c>
    </row>
    <row r="174" spans="1:18" s="71" customFormat="1" x14ac:dyDescent="0.3">
      <c r="A174" s="66">
        <v>4037</v>
      </c>
      <c r="B174" s="67" t="s">
        <v>328</v>
      </c>
      <c r="C174" s="66">
        <v>24</v>
      </c>
      <c r="D174" s="66">
        <v>7053</v>
      </c>
      <c r="E174" s="68">
        <v>2</v>
      </c>
      <c r="F174" s="66">
        <v>12948</v>
      </c>
      <c r="G174" s="66">
        <f t="shared" si="28"/>
        <v>10794</v>
      </c>
      <c r="H174" s="66">
        <f t="shared" si="30"/>
        <v>11871</v>
      </c>
      <c r="I174" s="66"/>
      <c r="J174" s="66"/>
      <c r="K174" s="69">
        <f>(H174-D174-I174-J174)/C174</f>
        <v>200.75</v>
      </c>
      <c r="L174" s="66">
        <v>0</v>
      </c>
      <c r="M174" s="73">
        <v>60</v>
      </c>
      <c r="N174" s="66"/>
      <c r="O174" s="44">
        <f>H174*0.05/C174</f>
        <v>24.731250000000003</v>
      </c>
      <c r="P174" s="49">
        <f t="shared" si="32"/>
        <v>285.48124999999999</v>
      </c>
      <c r="Q174" s="83"/>
      <c r="R174" s="66">
        <v>5397</v>
      </c>
    </row>
    <row r="175" spans="1:18" s="71" customFormat="1" x14ac:dyDescent="0.3">
      <c r="A175" s="66">
        <v>4038</v>
      </c>
      <c r="B175" s="67" t="s">
        <v>329</v>
      </c>
      <c r="C175" s="66">
        <v>12</v>
      </c>
      <c r="D175" s="66">
        <v>4164</v>
      </c>
      <c r="E175" s="68">
        <v>2</v>
      </c>
      <c r="F175" s="66">
        <v>4888</v>
      </c>
      <c r="G175" s="66">
        <f t="shared" si="28"/>
        <v>4956</v>
      </c>
      <c r="H175" s="66">
        <f t="shared" si="30"/>
        <v>4922</v>
      </c>
      <c r="I175" s="66"/>
      <c r="J175" s="66"/>
      <c r="K175" s="69">
        <f t="shared" si="29"/>
        <v>63.166666666666664</v>
      </c>
      <c r="L175" s="66">
        <v>0</v>
      </c>
      <c r="M175" s="73">
        <v>60</v>
      </c>
      <c r="N175" s="66"/>
      <c r="O175" s="44">
        <f t="shared" si="31"/>
        <v>20.508333333333336</v>
      </c>
      <c r="P175" s="49">
        <f t="shared" si="32"/>
        <v>143.67499999999998</v>
      </c>
      <c r="Q175" s="83"/>
      <c r="R175" s="66">
        <v>2478</v>
      </c>
    </row>
    <row r="176" spans="1:18" s="71" customFormat="1" x14ac:dyDescent="0.3">
      <c r="A176" s="66">
        <v>1486</v>
      </c>
      <c r="B176" s="67" t="s">
        <v>247</v>
      </c>
      <c r="C176" s="66">
        <v>50</v>
      </c>
      <c r="D176" s="66">
        <v>1140</v>
      </c>
      <c r="E176" s="68">
        <v>10</v>
      </c>
      <c r="F176" s="66">
        <v>2380</v>
      </c>
      <c r="G176" s="66">
        <f t="shared" si="28"/>
        <v>850</v>
      </c>
      <c r="H176" s="66">
        <f t="shared" si="30"/>
        <v>1615</v>
      </c>
      <c r="I176" s="66">
        <v>500</v>
      </c>
      <c r="J176" s="66"/>
      <c r="K176" s="69">
        <f t="shared" si="29"/>
        <v>-0.5</v>
      </c>
      <c r="L176" s="66">
        <v>0</v>
      </c>
      <c r="M176" s="66"/>
      <c r="N176" s="66"/>
      <c r="O176" s="44">
        <f t="shared" si="31"/>
        <v>1.615</v>
      </c>
      <c r="P176" s="49">
        <f t="shared" si="32"/>
        <v>1.115</v>
      </c>
      <c r="Q176" s="83"/>
      <c r="R176" s="66">
        <v>85</v>
      </c>
    </row>
    <row r="177" spans="1:19" s="71" customFormat="1" x14ac:dyDescent="0.3">
      <c r="A177" s="66">
        <v>3081</v>
      </c>
      <c r="B177" s="67" t="s">
        <v>95</v>
      </c>
      <c r="C177" s="66">
        <v>30</v>
      </c>
      <c r="D177" s="66">
        <v>1883</v>
      </c>
      <c r="E177" s="68">
        <v>9</v>
      </c>
      <c r="F177" s="66">
        <v>1170</v>
      </c>
      <c r="G177" s="66">
        <f t="shared" si="28"/>
        <v>1458</v>
      </c>
      <c r="H177" s="66">
        <f t="shared" si="30"/>
        <v>1314</v>
      </c>
      <c r="I177" s="66"/>
      <c r="J177" s="66"/>
      <c r="K177" s="69">
        <f t="shared" si="29"/>
        <v>-18.966666666666665</v>
      </c>
      <c r="L177" s="66">
        <v>0</v>
      </c>
      <c r="M177" s="66"/>
      <c r="N177" s="66"/>
      <c r="O177" s="44">
        <f t="shared" si="31"/>
        <v>2.19</v>
      </c>
      <c r="P177" s="49">
        <f t="shared" si="32"/>
        <v>-16.776666666666664</v>
      </c>
      <c r="Q177" s="83"/>
      <c r="R177" s="66">
        <v>162</v>
      </c>
    </row>
    <row r="178" spans="1:19" s="71" customFormat="1" x14ac:dyDescent="0.3">
      <c r="A178" s="66">
        <v>3082</v>
      </c>
      <c r="B178" s="67" t="s">
        <v>96</v>
      </c>
      <c r="C178" s="66">
        <v>20</v>
      </c>
      <c r="D178" s="66">
        <v>350</v>
      </c>
      <c r="E178" s="68">
        <v>9</v>
      </c>
      <c r="F178" s="66">
        <v>1035</v>
      </c>
      <c r="G178" s="66">
        <f t="shared" si="28"/>
        <v>666</v>
      </c>
      <c r="H178" s="66">
        <f t="shared" si="30"/>
        <v>850.5</v>
      </c>
      <c r="I178" s="66"/>
      <c r="J178" s="66"/>
      <c r="K178" s="69">
        <f t="shared" si="29"/>
        <v>25.024999999999999</v>
      </c>
      <c r="L178" s="66">
        <v>0</v>
      </c>
      <c r="M178" s="66"/>
      <c r="N178" s="66"/>
      <c r="O178" s="44">
        <f t="shared" si="31"/>
        <v>2.1262500000000002</v>
      </c>
      <c r="P178" s="49">
        <f t="shared" si="32"/>
        <v>27.151249999999997</v>
      </c>
      <c r="Q178" s="83"/>
      <c r="R178" s="66">
        <v>74</v>
      </c>
    </row>
    <row r="179" spans="1:19" s="71" customFormat="1" x14ac:dyDescent="0.3">
      <c r="A179" s="66">
        <v>225</v>
      </c>
      <c r="B179" s="67" t="s">
        <v>118</v>
      </c>
      <c r="C179" s="66">
        <v>40</v>
      </c>
      <c r="D179" s="66">
        <v>1785</v>
      </c>
      <c r="E179" s="68">
        <v>4</v>
      </c>
      <c r="F179" s="66">
        <v>3456</v>
      </c>
      <c r="G179" s="66">
        <f t="shared" si="28"/>
        <v>4144</v>
      </c>
      <c r="H179" s="66">
        <f t="shared" si="30"/>
        <v>3800</v>
      </c>
      <c r="I179" s="66">
        <v>800</v>
      </c>
      <c r="J179" s="66"/>
      <c r="K179" s="69">
        <f t="shared" si="29"/>
        <v>30.375</v>
      </c>
      <c r="L179" s="66">
        <v>25</v>
      </c>
      <c r="M179" s="66"/>
      <c r="N179" s="66"/>
      <c r="O179" s="44">
        <f t="shared" si="31"/>
        <v>4.75</v>
      </c>
      <c r="P179" s="49">
        <f t="shared" si="32"/>
        <v>60.125</v>
      </c>
      <c r="Q179" s="83"/>
      <c r="R179" s="66">
        <v>1036</v>
      </c>
    </row>
    <row r="180" spans="1:19" s="71" customFormat="1" x14ac:dyDescent="0.3">
      <c r="A180" s="66">
        <v>4605</v>
      </c>
      <c r="B180" s="67" t="s">
        <v>120</v>
      </c>
      <c r="C180" s="66">
        <v>40</v>
      </c>
      <c r="D180" s="66">
        <v>1296</v>
      </c>
      <c r="E180" s="68">
        <v>4</v>
      </c>
      <c r="F180" s="66">
        <v>1904</v>
      </c>
      <c r="G180" s="66">
        <f t="shared" si="28"/>
        <v>3240</v>
      </c>
      <c r="H180" s="66">
        <f t="shared" si="30"/>
        <v>2572</v>
      </c>
      <c r="I180" s="66"/>
      <c r="J180" s="66"/>
      <c r="K180" s="69">
        <f t="shared" si="29"/>
        <v>31.9</v>
      </c>
      <c r="L180" s="66">
        <v>25</v>
      </c>
      <c r="M180" s="66"/>
      <c r="N180" s="66"/>
      <c r="O180" s="44">
        <f t="shared" si="31"/>
        <v>3.2149999999999999</v>
      </c>
      <c r="P180" s="49">
        <f t="shared" si="32"/>
        <v>60.114999999999995</v>
      </c>
      <c r="Q180" s="83"/>
      <c r="R180" s="66">
        <v>810</v>
      </c>
    </row>
    <row r="181" spans="1:19" s="71" customFormat="1" x14ac:dyDescent="0.3">
      <c r="A181" s="66">
        <v>4606</v>
      </c>
      <c r="B181" s="67" t="s">
        <v>248</v>
      </c>
      <c r="C181" s="66">
        <v>40</v>
      </c>
      <c r="D181" s="66">
        <v>1760</v>
      </c>
      <c r="E181" s="68">
        <v>4</v>
      </c>
      <c r="F181" s="66">
        <v>1904</v>
      </c>
      <c r="G181" s="66">
        <f t="shared" si="28"/>
        <v>1992</v>
      </c>
      <c r="H181" s="66">
        <f t="shared" si="30"/>
        <v>1948</v>
      </c>
      <c r="I181" s="66"/>
      <c r="J181" s="66"/>
      <c r="K181" s="69">
        <f t="shared" si="29"/>
        <v>4.7</v>
      </c>
      <c r="L181" s="66">
        <v>0</v>
      </c>
      <c r="M181" s="66"/>
      <c r="N181" s="66"/>
      <c r="O181" s="44">
        <f t="shared" si="31"/>
        <v>2.4350000000000001</v>
      </c>
      <c r="P181" s="49">
        <f t="shared" si="32"/>
        <v>7.1349999999999998</v>
      </c>
      <c r="Q181" s="83"/>
      <c r="R181" s="66">
        <v>498</v>
      </c>
    </row>
    <row r="182" spans="1:19" s="71" customFormat="1" x14ac:dyDescent="0.3">
      <c r="A182" s="66">
        <v>227</v>
      </c>
      <c r="B182" s="67" t="s">
        <v>117</v>
      </c>
      <c r="C182" s="66">
        <v>40</v>
      </c>
      <c r="D182" s="66">
        <v>2493</v>
      </c>
      <c r="E182" s="68">
        <v>4</v>
      </c>
      <c r="F182" s="66">
        <v>3740</v>
      </c>
      <c r="G182" s="66">
        <f t="shared" si="28"/>
        <v>5104</v>
      </c>
      <c r="H182" s="66">
        <f t="shared" si="30"/>
        <v>4422</v>
      </c>
      <c r="I182" s="66">
        <v>600</v>
      </c>
      <c r="J182" s="66"/>
      <c r="K182" s="69">
        <f t="shared" si="29"/>
        <v>33.225000000000001</v>
      </c>
      <c r="L182" s="66">
        <v>30</v>
      </c>
      <c r="M182" s="66"/>
      <c r="N182" s="66"/>
      <c r="O182" s="44">
        <f t="shared" si="31"/>
        <v>5.5275000000000007</v>
      </c>
      <c r="P182" s="49">
        <f t="shared" si="32"/>
        <v>68.752499999999998</v>
      </c>
      <c r="Q182" s="83"/>
      <c r="R182" s="66">
        <v>1276</v>
      </c>
    </row>
    <row r="183" spans="1:19" s="81" customFormat="1" x14ac:dyDescent="0.3">
      <c r="A183" s="55"/>
      <c r="B183" s="56" t="s">
        <v>119</v>
      </c>
      <c r="C183" s="55">
        <v>40</v>
      </c>
      <c r="D183" s="55"/>
      <c r="E183" s="57">
        <v>4</v>
      </c>
      <c r="F183" s="55">
        <v>0</v>
      </c>
      <c r="G183" s="80">
        <f t="shared" si="28"/>
        <v>0</v>
      </c>
      <c r="H183" s="55">
        <f t="shared" si="30"/>
        <v>0</v>
      </c>
      <c r="I183" s="55"/>
      <c r="J183" s="55"/>
      <c r="K183" s="58">
        <f t="shared" si="29"/>
        <v>0</v>
      </c>
      <c r="L183" s="55">
        <v>0</v>
      </c>
      <c r="M183" s="55"/>
      <c r="N183" s="55"/>
      <c r="O183" s="59">
        <f t="shared" si="31"/>
        <v>0</v>
      </c>
      <c r="P183" s="14">
        <f t="shared" si="32"/>
        <v>0</v>
      </c>
      <c r="Q183" s="87"/>
      <c r="R183" s="80"/>
    </row>
    <row r="184" spans="1:19" s="71" customFormat="1" x14ac:dyDescent="0.3">
      <c r="A184" s="66">
        <v>3107</v>
      </c>
      <c r="B184" s="67" t="s">
        <v>283</v>
      </c>
      <c r="C184" s="66">
        <v>48</v>
      </c>
      <c r="D184" s="66">
        <v>746</v>
      </c>
      <c r="E184" s="68">
        <v>5</v>
      </c>
      <c r="F184" s="66">
        <v>1170</v>
      </c>
      <c r="G184" s="66">
        <f t="shared" si="28"/>
        <v>590</v>
      </c>
      <c r="H184" s="66">
        <f t="shared" si="30"/>
        <v>880</v>
      </c>
      <c r="I184" s="66"/>
      <c r="J184" s="66"/>
      <c r="K184" s="69">
        <f t="shared" si="29"/>
        <v>2.7916666666666665</v>
      </c>
      <c r="L184" s="66">
        <v>0</v>
      </c>
      <c r="M184" s="66"/>
      <c r="N184" s="66"/>
      <c r="O184" s="44">
        <f t="shared" si="31"/>
        <v>0.91666666666666663</v>
      </c>
      <c r="P184" s="49">
        <f t="shared" si="32"/>
        <v>3.708333333333333</v>
      </c>
      <c r="Q184" s="83"/>
      <c r="R184" s="66">
        <v>118</v>
      </c>
    </row>
    <row r="185" spans="1:19" s="71" customFormat="1" x14ac:dyDescent="0.3">
      <c r="A185" s="66">
        <v>3106</v>
      </c>
      <c r="B185" s="67" t="s">
        <v>167</v>
      </c>
      <c r="C185" s="66">
        <v>48</v>
      </c>
      <c r="D185" s="66">
        <v>2833</v>
      </c>
      <c r="E185" s="68">
        <v>5</v>
      </c>
      <c r="F185" s="66">
        <v>1440</v>
      </c>
      <c r="G185" s="66">
        <f t="shared" si="28"/>
        <v>5045</v>
      </c>
      <c r="H185" s="66">
        <f t="shared" si="30"/>
        <v>3242.5</v>
      </c>
      <c r="I185" s="66"/>
      <c r="J185" s="66"/>
      <c r="K185" s="69">
        <f t="shared" si="29"/>
        <v>8.53125</v>
      </c>
      <c r="L185" s="66">
        <v>20</v>
      </c>
      <c r="M185" s="73">
        <v>20</v>
      </c>
      <c r="N185" s="66"/>
      <c r="O185" s="44">
        <f t="shared" si="31"/>
        <v>3.3776041666666665</v>
      </c>
      <c r="P185" s="49">
        <f t="shared" si="32"/>
        <v>51.908854166666664</v>
      </c>
      <c r="Q185" s="83"/>
      <c r="R185" s="66">
        <v>1009</v>
      </c>
    </row>
    <row r="186" spans="1:19" s="71" customFormat="1" x14ac:dyDescent="0.3">
      <c r="A186" s="66">
        <v>3090</v>
      </c>
      <c r="B186" s="67" t="s">
        <v>166</v>
      </c>
      <c r="C186" s="66">
        <v>48</v>
      </c>
      <c r="D186" s="66">
        <v>5835</v>
      </c>
      <c r="E186" s="68">
        <v>5</v>
      </c>
      <c r="F186" s="66">
        <v>10375</v>
      </c>
      <c r="G186" s="66">
        <f t="shared" si="28"/>
        <v>6900</v>
      </c>
      <c r="H186" s="66">
        <f t="shared" si="30"/>
        <v>8637.5</v>
      </c>
      <c r="I186" s="66">
        <v>480</v>
      </c>
      <c r="J186" s="66"/>
      <c r="K186" s="69">
        <f t="shared" si="29"/>
        <v>48.385416666666664</v>
      </c>
      <c r="L186" s="66">
        <v>30</v>
      </c>
      <c r="M186" s="73">
        <v>50</v>
      </c>
      <c r="N186" s="66"/>
      <c r="O186" s="44">
        <f t="shared" si="31"/>
        <v>8.9973958333333339</v>
      </c>
      <c r="P186" s="49">
        <f t="shared" si="32"/>
        <v>137.3828125</v>
      </c>
      <c r="Q186" s="83"/>
      <c r="R186" s="66">
        <v>1380</v>
      </c>
      <c r="S186" s="71" t="s">
        <v>342</v>
      </c>
    </row>
    <row r="187" spans="1:19" s="71" customFormat="1" x14ac:dyDescent="0.3">
      <c r="A187" s="66">
        <v>3091</v>
      </c>
      <c r="B187" s="67" t="s">
        <v>168</v>
      </c>
      <c r="C187" s="66">
        <v>48</v>
      </c>
      <c r="D187" s="66">
        <v>1283</v>
      </c>
      <c r="E187" s="68">
        <v>5</v>
      </c>
      <c r="F187" s="66">
        <v>3445</v>
      </c>
      <c r="G187" s="66">
        <f t="shared" si="28"/>
        <v>6550</v>
      </c>
      <c r="H187" s="66">
        <f t="shared" si="30"/>
        <v>4997.5</v>
      </c>
      <c r="I187" s="66">
        <v>1056</v>
      </c>
      <c r="J187" s="66"/>
      <c r="K187" s="69">
        <f t="shared" si="29"/>
        <v>55.385416666666664</v>
      </c>
      <c r="L187" s="66">
        <v>25</v>
      </c>
      <c r="M187" s="73">
        <v>40</v>
      </c>
      <c r="N187" s="66"/>
      <c r="O187" s="44">
        <f t="shared" si="31"/>
        <v>5.205729166666667</v>
      </c>
      <c r="P187" s="49">
        <f t="shared" si="32"/>
        <v>125.59114583333333</v>
      </c>
      <c r="Q187" s="83"/>
      <c r="R187" s="66">
        <v>1310</v>
      </c>
    </row>
    <row r="188" spans="1:19" s="71" customFormat="1" x14ac:dyDescent="0.3">
      <c r="A188" s="66">
        <v>3092</v>
      </c>
      <c r="B188" s="67" t="s">
        <v>169</v>
      </c>
      <c r="C188" s="66">
        <v>48</v>
      </c>
      <c r="D188" s="66">
        <v>3123</v>
      </c>
      <c r="E188" s="68">
        <v>5</v>
      </c>
      <c r="F188" s="66">
        <v>2655</v>
      </c>
      <c r="G188" s="66">
        <f t="shared" si="28"/>
        <v>6220</v>
      </c>
      <c r="H188" s="66">
        <f t="shared" si="30"/>
        <v>4437.5</v>
      </c>
      <c r="I188" s="66"/>
      <c r="J188" s="66"/>
      <c r="K188" s="69">
        <f t="shared" si="29"/>
        <v>27.385416666666668</v>
      </c>
      <c r="L188" s="66">
        <v>25</v>
      </c>
      <c r="M188" s="73">
        <v>40</v>
      </c>
      <c r="N188" s="66"/>
      <c r="O188" s="44">
        <f t="shared" si="31"/>
        <v>4.622395833333333</v>
      </c>
      <c r="P188" s="49">
        <f t="shared" si="32"/>
        <v>97.0078125</v>
      </c>
      <c r="Q188" s="83"/>
      <c r="R188" s="66">
        <v>1244</v>
      </c>
    </row>
    <row r="189" spans="1:19" s="71" customFormat="1" x14ac:dyDescent="0.3">
      <c r="A189" s="66">
        <v>3093</v>
      </c>
      <c r="B189" s="67" t="s">
        <v>173</v>
      </c>
      <c r="C189" s="66">
        <v>48</v>
      </c>
      <c r="D189" s="66">
        <v>1776</v>
      </c>
      <c r="E189" s="68">
        <v>5</v>
      </c>
      <c r="F189" s="66">
        <v>1260</v>
      </c>
      <c r="G189" s="66">
        <f t="shared" si="28"/>
        <v>1095</v>
      </c>
      <c r="H189" s="66">
        <f t="shared" si="30"/>
        <v>1177.5</v>
      </c>
      <c r="I189" s="66"/>
      <c r="J189" s="66"/>
      <c r="K189" s="69">
        <f t="shared" si="29"/>
        <v>-12.46875</v>
      </c>
      <c r="L189" s="66">
        <v>0</v>
      </c>
      <c r="M189" s="73">
        <v>40</v>
      </c>
      <c r="N189" s="66"/>
      <c r="O189" s="44">
        <f t="shared" si="31"/>
        <v>1.2265625</v>
      </c>
      <c r="P189" s="49">
        <f t="shared" si="32"/>
        <v>28.7578125</v>
      </c>
      <c r="Q189" s="83"/>
      <c r="R189" s="66">
        <v>219</v>
      </c>
    </row>
    <row r="190" spans="1:19" s="71" customFormat="1" x14ac:dyDescent="0.3">
      <c r="A190" s="66">
        <v>1451</v>
      </c>
      <c r="B190" s="67" t="s">
        <v>249</v>
      </c>
      <c r="C190" s="66">
        <v>48</v>
      </c>
      <c r="D190" s="66">
        <v>581</v>
      </c>
      <c r="E190" s="68">
        <v>5</v>
      </c>
      <c r="F190" s="66">
        <v>2450</v>
      </c>
      <c r="G190" s="66">
        <f t="shared" si="28"/>
        <v>695</v>
      </c>
      <c r="H190" s="66">
        <f t="shared" si="30"/>
        <v>1572.5</v>
      </c>
      <c r="I190" s="66">
        <v>960</v>
      </c>
      <c r="J190" s="66"/>
      <c r="K190" s="69">
        <f t="shared" si="29"/>
        <v>0.65625</v>
      </c>
      <c r="L190" s="66">
        <v>0</v>
      </c>
      <c r="M190" s="66"/>
      <c r="N190" s="66"/>
      <c r="O190" s="44">
        <f t="shared" si="31"/>
        <v>1.6380208333333333</v>
      </c>
      <c r="P190" s="49">
        <f t="shared" si="32"/>
        <v>2.294270833333333</v>
      </c>
      <c r="Q190" s="83"/>
      <c r="R190" s="66">
        <v>139</v>
      </c>
    </row>
    <row r="191" spans="1:19" s="71" customFormat="1" x14ac:dyDescent="0.3">
      <c r="A191" s="66">
        <v>3094</v>
      </c>
      <c r="B191" s="67" t="s">
        <v>171</v>
      </c>
      <c r="C191" s="66">
        <v>48</v>
      </c>
      <c r="D191" s="66">
        <v>0</v>
      </c>
      <c r="E191" s="68">
        <v>5</v>
      </c>
      <c r="F191" s="66">
        <v>240</v>
      </c>
      <c r="G191" s="66">
        <f t="shared" si="28"/>
        <v>980</v>
      </c>
      <c r="H191" s="66">
        <f t="shared" si="30"/>
        <v>610</v>
      </c>
      <c r="I191" s="66"/>
      <c r="J191" s="66"/>
      <c r="K191" s="69">
        <f t="shared" si="29"/>
        <v>12.708333333333334</v>
      </c>
      <c r="L191" s="66">
        <v>0</v>
      </c>
      <c r="M191" s="66"/>
      <c r="N191" s="66"/>
      <c r="O191" s="44">
        <f t="shared" si="31"/>
        <v>0.63541666666666663</v>
      </c>
      <c r="P191" s="49">
        <f t="shared" si="32"/>
        <v>13.34375</v>
      </c>
      <c r="Q191" s="83"/>
      <c r="R191" s="66">
        <v>196</v>
      </c>
    </row>
    <row r="192" spans="1:19" s="71" customFormat="1" x14ac:dyDescent="0.3">
      <c r="A192" s="66">
        <v>54</v>
      </c>
      <c r="B192" s="67" t="s">
        <v>124</v>
      </c>
      <c r="C192" s="66">
        <v>10</v>
      </c>
      <c r="D192" s="66">
        <v>65</v>
      </c>
      <c r="E192" s="68">
        <v>4</v>
      </c>
      <c r="F192" s="66">
        <v>316</v>
      </c>
      <c r="G192" s="66">
        <f t="shared" si="28"/>
        <v>440</v>
      </c>
      <c r="H192" s="66">
        <f t="shared" si="30"/>
        <v>378</v>
      </c>
      <c r="I192" s="66">
        <v>100</v>
      </c>
      <c r="J192" s="66"/>
      <c r="K192" s="69">
        <f t="shared" si="29"/>
        <v>21.3</v>
      </c>
      <c r="L192" s="66">
        <v>0</v>
      </c>
      <c r="M192" s="66"/>
      <c r="N192" s="66"/>
      <c r="O192" s="44">
        <f t="shared" si="31"/>
        <v>1.8900000000000001</v>
      </c>
      <c r="P192" s="49">
        <f t="shared" si="32"/>
        <v>23.19</v>
      </c>
      <c r="Q192" s="83"/>
      <c r="R192" s="66">
        <v>110</v>
      </c>
    </row>
    <row r="193" spans="1:19" s="71" customFormat="1" x14ac:dyDescent="0.3">
      <c r="A193" s="66">
        <v>1325</v>
      </c>
      <c r="B193" s="67" t="s">
        <v>125</v>
      </c>
      <c r="C193" s="66">
        <v>12</v>
      </c>
      <c r="D193" s="66">
        <v>2341</v>
      </c>
      <c r="E193" s="68">
        <v>6</v>
      </c>
      <c r="F193" s="66">
        <v>2916</v>
      </c>
      <c r="G193" s="66">
        <f t="shared" si="28"/>
        <v>1770</v>
      </c>
      <c r="H193" s="66">
        <f t="shared" si="30"/>
        <v>2343</v>
      </c>
      <c r="I193" s="66"/>
      <c r="J193" s="66"/>
      <c r="K193" s="69">
        <f t="shared" si="29"/>
        <v>0.16666666666666666</v>
      </c>
      <c r="L193" s="66">
        <v>25</v>
      </c>
      <c r="M193" s="66"/>
      <c r="N193" s="66"/>
      <c r="O193" s="44">
        <f t="shared" si="31"/>
        <v>9.7625000000000011</v>
      </c>
      <c r="P193" s="49">
        <f t="shared" si="32"/>
        <v>34.929166666666667</v>
      </c>
      <c r="Q193" s="83"/>
      <c r="R193" s="66">
        <v>295</v>
      </c>
    </row>
    <row r="194" spans="1:19" s="71" customFormat="1" x14ac:dyDescent="0.3">
      <c r="A194" s="66">
        <v>1326</v>
      </c>
      <c r="B194" s="67" t="s">
        <v>266</v>
      </c>
      <c r="C194" s="66">
        <v>12</v>
      </c>
      <c r="D194" s="66">
        <v>291</v>
      </c>
      <c r="E194" s="68">
        <v>6</v>
      </c>
      <c r="F194" s="66">
        <v>720</v>
      </c>
      <c r="G194" s="66">
        <f t="shared" si="28"/>
        <v>570</v>
      </c>
      <c r="H194" s="66">
        <f t="shared" si="30"/>
        <v>645</v>
      </c>
      <c r="I194" s="66"/>
      <c r="J194" s="66"/>
      <c r="K194" s="69">
        <f t="shared" si="29"/>
        <v>29.5</v>
      </c>
      <c r="L194" s="66">
        <v>0</v>
      </c>
      <c r="M194" s="66"/>
      <c r="N194" s="66"/>
      <c r="O194" s="44">
        <f t="shared" si="31"/>
        <v>2.6875</v>
      </c>
      <c r="P194" s="49">
        <f t="shared" si="32"/>
        <v>32.1875</v>
      </c>
      <c r="Q194" s="83"/>
      <c r="R194" s="66">
        <v>95</v>
      </c>
    </row>
    <row r="195" spans="1:19" s="71" customFormat="1" x14ac:dyDescent="0.3">
      <c r="A195" s="66">
        <v>1327</v>
      </c>
      <c r="B195" s="67" t="s">
        <v>126</v>
      </c>
      <c r="C195" s="66">
        <v>12</v>
      </c>
      <c r="D195" s="66">
        <v>2517</v>
      </c>
      <c r="E195" s="68">
        <v>6</v>
      </c>
      <c r="F195" s="66">
        <v>3156</v>
      </c>
      <c r="G195" s="66">
        <f t="shared" si="28"/>
        <v>3336</v>
      </c>
      <c r="H195" s="66">
        <f t="shared" si="30"/>
        <v>3246</v>
      </c>
      <c r="I195" s="66"/>
      <c r="J195" s="66"/>
      <c r="K195" s="69">
        <f t="shared" si="29"/>
        <v>60.75</v>
      </c>
      <c r="L195" s="66">
        <v>30</v>
      </c>
      <c r="M195" s="66"/>
      <c r="N195" s="66"/>
      <c r="O195" s="44">
        <f t="shared" si="31"/>
        <v>13.525</v>
      </c>
      <c r="P195" s="49">
        <f t="shared" si="32"/>
        <v>104.27500000000001</v>
      </c>
      <c r="Q195" s="83"/>
      <c r="R195" s="66">
        <v>556</v>
      </c>
    </row>
    <row r="196" spans="1:19" s="71" customFormat="1" x14ac:dyDescent="0.3">
      <c r="A196" s="66">
        <v>3077</v>
      </c>
      <c r="B196" s="67" t="s">
        <v>50</v>
      </c>
      <c r="C196" s="66">
        <v>6</v>
      </c>
      <c r="D196" s="66">
        <v>119</v>
      </c>
      <c r="E196" s="68">
        <v>9</v>
      </c>
      <c r="F196" s="66">
        <v>927</v>
      </c>
      <c r="G196" s="66">
        <f t="shared" si="28"/>
        <v>495</v>
      </c>
      <c r="H196" s="66">
        <f t="shared" si="30"/>
        <v>711</v>
      </c>
      <c r="I196" s="66">
        <v>60</v>
      </c>
      <c r="J196" s="66"/>
      <c r="K196" s="69">
        <f t="shared" si="29"/>
        <v>88.666666666666671</v>
      </c>
      <c r="L196" s="66">
        <v>0</v>
      </c>
      <c r="M196" s="66"/>
      <c r="N196" s="66"/>
      <c r="O196" s="44">
        <f t="shared" si="31"/>
        <v>5.9250000000000007</v>
      </c>
      <c r="P196" s="49">
        <f t="shared" si="32"/>
        <v>94.591666666666669</v>
      </c>
      <c r="Q196" s="83"/>
      <c r="R196" s="66">
        <v>55</v>
      </c>
    </row>
    <row r="197" spans="1:19" s="71" customFormat="1" x14ac:dyDescent="0.3">
      <c r="A197" s="66">
        <v>1407</v>
      </c>
      <c r="B197" s="67" t="s">
        <v>31</v>
      </c>
      <c r="C197" s="66">
        <v>10</v>
      </c>
      <c r="D197" s="66">
        <v>88</v>
      </c>
      <c r="E197" s="68">
        <v>4</v>
      </c>
      <c r="F197" s="66">
        <v>92</v>
      </c>
      <c r="G197" s="66">
        <f t="shared" si="28"/>
        <v>160</v>
      </c>
      <c r="H197" s="66">
        <f t="shared" si="30"/>
        <v>126</v>
      </c>
      <c r="I197" s="66"/>
      <c r="J197" s="66"/>
      <c r="K197" s="69">
        <f t="shared" si="29"/>
        <v>3.8</v>
      </c>
      <c r="L197" s="66">
        <v>0</v>
      </c>
      <c r="M197" s="66"/>
      <c r="N197" s="66"/>
      <c r="O197" s="44">
        <f t="shared" si="31"/>
        <v>0.63000000000000012</v>
      </c>
      <c r="P197" s="49">
        <f t="shared" si="32"/>
        <v>4.43</v>
      </c>
      <c r="Q197" s="83"/>
      <c r="R197" s="66">
        <v>40</v>
      </c>
    </row>
    <row r="198" spans="1:19" s="71" customFormat="1" x14ac:dyDescent="0.3">
      <c r="A198" s="66">
        <v>1460</v>
      </c>
      <c r="B198" s="67" t="s">
        <v>32</v>
      </c>
      <c r="C198" s="66">
        <v>10</v>
      </c>
      <c r="D198" s="66">
        <v>131</v>
      </c>
      <c r="E198" s="68">
        <v>4</v>
      </c>
      <c r="F198" s="66">
        <v>112</v>
      </c>
      <c r="G198" s="66">
        <f t="shared" si="28"/>
        <v>168</v>
      </c>
      <c r="H198" s="66">
        <f t="shared" si="30"/>
        <v>140</v>
      </c>
      <c r="I198" s="66"/>
      <c r="J198" s="66"/>
      <c r="K198" s="69">
        <f t="shared" si="29"/>
        <v>0.9</v>
      </c>
      <c r="L198" s="66">
        <v>0</v>
      </c>
      <c r="M198" s="66"/>
      <c r="N198" s="66"/>
      <c r="O198" s="44">
        <f t="shared" si="31"/>
        <v>0.7</v>
      </c>
      <c r="P198" s="49">
        <f t="shared" si="32"/>
        <v>1.6</v>
      </c>
      <c r="Q198" s="83"/>
      <c r="R198" s="66">
        <v>42</v>
      </c>
    </row>
    <row r="199" spans="1:19" s="71" customFormat="1" x14ac:dyDescent="0.3">
      <c r="A199" s="66">
        <v>1409</v>
      </c>
      <c r="B199" s="67" t="s">
        <v>33</v>
      </c>
      <c r="C199" s="66">
        <v>10</v>
      </c>
      <c r="D199" s="66">
        <v>61</v>
      </c>
      <c r="E199" s="68">
        <v>4</v>
      </c>
      <c r="F199" s="66">
        <v>100</v>
      </c>
      <c r="G199" s="66">
        <f t="shared" ref="G199:G237" si="33">R199*E199</f>
        <v>136</v>
      </c>
      <c r="H199" s="66">
        <f t="shared" si="30"/>
        <v>118</v>
      </c>
      <c r="I199" s="66"/>
      <c r="J199" s="66"/>
      <c r="K199" s="69">
        <f t="shared" si="29"/>
        <v>5.7</v>
      </c>
      <c r="L199" s="66">
        <v>0</v>
      </c>
      <c r="M199" s="66"/>
      <c r="N199" s="66"/>
      <c r="O199" s="44">
        <f t="shared" si="31"/>
        <v>0.59000000000000008</v>
      </c>
      <c r="P199" s="49">
        <f t="shared" si="32"/>
        <v>6.29</v>
      </c>
      <c r="Q199" s="83"/>
      <c r="R199" s="66">
        <v>34</v>
      </c>
    </row>
    <row r="200" spans="1:19" s="71" customFormat="1" x14ac:dyDescent="0.3">
      <c r="A200" s="66">
        <v>1410</v>
      </c>
      <c r="B200" s="67" t="s">
        <v>37</v>
      </c>
      <c r="C200" s="66">
        <v>10</v>
      </c>
      <c r="D200" s="66">
        <v>64</v>
      </c>
      <c r="E200" s="68">
        <v>4</v>
      </c>
      <c r="F200" s="66">
        <v>96</v>
      </c>
      <c r="G200" s="66">
        <f t="shared" si="33"/>
        <v>160</v>
      </c>
      <c r="H200" s="66">
        <f t="shared" si="30"/>
        <v>128</v>
      </c>
      <c r="I200" s="66"/>
      <c r="J200" s="66"/>
      <c r="K200" s="69">
        <f t="shared" si="29"/>
        <v>6.4</v>
      </c>
      <c r="L200" s="66">
        <v>0</v>
      </c>
      <c r="M200" s="66"/>
      <c r="N200" s="66"/>
      <c r="O200" s="44">
        <f t="shared" si="31"/>
        <v>0.64</v>
      </c>
      <c r="P200" s="49">
        <f t="shared" si="32"/>
        <v>7.04</v>
      </c>
      <c r="Q200" s="83"/>
      <c r="R200" s="66">
        <v>40</v>
      </c>
    </row>
    <row r="201" spans="1:19" s="71" customFormat="1" x14ac:dyDescent="0.3">
      <c r="A201" s="66">
        <v>1411</v>
      </c>
      <c r="B201" s="67" t="s">
        <v>34</v>
      </c>
      <c r="C201" s="66">
        <v>10</v>
      </c>
      <c r="D201" s="66">
        <v>125</v>
      </c>
      <c r="E201" s="68">
        <v>4</v>
      </c>
      <c r="F201" s="66">
        <v>200</v>
      </c>
      <c r="G201" s="66">
        <f t="shared" si="33"/>
        <v>276</v>
      </c>
      <c r="H201" s="66">
        <f t="shared" si="30"/>
        <v>238</v>
      </c>
      <c r="I201" s="66"/>
      <c r="J201" s="66"/>
      <c r="K201" s="69">
        <f t="shared" si="29"/>
        <v>11.3</v>
      </c>
      <c r="L201" s="66">
        <v>0</v>
      </c>
      <c r="M201" s="66"/>
      <c r="N201" s="66"/>
      <c r="O201" s="44">
        <f t="shared" si="31"/>
        <v>1.19</v>
      </c>
      <c r="P201" s="49">
        <f t="shared" si="32"/>
        <v>12.49</v>
      </c>
      <c r="Q201" s="83"/>
      <c r="R201" s="66">
        <v>69</v>
      </c>
    </row>
    <row r="202" spans="1:19" s="71" customFormat="1" x14ac:dyDescent="0.3">
      <c r="A202" s="66">
        <v>1412</v>
      </c>
      <c r="B202" s="67" t="s">
        <v>36</v>
      </c>
      <c r="C202" s="66">
        <v>10</v>
      </c>
      <c r="D202" s="66">
        <v>100</v>
      </c>
      <c r="E202" s="68">
        <v>4</v>
      </c>
      <c r="F202" s="66">
        <v>84</v>
      </c>
      <c r="G202" s="66">
        <f t="shared" si="33"/>
        <v>120</v>
      </c>
      <c r="H202" s="66">
        <f t="shared" si="30"/>
        <v>102</v>
      </c>
      <c r="I202" s="66"/>
      <c r="J202" s="66"/>
      <c r="K202" s="69">
        <f t="shared" si="29"/>
        <v>0.2</v>
      </c>
      <c r="L202" s="66">
        <v>0</v>
      </c>
      <c r="M202" s="66"/>
      <c r="N202" s="66"/>
      <c r="O202" s="44">
        <f t="shared" si="31"/>
        <v>0.51</v>
      </c>
      <c r="P202" s="49">
        <f t="shared" si="32"/>
        <v>0.71</v>
      </c>
      <c r="Q202" s="83"/>
      <c r="R202" s="66">
        <v>30</v>
      </c>
    </row>
    <row r="203" spans="1:19" s="71" customFormat="1" x14ac:dyDescent="0.3">
      <c r="A203" s="66">
        <v>1413</v>
      </c>
      <c r="B203" s="67" t="s">
        <v>41</v>
      </c>
      <c r="C203" s="66">
        <v>10</v>
      </c>
      <c r="D203" s="66">
        <v>0</v>
      </c>
      <c r="E203" s="68">
        <v>4</v>
      </c>
      <c r="F203" s="66">
        <v>0</v>
      </c>
      <c r="G203" s="66">
        <f t="shared" si="33"/>
        <v>112</v>
      </c>
      <c r="H203" s="66">
        <f t="shared" si="30"/>
        <v>56</v>
      </c>
      <c r="I203" s="66"/>
      <c r="J203" s="66"/>
      <c r="K203" s="69">
        <f t="shared" si="29"/>
        <v>5.6</v>
      </c>
      <c r="L203" s="66">
        <v>0</v>
      </c>
      <c r="M203" s="66"/>
      <c r="N203" s="66"/>
      <c r="O203" s="44">
        <f t="shared" si="31"/>
        <v>0.28000000000000003</v>
      </c>
      <c r="P203" s="49">
        <f t="shared" si="32"/>
        <v>5.88</v>
      </c>
      <c r="Q203" s="83"/>
      <c r="R203" s="66">
        <v>28</v>
      </c>
    </row>
    <row r="204" spans="1:19" s="71" customFormat="1" x14ac:dyDescent="0.3">
      <c r="A204" s="66">
        <v>1414</v>
      </c>
      <c r="B204" s="67" t="s">
        <v>35</v>
      </c>
      <c r="C204" s="66">
        <v>10</v>
      </c>
      <c r="D204" s="66">
        <v>99</v>
      </c>
      <c r="E204" s="68">
        <v>4</v>
      </c>
      <c r="F204" s="66">
        <v>236</v>
      </c>
      <c r="G204" s="66">
        <f t="shared" si="33"/>
        <v>240</v>
      </c>
      <c r="H204" s="66">
        <f t="shared" si="30"/>
        <v>238</v>
      </c>
      <c r="I204" s="66"/>
      <c r="J204" s="66"/>
      <c r="K204" s="69">
        <f t="shared" si="29"/>
        <v>13.9</v>
      </c>
      <c r="L204" s="66">
        <v>0</v>
      </c>
      <c r="M204" s="66"/>
      <c r="N204" s="66"/>
      <c r="O204" s="44">
        <f t="shared" si="31"/>
        <v>1.19</v>
      </c>
      <c r="P204" s="49">
        <f t="shared" si="32"/>
        <v>15.09</v>
      </c>
      <c r="Q204" s="83"/>
      <c r="R204" s="66">
        <v>60</v>
      </c>
    </row>
    <row r="205" spans="1:19" s="65" customFormat="1" x14ac:dyDescent="0.3">
      <c r="A205" s="41">
        <v>1</v>
      </c>
      <c r="B205" s="63" t="s">
        <v>9</v>
      </c>
      <c r="C205" s="41">
        <v>10</v>
      </c>
      <c r="D205" s="41">
        <v>5229</v>
      </c>
      <c r="E205" s="42">
        <v>3.5</v>
      </c>
      <c r="F205" s="41">
        <v>5600</v>
      </c>
      <c r="G205" s="66">
        <f t="shared" si="33"/>
        <v>5869.5</v>
      </c>
      <c r="H205" s="41">
        <f t="shared" si="30"/>
        <v>5734.75</v>
      </c>
      <c r="I205" s="41"/>
      <c r="J205" s="41"/>
      <c r="K205" s="43">
        <f>(H205-D205-I205-J205)/C205</f>
        <v>50.575000000000003</v>
      </c>
      <c r="L205" s="41">
        <v>0</v>
      </c>
      <c r="M205" s="41"/>
      <c r="N205" s="41"/>
      <c r="O205" s="39">
        <f t="shared" si="31"/>
        <v>28.673750000000002</v>
      </c>
      <c r="P205" s="28">
        <f>K205+L205+M205+N205+O205</f>
        <v>79.248750000000001</v>
      </c>
      <c r="Q205" s="84"/>
      <c r="R205" s="66">
        <v>1677</v>
      </c>
      <c r="S205" s="19" t="s">
        <v>341</v>
      </c>
    </row>
    <row r="206" spans="1:19" s="71" customFormat="1" x14ac:dyDescent="0.3">
      <c r="A206" s="66">
        <v>2001</v>
      </c>
      <c r="B206" s="67" t="s">
        <v>15</v>
      </c>
      <c r="C206" s="66">
        <v>20</v>
      </c>
      <c r="D206" s="66">
        <v>2709</v>
      </c>
      <c r="E206" s="68">
        <v>4.5</v>
      </c>
      <c r="F206" s="66">
        <v>7924.5</v>
      </c>
      <c r="G206" s="66">
        <f t="shared" si="33"/>
        <v>6804</v>
      </c>
      <c r="H206" s="66">
        <f t="shared" si="30"/>
        <v>7364.25</v>
      </c>
      <c r="I206" s="66">
        <v>3000</v>
      </c>
      <c r="J206" s="66"/>
      <c r="K206" s="69">
        <f t="shared" ref="K206:K237" si="34">(H206-D206-I206-J206)/C206</f>
        <v>82.762500000000003</v>
      </c>
      <c r="L206" s="66">
        <v>30</v>
      </c>
      <c r="M206" s="66"/>
      <c r="N206" s="66"/>
      <c r="O206" s="44">
        <f t="shared" si="31"/>
        <v>18.410625000000003</v>
      </c>
      <c r="P206" s="49">
        <f t="shared" si="32"/>
        <v>131.173125</v>
      </c>
      <c r="Q206" s="83"/>
      <c r="R206" s="66">
        <v>1512</v>
      </c>
    </row>
    <row r="207" spans="1:19" s="81" customFormat="1" x14ac:dyDescent="0.3">
      <c r="A207" s="55"/>
      <c r="B207" s="56" t="s">
        <v>321</v>
      </c>
      <c r="C207" s="55"/>
      <c r="D207" s="55"/>
      <c r="E207" s="57"/>
      <c r="F207" s="55"/>
      <c r="G207" s="80">
        <f t="shared" si="33"/>
        <v>0</v>
      </c>
      <c r="H207" s="55"/>
      <c r="I207" s="55"/>
      <c r="J207" s="55"/>
      <c r="K207" s="58"/>
      <c r="L207" s="55"/>
      <c r="M207" s="55"/>
      <c r="N207" s="55"/>
      <c r="O207" s="59"/>
      <c r="P207" s="28">
        <v>20</v>
      </c>
      <c r="Q207" s="87"/>
      <c r="R207" s="80"/>
    </row>
    <row r="208" spans="1:19" s="71" customFormat="1" x14ac:dyDescent="0.3">
      <c r="A208" s="66">
        <v>3024</v>
      </c>
      <c r="B208" s="67" t="s">
        <v>272</v>
      </c>
      <c r="C208" s="66">
        <v>24</v>
      </c>
      <c r="D208" s="66">
        <v>1782</v>
      </c>
      <c r="E208" s="68">
        <v>9</v>
      </c>
      <c r="F208" s="66">
        <v>2520</v>
      </c>
      <c r="G208" s="66">
        <f t="shared" si="33"/>
        <v>1908</v>
      </c>
      <c r="H208" s="66">
        <f t="shared" si="30"/>
        <v>2214</v>
      </c>
      <c r="I208" s="66">
        <v>240</v>
      </c>
      <c r="J208" s="66"/>
      <c r="K208" s="69">
        <f t="shared" si="34"/>
        <v>8</v>
      </c>
      <c r="L208" s="66">
        <v>25</v>
      </c>
      <c r="M208" s="66"/>
      <c r="N208" s="66"/>
      <c r="O208" s="44">
        <f t="shared" si="31"/>
        <v>4.6124999999999998</v>
      </c>
      <c r="P208" s="49">
        <f t="shared" si="32"/>
        <v>37.612499999999997</v>
      </c>
      <c r="Q208" s="83"/>
      <c r="R208" s="66">
        <v>212</v>
      </c>
    </row>
    <row r="209" spans="1:18" s="71" customFormat="1" x14ac:dyDescent="0.3">
      <c r="A209" s="66">
        <v>3109</v>
      </c>
      <c r="B209" s="67" t="s">
        <v>273</v>
      </c>
      <c r="C209" s="66">
        <v>24</v>
      </c>
      <c r="D209" s="66">
        <v>1858</v>
      </c>
      <c r="E209" s="68">
        <v>9</v>
      </c>
      <c r="F209" s="66">
        <v>2520</v>
      </c>
      <c r="G209" s="66">
        <f t="shared" si="33"/>
        <v>1710</v>
      </c>
      <c r="H209" s="66">
        <f t="shared" si="30"/>
        <v>2115</v>
      </c>
      <c r="I209" s="66">
        <v>360</v>
      </c>
      <c r="J209" s="66"/>
      <c r="K209" s="69">
        <f t="shared" si="34"/>
        <v>-4.291666666666667</v>
      </c>
      <c r="L209" s="66">
        <v>25</v>
      </c>
      <c r="M209" s="66"/>
      <c r="N209" s="66"/>
      <c r="O209" s="44">
        <f t="shared" si="31"/>
        <v>4.40625</v>
      </c>
      <c r="P209" s="49">
        <f t="shared" si="32"/>
        <v>25.114583333333332</v>
      </c>
      <c r="Q209" s="83"/>
      <c r="R209" s="66">
        <v>190</v>
      </c>
    </row>
    <row r="210" spans="1:18" s="95" customFormat="1" x14ac:dyDescent="0.3">
      <c r="A210" s="80">
        <v>1327</v>
      </c>
      <c r="B210" s="90" t="s">
        <v>78</v>
      </c>
      <c r="C210" s="80">
        <v>20</v>
      </c>
      <c r="D210" s="80">
        <v>624</v>
      </c>
      <c r="E210" s="91">
        <v>5</v>
      </c>
      <c r="F210" s="80">
        <v>1140</v>
      </c>
      <c r="G210" s="80">
        <f t="shared" si="33"/>
        <v>0</v>
      </c>
      <c r="H210" s="80">
        <f t="shared" si="30"/>
        <v>570</v>
      </c>
      <c r="I210" s="80"/>
      <c r="J210" s="80"/>
      <c r="K210" s="92">
        <f t="shared" si="34"/>
        <v>-2.7</v>
      </c>
      <c r="L210" s="80">
        <v>0</v>
      </c>
      <c r="M210" s="80"/>
      <c r="N210" s="80"/>
      <c r="O210" s="93">
        <f t="shared" si="31"/>
        <v>1.425</v>
      </c>
      <c r="P210" s="49">
        <f t="shared" si="32"/>
        <v>-1.2750000000000001</v>
      </c>
      <c r="Q210" s="94"/>
      <c r="R210" s="80"/>
    </row>
    <row r="211" spans="1:18" s="95" customFormat="1" x14ac:dyDescent="0.3">
      <c r="A211" s="80">
        <v>1329</v>
      </c>
      <c r="B211" s="90" t="s">
        <v>74</v>
      </c>
      <c r="C211" s="80">
        <v>20</v>
      </c>
      <c r="D211" s="80">
        <v>447</v>
      </c>
      <c r="E211" s="91">
        <v>5</v>
      </c>
      <c r="F211" s="80">
        <v>440</v>
      </c>
      <c r="G211" s="80">
        <f t="shared" si="33"/>
        <v>0</v>
      </c>
      <c r="H211" s="80">
        <f t="shared" si="30"/>
        <v>220</v>
      </c>
      <c r="I211" s="80"/>
      <c r="J211" s="80"/>
      <c r="K211" s="92">
        <f t="shared" si="34"/>
        <v>-11.35</v>
      </c>
      <c r="L211" s="80">
        <v>0</v>
      </c>
      <c r="M211" s="80"/>
      <c r="N211" s="80"/>
      <c r="O211" s="93">
        <f t="shared" si="31"/>
        <v>0.55000000000000004</v>
      </c>
      <c r="P211" s="49">
        <f t="shared" si="32"/>
        <v>-10.799999999999999</v>
      </c>
      <c r="Q211" s="94"/>
      <c r="R211" s="80"/>
    </row>
    <row r="212" spans="1:18" s="95" customFormat="1" x14ac:dyDescent="0.3">
      <c r="A212" s="80">
        <v>1330</v>
      </c>
      <c r="B212" s="90" t="s">
        <v>75</v>
      </c>
      <c r="C212" s="80">
        <v>20</v>
      </c>
      <c r="D212" s="80">
        <v>700</v>
      </c>
      <c r="E212" s="91">
        <v>5</v>
      </c>
      <c r="F212" s="80">
        <v>635</v>
      </c>
      <c r="G212" s="80">
        <f t="shared" si="33"/>
        <v>0</v>
      </c>
      <c r="H212" s="80">
        <f t="shared" si="30"/>
        <v>317.5</v>
      </c>
      <c r="I212" s="80"/>
      <c r="J212" s="80"/>
      <c r="K212" s="92">
        <f t="shared" si="34"/>
        <v>-19.125</v>
      </c>
      <c r="L212" s="80">
        <v>0</v>
      </c>
      <c r="M212" s="80"/>
      <c r="N212" s="80"/>
      <c r="O212" s="93">
        <f t="shared" si="31"/>
        <v>0.79374999999999996</v>
      </c>
      <c r="P212" s="49">
        <f t="shared" si="32"/>
        <v>-18.331250000000001</v>
      </c>
      <c r="Q212" s="94"/>
      <c r="R212" s="80"/>
    </row>
    <row r="213" spans="1:18" s="95" customFormat="1" x14ac:dyDescent="0.3">
      <c r="A213" s="80">
        <v>1331</v>
      </c>
      <c r="B213" s="90" t="s">
        <v>76</v>
      </c>
      <c r="C213" s="80">
        <v>20</v>
      </c>
      <c r="D213" s="80">
        <v>358</v>
      </c>
      <c r="E213" s="91">
        <v>5</v>
      </c>
      <c r="F213" s="80">
        <v>435</v>
      </c>
      <c r="G213" s="80">
        <f t="shared" si="33"/>
        <v>0</v>
      </c>
      <c r="H213" s="80">
        <f t="shared" si="30"/>
        <v>217.5</v>
      </c>
      <c r="I213" s="80"/>
      <c r="J213" s="80"/>
      <c r="K213" s="92">
        <f t="shared" si="34"/>
        <v>-7.0250000000000004</v>
      </c>
      <c r="L213" s="80">
        <v>0</v>
      </c>
      <c r="M213" s="80"/>
      <c r="N213" s="80"/>
      <c r="O213" s="93">
        <f t="shared" si="31"/>
        <v>0.54374999999999996</v>
      </c>
      <c r="P213" s="49">
        <f t="shared" si="32"/>
        <v>-6.4812500000000002</v>
      </c>
      <c r="Q213" s="94"/>
      <c r="R213" s="80"/>
    </row>
    <row r="214" spans="1:18" s="95" customFormat="1" x14ac:dyDescent="0.3">
      <c r="A214" s="80">
        <v>1332</v>
      </c>
      <c r="B214" s="90" t="s">
        <v>79</v>
      </c>
      <c r="C214" s="80">
        <v>20</v>
      </c>
      <c r="D214" s="80">
        <v>450</v>
      </c>
      <c r="E214" s="91">
        <v>5</v>
      </c>
      <c r="F214" s="80">
        <v>255</v>
      </c>
      <c r="G214" s="80">
        <f t="shared" si="33"/>
        <v>0</v>
      </c>
      <c r="H214" s="80">
        <f t="shared" ref="H214:H237" si="35">SUM(F214+G214)/2</f>
        <v>127.5</v>
      </c>
      <c r="I214" s="80"/>
      <c r="J214" s="80"/>
      <c r="K214" s="92">
        <f t="shared" si="34"/>
        <v>-16.125</v>
      </c>
      <c r="L214" s="80">
        <v>0</v>
      </c>
      <c r="M214" s="80"/>
      <c r="N214" s="80"/>
      <c r="O214" s="93">
        <f t="shared" ref="O214:O237" si="36">H214*0.05/C214</f>
        <v>0.31874999999999998</v>
      </c>
      <c r="P214" s="49">
        <f t="shared" si="32"/>
        <v>-15.80625</v>
      </c>
      <c r="Q214" s="94"/>
      <c r="R214" s="80"/>
    </row>
    <row r="215" spans="1:18" s="95" customFormat="1" x14ac:dyDescent="0.3">
      <c r="A215" s="80">
        <v>1333</v>
      </c>
      <c r="B215" s="90" t="s">
        <v>77</v>
      </c>
      <c r="C215" s="80">
        <v>20</v>
      </c>
      <c r="D215" s="80">
        <v>74</v>
      </c>
      <c r="E215" s="91">
        <v>5</v>
      </c>
      <c r="F215" s="80">
        <v>190</v>
      </c>
      <c r="G215" s="80">
        <f t="shared" si="33"/>
        <v>0</v>
      </c>
      <c r="H215" s="80">
        <f t="shared" si="35"/>
        <v>95</v>
      </c>
      <c r="I215" s="80"/>
      <c r="J215" s="80"/>
      <c r="K215" s="92">
        <f t="shared" si="34"/>
        <v>1.05</v>
      </c>
      <c r="L215" s="80">
        <v>0</v>
      </c>
      <c r="M215" s="80"/>
      <c r="N215" s="80"/>
      <c r="O215" s="93">
        <f t="shared" si="36"/>
        <v>0.23749999999999999</v>
      </c>
      <c r="P215" s="49">
        <f t="shared" si="32"/>
        <v>1.2875000000000001</v>
      </c>
      <c r="Q215" s="94"/>
      <c r="R215" s="80"/>
    </row>
    <row r="216" spans="1:18" s="71" customFormat="1" x14ac:dyDescent="0.3">
      <c r="A216" s="66">
        <v>3128</v>
      </c>
      <c r="B216" s="67" t="s">
        <v>256</v>
      </c>
      <c r="C216" s="66">
        <v>12</v>
      </c>
      <c r="D216" s="66">
        <v>206</v>
      </c>
      <c r="E216" s="68">
        <v>10</v>
      </c>
      <c r="F216" s="66">
        <v>300</v>
      </c>
      <c r="G216" s="66">
        <f t="shared" si="33"/>
        <v>300</v>
      </c>
      <c r="H216" s="66">
        <f t="shared" si="35"/>
        <v>300</v>
      </c>
      <c r="I216" s="66"/>
      <c r="J216" s="66"/>
      <c r="K216" s="69">
        <f t="shared" si="34"/>
        <v>7.833333333333333</v>
      </c>
      <c r="L216" s="66">
        <v>0</v>
      </c>
      <c r="M216" s="66"/>
      <c r="N216" s="66"/>
      <c r="O216" s="44">
        <f t="shared" si="36"/>
        <v>1.25</v>
      </c>
      <c r="P216" s="49">
        <f t="shared" si="32"/>
        <v>9.0833333333333321</v>
      </c>
      <c r="Q216" s="83"/>
      <c r="R216" s="66">
        <v>30</v>
      </c>
    </row>
    <row r="217" spans="1:18" s="71" customFormat="1" x14ac:dyDescent="0.3">
      <c r="A217" s="66">
        <v>3127</v>
      </c>
      <c r="B217" s="67" t="s">
        <v>98</v>
      </c>
      <c r="C217" s="66">
        <v>12</v>
      </c>
      <c r="D217" s="66">
        <v>538</v>
      </c>
      <c r="E217" s="68">
        <v>10</v>
      </c>
      <c r="F217" s="66">
        <v>690</v>
      </c>
      <c r="G217" s="66">
        <f t="shared" si="33"/>
        <v>440</v>
      </c>
      <c r="H217" s="66">
        <f t="shared" si="35"/>
        <v>565</v>
      </c>
      <c r="I217" s="66"/>
      <c r="J217" s="66"/>
      <c r="K217" s="69">
        <f t="shared" si="34"/>
        <v>2.25</v>
      </c>
      <c r="L217" s="66">
        <v>0</v>
      </c>
      <c r="M217" s="66"/>
      <c r="N217" s="66"/>
      <c r="O217" s="44">
        <f t="shared" si="36"/>
        <v>2.3541666666666665</v>
      </c>
      <c r="P217" s="49">
        <f t="shared" ref="P217:P222" si="37">K217+L217+M217+N217+O217</f>
        <v>4.6041666666666661</v>
      </c>
      <c r="Q217" s="83"/>
      <c r="R217" s="66">
        <v>44</v>
      </c>
    </row>
    <row r="218" spans="1:18" s="71" customFormat="1" x14ac:dyDescent="0.3">
      <c r="A218" s="66">
        <v>52</v>
      </c>
      <c r="B218" s="67" t="s">
        <v>148</v>
      </c>
      <c r="C218" s="66">
        <v>24</v>
      </c>
      <c r="D218" s="66">
        <v>419</v>
      </c>
      <c r="E218" s="68">
        <v>4.5</v>
      </c>
      <c r="F218" s="66">
        <v>2025</v>
      </c>
      <c r="G218" s="66">
        <f t="shared" si="33"/>
        <v>1678.5</v>
      </c>
      <c r="H218" s="66">
        <f t="shared" si="35"/>
        <v>1851.75</v>
      </c>
      <c r="I218" s="66">
        <v>1440</v>
      </c>
      <c r="J218" s="66"/>
      <c r="K218" s="69">
        <f t="shared" si="34"/>
        <v>-0.30208333333333331</v>
      </c>
      <c r="L218" s="66">
        <v>20</v>
      </c>
      <c r="M218" s="73">
        <v>20</v>
      </c>
      <c r="N218" s="66"/>
      <c r="O218" s="44">
        <f t="shared" si="36"/>
        <v>3.8578125000000001</v>
      </c>
      <c r="P218" s="49">
        <f t="shared" si="37"/>
        <v>43.555729166666673</v>
      </c>
      <c r="Q218" s="83"/>
      <c r="R218" s="66">
        <v>373</v>
      </c>
    </row>
    <row r="219" spans="1:18" s="71" customFormat="1" x14ac:dyDescent="0.3">
      <c r="A219" s="66">
        <v>1334</v>
      </c>
      <c r="B219" s="67" t="s">
        <v>81</v>
      </c>
      <c r="C219" s="66">
        <v>12</v>
      </c>
      <c r="D219" s="66">
        <v>2520</v>
      </c>
      <c r="E219" s="68">
        <v>5</v>
      </c>
      <c r="F219" s="66">
        <v>3730</v>
      </c>
      <c r="G219" s="66">
        <f t="shared" si="33"/>
        <v>2060</v>
      </c>
      <c r="H219" s="66">
        <f t="shared" si="35"/>
        <v>2895</v>
      </c>
      <c r="I219" s="66"/>
      <c r="J219" s="66"/>
      <c r="K219" s="69">
        <f t="shared" si="34"/>
        <v>31.25</v>
      </c>
      <c r="L219" s="66">
        <v>30</v>
      </c>
      <c r="M219" s="73">
        <v>20</v>
      </c>
      <c r="N219" s="66"/>
      <c r="O219" s="44">
        <f t="shared" si="36"/>
        <v>12.0625</v>
      </c>
      <c r="P219" s="49">
        <f t="shared" si="37"/>
        <v>93.3125</v>
      </c>
      <c r="Q219" s="83"/>
      <c r="R219" s="66">
        <v>412</v>
      </c>
    </row>
    <row r="220" spans="1:18" s="71" customFormat="1" x14ac:dyDescent="0.3">
      <c r="A220" s="66">
        <v>1115</v>
      </c>
      <c r="B220" s="67" t="s">
        <v>198</v>
      </c>
      <c r="C220" s="66">
        <v>36</v>
      </c>
      <c r="D220" s="66">
        <v>360</v>
      </c>
      <c r="E220" s="68">
        <v>10</v>
      </c>
      <c r="F220" s="66">
        <v>530</v>
      </c>
      <c r="G220" s="66">
        <f t="shared" si="33"/>
        <v>360</v>
      </c>
      <c r="H220" s="66">
        <f t="shared" si="35"/>
        <v>445</v>
      </c>
      <c r="I220" s="66"/>
      <c r="J220" s="66"/>
      <c r="K220" s="69">
        <f t="shared" si="34"/>
        <v>2.3611111111111112</v>
      </c>
      <c r="L220" s="66">
        <v>0</v>
      </c>
      <c r="M220" s="66"/>
      <c r="N220" s="66"/>
      <c r="O220" s="44">
        <f t="shared" si="36"/>
        <v>0.61805555555555558</v>
      </c>
      <c r="P220" s="49">
        <f t="shared" si="37"/>
        <v>2.979166666666667</v>
      </c>
      <c r="Q220" s="83"/>
      <c r="R220" s="66">
        <v>36</v>
      </c>
    </row>
    <row r="221" spans="1:18" s="71" customFormat="1" x14ac:dyDescent="0.3">
      <c r="A221" s="66">
        <v>1359</v>
      </c>
      <c r="B221" s="67" t="s">
        <v>121</v>
      </c>
      <c r="C221" s="66">
        <v>50</v>
      </c>
      <c r="D221" s="66">
        <v>540</v>
      </c>
      <c r="E221" s="68">
        <v>3</v>
      </c>
      <c r="F221" s="66">
        <v>1086</v>
      </c>
      <c r="G221" s="66">
        <f t="shared" si="33"/>
        <v>1830</v>
      </c>
      <c r="H221" s="66">
        <f t="shared" si="35"/>
        <v>1458</v>
      </c>
      <c r="I221" s="66"/>
      <c r="J221" s="66"/>
      <c r="K221" s="69">
        <f t="shared" si="34"/>
        <v>18.36</v>
      </c>
      <c r="L221" s="66">
        <v>0</v>
      </c>
      <c r="M221" s="66"/>
      <c r="N221" s="66"/>
      <c r="O221" s="44">
        <f t="shared" si="36"/>
        <v>1.4580000000000002</v>
      </c>
      <c r="P221" s="49">
        <f t="shared" si="37"/>
        <v>19.817999999999998</v>
      </c>
      <c r="Q221" s="83"/>
      <c r="R221" s="66">
        <v>610</v>
      </c>
    </row>
    <row r="222" spans="1:18" s="71" customFormat="1" x14ac:dyDescent="0.3">
      <c r="A222" s="66">
        <v>1360</v>
      </c>
      <c r="B222" s="67" t="s">
        <v>236</v>
      </c>
      <c r="C222" s="66">
        <v>50</v>
      </c>
      <c r="D222" s="66">
        <v>311</v>
      </c>
      <c r="E222" s="68">
        <v>3</v>
      </c>
      <c r="F222" s="66">
        <v>516</v>
      </c>
      <c r="G222" s="66">
        <f t="shared" si="33"/>
        <v>450</v>
      </c>
      <c r="H222" s="66">
        <f t="shared" si="35"/>
        <v>483</v>
      </c>
      <c r="I222" s="66"/>
      <c r="J222" s="66"/>
      <c r="K222" s="69">
        <f t="shared" si="34"/>
        <v>3.44</v>
      </c>
      <c r="L222" s="66">
        <v>0</v>
      </c>
      <c r="M222" s="66"/>
      <c r="N222" s="66"/>
      <c r="O222" s="44">
        <f t="shared" si="36"/>
        <v>0.48300000000000004</v>
      </c>
      <c r="P222" s="49">
        <f t="shared" si="37"/>
        <v>3.923</v>
      </c>
      <c r="Q222" s="83"/>
      <c r="R222" s="66">
        <v>150</v>
      </c>
    </row>
    <row r="223" spans="1:18" s="71" customFormat="1" x14ac:dyDescent="0.3">
      <c r="A223" s="66">
        <v>1361</v>
      </c>
      <c r="B223" s="67" t="s">
        <v>122</v>
      </c>
      <c r="C223" s="66">
        <v>50</v>
      </c>
      <c r="D223" s="66">
        <v>500</v>
      </c>
      <c r="E223" s="68">
        <v>3</v>
      </c>
      <c r="F223" s="66">
        <v>2400</v>
      </c>
      <c r="G223" s="66">
        <f t="shared" si="33"/>
        <v>2280</v>
      </c>
      <c r="H223" s="66">
        <f t="shared" si="35"/>
        <v>2340</v>
      </c>
      <c r="I223" s="66">
        <v>750</v>
      </c>
      <c r="J223" s="66"/>
      <c r="K223" s="69">
        <f t="shared" si="34"/>
        <v>21.8</v>
      </c>
      <c r="L223" s="66">
        <v>0</v>
      </c>
      <c r="M223" s="66"/>
      <c r="N223" s="66"/>
      <c r="O223" s="44">
        <f t="shared" si="36"/>
        <v>2.34</v>
      </c>
      <c r="P223" s="49">
        <f>K223+L223+M223+N223+O223</f>
        <v>24.14</v>
      </c>
      <c r="Q223" s="83"/>
      <c r="R223" s="66">
        <v>760</v>
      </c>
    </row>
    <row r="224" spans="1:18" s="71" customFormat="1" x14ac:dyDescent="0.3">
      <c r="A224" s="66">
        <v>1363</v>
      </c>
      <c r="B224" s="67" t="s">
        <v>123</v>
      </c>
      <c r="C224" s="66">
        <v>50</v>
      </c>
      <c r="D224" s="66">
        <v>450</v>
      </c>
      <c r="E224" s="68">
        <v>3</v>
      </c>
      <c r="F224" s="66">
        <v>822</v>
      </c>
      <c r="G224" s="66">
        <f t="shared" si="33"/>
        <v>1620</v>
      </c>
      <c r="H224" s="66">
        <f t="shared" si="35"/>
        <v>1221</v>
      </c>
      <c r="I224" s="66"/>
      <c r="J224" s="66"/>
      <c r="K224" s="69">
        <f t="shared" si="34"/>
        <v>15.42</v>
      </c>
      <c r="L224" s="66">
        <v>0</v>
      </c>
      <c r="M224" s="66"/>
      <c r="N224" s="66"/>
      <c r="O224" s="44">
        <f t="shared" si="36"/>
        <v>1.2210000000000001</v>
      </c>
      <c r="P224" s="49">
        <f>K224+L224+M224+N224+O224</f>
        <v>16.640999999999998</v>
      </c>
      <c r="Q224" s="83"/>
      <c r="R224" s="66">
        <v>540</v>
      </c>
    </row>
    <row r="225" spans="1:18" x14ac:dyDescent="0.3">
      <c r="A225" s="14"/>
      <c r="I225" s="12">
        <f>SUM(I3:I224)-I174-I175</f>
        <v>58200</v>
      </c>
      <c r="J225" s="12">
        <f>SUM(J3:J224)</f>
        <v>0</v>
      </c>
    </row>
    <row r="226" spans="1:18" s="71" customFormat="1" x14ac:dyDescent="0.3">
      <c r="A226" s="66">
        <v>4019</v>
      </c>
      <c r="B226" s="74" t="s">
        <v>296</v>
      </c>
      <c r="C226" s="66">
        <v>1</v>
      </c>
      <c r="D226" s="66">
        <v>189</v>
      </c>
      <c r="E226" s="68">
        <v>9</v>
      </c>
      <c r="F226" s="66">
        <v>135</v>
      </c>
      <c r="G226" s="66">
        <f t="shared" si="33"/>
        <v>135</v>
      </c>
      <c r="H226" s="66">
        <f t="shared" si="35"/>
        <v>135</v>
      </c>
      <c r="I226" s="66"/>
      <c r="J226" s="66"/>
      <c r="K226" s="69">
        <f t="shared" si="34"/>
        <v>-54</v>
      </c>
      <c r="L226" s="66"/>
      <c r="M226" s="66"/>
      <c r="N226" s="66"/>
      <c r="O226" s="44">
        <f t="shared" si="36"/>
        <v>6.75</v>
      </c>
      <c r="P226" s="49">
        <f t="shared" ref="P226:P237" si="38">K226+L226+M226+N226+O226</f>
        <v>-47.25</v>
      </c>
      <c r="Q226" s="83">
        <v>30</v>
      </c>
      <c r="R226" s="66">
        <f t="shared" ref="R226:R237" si="39">Q226/2</f>
        <v>15</v>
      </c>
    </row>
    <row r="227" spans="1:18" s="71" customFormat="1" x14ac:dyDescent="0.3">
      <c r="A227" s="66">
        <v>4034</v>
      </c>
      <c r="B227" s="74" t="s">
        <v>297</v>
      </c>
      <c r="C227" s="66">
        <v>1</v>
      </c>
      <c r="D227" s="66">
        <v>86</v>
      </c>
      <c r="E227" s="68">
        <v>9</v>
      </c>
      <c r="F227" s="66">
        <v>162</v>
      </c>
      <c r="G227" s="66">
        <f t="shared" si="33"/>
        <v>162</v>
      </c>
      <c r="H227" s="66">
        <f t="shared" si="35"/>
        <v>162</v>
      </c>
      <c r="I227" s="66"/>
      <c r="J227" s="66"/>
      <c r="K227" s="69">
        <f t="shared" si="34"/>
        <v>76</v>
      </c>
      <c r="L227" s="66"/>
      <c r="M227" s="66"/>
      <c r="N227" s="66"/>
      <c r="O227" s="44">
        <f t="shared" si="36"/>
        <v>8.1</v>
      </c>
      <c r="P227" s="49">
        <f t="shared" si="38"/>
        <v>84.1</v>
      </c>
      <c r="Q227" s="83"/>
      <c r="R227" s="66">
        <v>18</v>
      </c>
    </row>
    <row r="228" spans="1:18" s="71" customFormat="1" x14ac:dyDescent="0.3">
      <c r="A228" s="66">
        <v>4036</v>
      </c>
      <c r="B228" s="74" t="s">
        <v>298</v>
      </c>
      <c r="C228" s="66">
        <v>1</v>
      </c>
      <c r="D228" s="66">
        <v>17</v>
      </c>
      <c r="E228" s="68">
        <v>9</v>
      </c>
      <c r="F228" s="66">
        <v>81</v>
      </c>
      <c r="G228" s="66">
        <f t="shared" si="33"/>
        <v>81</v>
      </c>
      <c r="H228" s="66">
        <f t="shared" si="35"/>
        <v>81</v>
      </c>
      <c r="I228" s="66"/>
      <c r="J228" s="66"/>
      <c r="K228" s="69">
        <f t="shared" si="34"/>
        <v>64</v>
      </c>
      <c r="L228" s="66"/>
      <c r="M228" s="66"/>
      <c r="N228" s="66"/>
      <c r="O228" s="44">
        <f t="shared" si="36"/>
        <v>4.05</v>
      </c>
      <c r="P228" s="49">
        <f t="shared" si="38"/>
        <v>68.05</v>
      </c>
      <c r="Q228" s="83"/>
      <c r="R228" s="66">
        <v>9</v>
      </c>
    </row>
    <row r="229" spans="1:18" s="71" customFormat="1" x14ac:dyDescent="0.3">
      <c r="A229" s="66">
        <v>4018</v>
      </c>
      <c r="B229" s="74" t="s">
        <v>294</v>
      </c>
      <c r="C229" s="66">
        <v>1</v>
      </c>
      <c r="D229" s="66">
        <v>4</v>
      </c>
      <c r="E229" s="68">
        <v>9</v>
      </c>
      <c r="F229" s="66">
        <v>135</v>
      </c>
      <c r="G229" s="66">
        <f t="shared" si="33"/>
        <v>135</v>
      </c>
      <c r="H229" s="66">
        <f t="shared" si="35"/>
        <v>135</v>
      </c>
      <c r="I229" s="66"/>
      <c r="J229" s="66"/>
      <c r="K229" s="69">
        <f>(H229-D229-I229-J229)/C229</f>
        <v>131</v>
      </c>
      <c r="L229" s="66"/>
      <c r="M229" s="66"/>
      <c r="N229" s="66"/>
      <c r="O229" s="44">
        <f t="shared" si="36"/>
        <v>6.75</v>
      </c>
      <c r="P229" s="49">
        <f t="shared" si="38"/>
        <v>137.75</v>
      </c>
      <c r="Q229" s="83"/>
      <c r="R229" s="66">
        <v>15</v>
      </c>
    </row>
    <row r="230" spans="1:18" s="71" customFormat="1" x14ac:dyDescent="0.3">
      <c r="A230" s="66">
        <v>4026</v>
      </c>
      <c r="B230" s="67" t="s">
        <v>295</v>
      </c>
      <c r="C230" s="66">
        <v>1</v>
      </c>
      <c r="D230" s="66">
        <v>142</v>
      </c>
      <c r="E230" s="68">
        <v>9</v>
      </c>
      <c r="F230" s="66">
        <v>45</v>
      </c>
      <c r="G230" s="66">
        <f t="shared" si="33"/>
        <v>45</v>
      </c>
      <c r="H230" s="66">
        <f t="shared" si="35"/>
        <v>45</v>
      </c>
      <c r="I230" s="66"/>
      <c r="J230" s="66"/>
      <c r="K230" s="69">
        <f t="shared" si="34"/>
        <v>-97</v>
      </c>
      <c r="L230" s="66"/>
      <c r="M230" s="66"/>
      <c r="N230" s="66"/>
      <c r="O230" s="44">
        <f t="shared" si="36"/>
        <v>2.25</v>
      </c>
      <c r="P230" s="49">
        <f t="shared" si="38"/>
        <v>-94.75</v>
      </c>
      <c r="Q230" s="83">
        <v>10</v>
      </c>
      <c r="R230" s="66">
        <f t="shared" si="39"/>
        <v>5</v>
      </c>
    </row>
    <row r="231" spans="1:18" s="71" customFormat="1" x14ac:dyDescent="0.3">
      <c r="A231" s="66">
        <v>4003</v>
      </c>
      <c r="B231" s="67" t="s">
        <v>300</v>
      </c>
      <c r="C231" s="66">
        <v>1</v>
      </c>
      <c r="D231" s="66">
        <v>21</v>
      </c>
      <c r="E231" s="68">
        <v>12</v>
      </c>
      <c r="F231" s="66">
        <v>61</v>
      </c>
      <c r="G231" s="66">
        <f t="shared" si="33"/>
        <v>90</v>
      </c>
      <c r="H231" s="66">
        <f t="shared" si="35"/>
        <v>75.5</v>
      </c>
      <c r="I231" s="66"/>
      <c r="J231" s="66"/>
      <c r="K231" s="69">
        <f t="shared" si="34"/>
        <v>54.5</v>
      </c>
      <c r="L231" s="66"/>
      <c r="M231" s="66"/>
      <c r="N231" s="66"/>
      <c r="O231" s="44">
        <f t="shared" si="36"/>
        <v>3.7750000000000004</v>
      </c>
      <c r="P231" s="49">
        <f t="shared" si="38"/>
        <v>58.274999999999999</v>
      </c>
      <c r="Q231" s="83">
        <v>15</v>
      </c>
      <c r="R231" s="66">
        <f t="shared" si="39"/>
        <v>7.5</v>
      </c>
    </row>
    <row r="232" spans="1:18" s="71" customFormat="1" x14ac:dyDescent="0.3">
      <c r="A232" s="66">
        <v>4005</v>
      </c>
      <c r="B232" s="67" t="s">
        <v>299</v>
      </c>
      <c r="C232" s="66">
        <v>1</v>
      </c>
      <c r="D232" s="66">
        <v>17</v>
      </c>
      <c r="E232" s="68">
        <v>12</v>
      </c>
      <c r="F232" s="66">
        <v>70</v>
      </c>
      <c r="G232" s="66">
        <f t="shared" si="33"/>
        <v>78</v>
      </c>
      <c r="H232" s="66">
        <f t="shared" si="35"/>
        <v>74</v>
      </c>
      <c r="I232" s="66"/>
      <c r="J232" s="66"/>
      <c r="K232" s="69">
        <f t="shared" si="34"/>
        <v>57</v>
      </c>
      <c r="L232" s="66"/>
      <c r="M232" s="66"/>
      <c r="N232" s="66"/>
      <c r="O232" s="44">
        <f t="shared" si="36"/>
        <v>3.7</v>
      </c>
      <c r="P232" s="49">
        <f t="shared" si="38"/>
        <v>60.7</v>
      </c>
      <c r="Q232" s="83">
        <v>13</v>
      </c>
      <c r="R232" s="66">
        <f t="shared" si="39"/>
        <v>6.5</v>
      </c>
    </row>
    <row r="233" spans="1:18" s="71" customFormat="1" x14ac:dyDescent="0.3">
      <c r="A233" s="66">
        <v>4007</v>
      </c>
      <c r="B233" s="67" t="s">
        <v>301</v>
      </c>
      <c r="C233" s="66">
        <v>1</v>
      </c>
      <c r="D233" s="66">
        <v>12</v>
      </c>
      <c r="E233" s="68">
        <v>12</v>
      </c>
      <c r="F233" s="66">
        <v>55</v>
      </c>
      <c r="G233" s="66">
        <f t="shared" si="33"/>
        <v>60</v>
      </c>
      <c r="H233" s="66">
        <f t="shared" si="35"/>
        <v>57.5</v>
      </c>
      <c r="I233" s="66"/>
      <c r="J233" s="66"/>
      <c r="K233" s="69">
        <f t="shared" si="34"/>
        <v>45.5</v>
      </c>
      <c r="L233" s="66"/>
      <c r="M233" s="66"/>
      <c r="N233" s="66"/>
      <c r="O233" s="44">
        <f t="shared" si="36"/>
        <v>2.875</v>
      </c>
      <c r="P233" s="49">
        <f t="shared" si="38"/>
        <v>48.375</v>
      </c>
      <c r="Q233" s="83">
        <v>10</v>
      </c>
      <c r="R233" s="66">
        <f t="shared" si="39"/>
        <v>5</v>
      </c>
    </row>
    <row r="234" spans="1:18" s="71" customFormat="1" x14ac:dyDescent="0.3">
      <c r="A234" s="66">
        <v>4009</v>
      </c>
      <c r="B234" s="67" t="s">
        <v>302</v>
      </c>
      <c r="C234" s="66">
        <v>1</v>
      </c>
      <c r="D234" s="66">
        <v>26</v>
      </c>
      <c r="E234" s="68">
        <v>12</v>
      </c>
      <c r="F234" s="66">
        <v>66</v>
      </c>
      <c r="G234" s="66">
        <f t="shared" si="33"/>
        <v>66</v>
      </c>
      <c r="H234" s="66">
        <f t="shared" si="35"/>
        <v>66</v>
      </c>
      <c r="I234" s="66"/>
      <c r="J234" s="66"/>
      <c r="K234" s="69">
        <f t="shared" si="34"/>
        <v>40</v>
      </c>
      <c r="L234" s="66"/>
      <c r="M234" s="66"/>
      <c r="N234" s="66"/>
      <c r="O234" s="44">
        <f t="shared" si="36"/>
        <v>3.3000000000000003</v>
      </c>
      <c r="P234" s="49">
        <f t="shared" si="38"/>
        <v>43.3</v>
      </c>
      <c r="Q234" s="83">
        <v>11</v>
      </c>
      <c r="R234" s="66">
        <f t="shared" si="39"/>
        <v>5.5</v>
      </c>
    </row>
    <row r="235" spans="1:18" s="71" customFormat="1" x14ac:dyDescent="0.3">
      <c r="A235" s="66">
        <v>4011</v>
      </c>
      <c r="B235" s="67" t="s">
        <v>303</v>
      </c>
      <c r="C235" s="66">
        <v>1</v>
      </c>
      <c r="D235" s="66">
        <v>25</v>
      </c>
      <c r="E235" s="68">
        <v>12</v>
      </c>
      <c r="F235" s="66">
        <v>58</v>
      </c>
      <c r="G235" s="66">
        <f t="shared" si="33"/>
        <v>96</v>
      </c>
      <c r="H235" s="66">
        <f t="shared" si="35"/>
        <v>77</v>
      </c>
      <c r="I235" s="66"/>
      <c r="J235" s="66"/>
      <c r="K235" s="69">
        <f t="shared" si="34"/>
        <v>52</v>
      </c>
      <c r="L235" s="66"/>
      <c r="M235" s="66"/>
      <c r="N235" s="66"/>
      <c r="O235" s="44">
        <f t="shared" si="36"/>
        <v>3.85</v>
      </c>
      <c r="P235" s="49">
        <f t="shared" si="38"/>
        <v>55.85</v>
      </c>
      <c r="Q235" s="83">
        <v>16</v>
      </c>
      <c r="R235" s="66">
        <f t="shared" si="39"/>
        <v>8</v>
      </c>
    </row>
    <row r="236" spans="1:18" s="71" customFormat="1" x14ac:dyDescent="0.3">
      <c r="A236" s="66">
        <v>4014</v>
      </c>
      <c r="B236" s="67" t="s">
        <v>305</v>
      </c>
      <c r="C236" s="66">
        <v>1</v>
      </c>
      <c r="D236" s="66">
        <v>20</v>
      </c>
      <c r="E236" s="68">
        <v>12</v>
      </c>
      <c r="F236" s="66">
        <v>90</v>
      </c>
      <c r="G236" s="66">
        <f t="shared" si="33"/>
        <v>78</v>
      </c>
      <c r="H236" s="66">
        <f t="shared" si="35"/>
        <v>84</v>
      </c>
      <c r="I236" s="66"/>
      <c r="J236" s="66"/>
      <c r="K236" s="69">
        <f t="shared" si="34"/>
        <v>64</v>
      </c>
      <c r="L236" s="66"/>
      <c r="M236" s="66"/>
      <c r="N236" s="66"/>
      <c r="O236" s="44">
        <f t="shared" si="36"/>
        <v>4.2</v>
      </c>
      <c r="P236" s="49">
        <f t="shared" si="38"/>
        <v>68.2</v>
      </c>
      <c r="Q236" s="83">
        <v>13</v>
      </c>
      <c r="R236" s="66">
        <f t="shared" si="39"/>
        <v>6.5</v>
      </c>
    </row>
    <row r="237" spans="1:18" s="71" customFormat="1" x14ac:dyDescent="0.3">
      <c r="A237" s="66"/>
      <c r="B237" s="67" t="s">
        <v>306</v>
      </c>
      <c r="C237" s="66">
        <v>1</v>
      </c>
      <c r="D237" s="66">
        <v>139</v>
      </c>
      <c r="E237" s="68">
        <v>6</v>
      </c>
      <c r="F237" s="66">
        <v>230</v>
      </c>
      <c r="G237" s="66">
        <f t="shared" si="33"/>
        <v>60</v>
      </c>
      <c r="H237" s="66">
        <f t="shared" si="35"/>
        <v>145</v>
      </c>
      <c r="I237" s="66"/>
      <c r="J237" s="66"/>
      <c r="K237" s="69">
        <f t="shared" si="34"/>
        <v>6</v>
      </c>
      <c r="L237" s="66"/>
      <c r="M237" s="66"/>
      <c r="N237" s="66"/>
      <c r="O237" s="44">
        <f t="shared" si="36"/>
        <v>7.25</v>
      </c>
      <c r="P237" s="49">
        <f t="shared" si="38"/>
        <v>13.25</v>
      </c>
      <c r="Q237" s="83">
        <v>20</v>
      </c>
      <c r="R237" s="66">
        <f t="shared" si="39"/>
        <v>10</v>
      </c>
    </row>
  </sheetData>
  <sortState xmlns:xlrd2="http://schemas.microsoft.com/office/spreadsheetml/2017/richdata2" ref="A67:R70">
    <sortCondition ref="B67:B70"/>
  </sortState>
  <mergeCells count="1">
    <mergeCell ref="A1:P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7E50E-B27F-4EC1-853F-02A6E5B345F1}">
  <dimension ref="A1:AX234"/>
  <sheetViews>
    <sheetView showGridLines="0" workbookViewId="0">
      <selection sqref="A1:XFD1048576"/>
    </sheetView>
  </sheetViews>
  <sheetFormatPr defaultColWidth="8.88671875" defaultRowHeight="13.8" x14ac:dyDescent="0.3"/>
  <cols>
    <col min="1" max="1" width="5" style="12" bestFit="1" customWidth="1"/>
    <col min="2" max="2" width="33.44140625" style="12" customWidth="1"/>
    <col min="3" max="4" width="10.6640625" style="12" customWidth="1"/>
    <col min="5" max="5" width="10.6640625" style="26" customWidth="1"/>
    <col min="6" max="9" width="10.6640625" style="12" customWidth="1"/>
    <col min="10" max="10" width="10.6640625" style="12" hidden="1" customWidth="1"/>
    <col min="11" max="15" width="10.6640625" style="12" customWidth="1"/>
    <col min="16" max="17" width="10.6640625" style="31" customWidth="1"/>
    <col min="18" max="18" width="8.88671875" style="82" customWidth="1"/>
    <col min="19" max="19" width="8.88671875" style="12" customWidth="1"/>
    <col min="20" max="20" width="8.88671875" style="19"/>
    <col min="21" max="16384" width="8.88671875" style="12"/>
  </cols>
  <sheetData>
    <row r="1" spans="1:50" ht="14.4" customHeight="1" x14ac:dyDescent="0.3">
      <c r="A1" s="139" t="s">
        <v>326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40"/>
    </row>
    <row r="2" spans="1:50" ht="83.4" customHeight="1" x14ac:dyDescent="0.3">
      <c r="A2" s="6" t="s">
        <v>318</v>
      </c>
      <c r="B2" s="6" t="s">
        <v>0</v>
      </c>
      <c r="C2" s="6" t="s">
        <v>3</v>
      </c>
      <c r="D2" s="6" t="s">
        <v>70</v>
      </c>
      <c r="E2" s="6" t="s">
        <v>2</v>
      </c>
      <c r="F2" s="6" t="s">
        <v>1</v>
      </c>
      <c r="G2" s="29" t="s">
        <v>346</v>
      </c>
      <c r="H2" s="6" t="s">
        <v>268</v>
      </c>
      <c r="I2" s="6" t="s">
        <v>348</v>
      </c>
      <c r="J2" s="6" t="s">
        <v>327</v>
      </c>
      <c r="K2" s="6" t="s">
        <v>349</v>
      </c>
      <c r="L2" s="29" t="s">
        <v>287</v>
      </c>
      <c r="M2" s="6" t="s">
        <v>217</v>
      </c>
      <c r="N2" s="6" t="s">
        <v>269</v>
      </c>
      <c r="O2" s="6" t="s">
        <v>270</v>
      </c>
      <c r="P2" s="30" t="s">
        <v>13</v>
      </c>
      <c r="Q2" s="30" t="s">
        <v>12</v>
      </c>
    </row>
    <row r="3" spans="1:50" s="71" customFormat="1" x14ac:dyDescent="0.3">
      <c r="A3" s="66">
        <v>11</v>
      </c>
      <c r="B3" s="67" t="s">
        <v>137</v>
      </c>
      <c r="C3" s="66">
        <v>12</v>
      </c>
      <c r="D3" s="66">
        <v>1455</v>
      </c>
      <c r="E3" s="68">
        <v>10</v>
      </c>
      <c r="F3" s="66">
        <v>3200</v>
      </c>
      <c r="G3" s="66">
        <f t="shared" ref="G3:G42" si="0">S3*E3</f>
        <v>3165</v>
      </c>
      <c r="H3" s="66">
        <f>SUM(F3+G3)/2</f>
        <v>3182.5</v>
      </c>
      <c r="I3" s="66">
        <v>600</v>
      </c>
      <c r="J3" s="66"/>
      <c r="K3" s="66">
        <v>420</v>
      </c>
      <c r="L3" s="69">
        <f>(H3-D3-I3-J3-K3)/C3</f>
        <v>58.958333333333336</v>
      </c>
      <c r="M3" s="66"/>
      <c r="N3" s="73">
        <v>10</v>
      </c>
      <c r="O3" s="66"/>
      <c r="P3" s="44">
        <f t="shared" ref="P3:P34" si="1">H3*0.05/C3</f>
        <v>13.260416666666666</v>
      </c>
      <c r="Q3" s="49">
        <f>L3+M3+N3+O3+P3</f>
        <v>82.218750000000014</v>
      </c>
      <c r="R3" s="83">
        <v>633</v>
      </c>
      <c r="S3" s="71">
        <f>R3/2</f>
        <v>316.5</v>
      </c>
      <c r="T3" s="40">
        <f>S3*3</f>
        <v>949.5</v>
      </c>
      <c r="U3" s="105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99"/>
      <c r="AO3" s="99"/>
      <c r="AP3" s="99"/>
      <c r="AQ3" s="99"/>
      <c r="AR3" s="99"/>
      <c r="AS3" s="99"/>
      <c r="AT3" s="99"/>
      <c r="AU3" s="99"/>
      <c r="AV3" s="99"/>
      <c r="AW3" s="99"/>
      <c r="AX3" s="99"/>
    </row>
    <row r="4" spans="1:50" s="71" customFormat="1" x14ac:dyDescent="0.3">
      <c r="A4" s="66">
        <v>95</v>
      </c>
      <c r="B4" s="67" t="s">
        <v>52</v>
      </c>
      <c r="C4" s="66">
        <v>6</v>
      </c>
      <c r="D4" s="66">
        <v>0</v>
      </c>
      <c r="E4" s="68">
        <v>6</v>
      </c>
      <c r="F4" s="66">
        <v>1026</v>
      </c>
      <c r="G4" s="66">
        <f t="shared" si="0"/>
        <v>528</v>
      </c>
      <c r="H4" s="66">
        <f t="shared" ref="H4:H42" si="2">SUM(F4+G4)/2</f>
        <v>777</v>
      </c>
      <c r="I4" s="66"/>
      <c r="J4" s="66"/>
      <c r="K4" s="66"/>
      <c r="L4" s="69">
        <f t="shared" ref="L4:L42" si="3">(H4-D4-I4-J4-K4)/C4</f>
        <v>129.5</v>
      </c>
      <c r="M4" s="66"/>
      <c r="N4" s="66"/>
      <c r="O4" s="66"/>
      <c r="P4" s="44">
        <f t="shared" si="1"/>
        <v>6.4750000000000005</v>
      </c>
      <c r="Q4" s="49">
        <f t="shared" ref="Q4:Q42" si="4">L4+M4+N4+O4+P4</f>
        <v>135.97499999999999</v>
      </c>
      <c r="R4" s="83">
        <v>176</v>
      </c>
      <c r="S4" s="71">
        <f t="shared" ref="S4:S42" si="5">R4/2</f>
        <v>88</v>
      </c>
      <c r="T4" s="40">
        <f t="shared" ref="T4:T42" si="6">S4*3</f>
        <v>264</v>
      </c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  <c r="AN4" s="99"/>
      <c r="AO4" s="99"/>
      <c r="AP4" s="99"/>
      <c r="AQ4" s="99"/>
      <c r="AR4" s="99"/>
      <c r="AS4" s="99"/>
      <c r="AT4" s="99"/>
      <c r="AU4" s="99"/>
      <c r="AV4" s="99"/>
      <c r="AW4" s="99"/>
      <c r="AX4" s="99"/>
    </row>
    <row r="5" spans="1:50" s="71" customFormat="1" x14ac:dyDescent="0.3">
      <c r="A5" s="66">
        <v>3044</v>
      </c>
      <c r="B5" s="67" t="s">
        <v>132</v>
      </c>
      <c r="C5" s="66">
        <v>12</v>
      </c>
      <c r="D5" s="66">
        <v>0</v>
      </c>
      <c r="E5" s="68">
        <v>10</v>
      </c>
      <c r="F5" s="66">
        <v>988</v>
      </c>
      <c r="G5" s="66">
        <f t="shared" si="0"/>
        <v>670</v>
      </c>
      <c r="H5" s="66">
        <f t="shared" si="2"/>
        <v>829</v>
      </c>
      <c r="I5" s="66"/>
      <c r="J5" s="66"/>
      <c r="K5" s="66">
        <v>720</v>
      </c>
      <c r="L5" s="69">
        <f t="shared" si="3"/>
        <v>9.0833333333333339</v>
      </c>
      <c r="M5" s="66"/>
      <c r="N5" s="66"/>
      <c r="O5" s="66"/>
      <c r="P5" s="44">
        <f t="shared" si="1"/>
        <v>3.4541666666666671</v>
      </c>
      <c r="Q5" s="49">
        <f t="shared" si="4"/>
        <v>12.537500000000001</v>
      </c>
      <c r="R5" s="83">
        <v>134</v>
      </c>
      <c r="S5" s="71">
        <f t="shared" si="5"/>
        <v>67</v>
      </c>
      <c r="T5" s="40">
        <f t="shared" si="6"/>
        <v>201</v>
      </c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  <c r="AH5" s="99"/>
      <c r="AI5" s="99"/>
      <c r="AJ5" s="99"/>
      <c r="AK5" s="99"/>
      <c r="AL5" s="99"/>
      <c r="AM5" s="99"/>
      <c r="AN5" s="99"/>
      <c r="AO5" s="99"/>
      <c r="AP5" s="99"/>
      <c r="AQ5" s="99"/>
      <c r="AR5" s="99"/>
      <c r="AS5" s="99"/>
      <c r="AT5" s="99"/>
      <c r="AU5" s="99"/>
      <c r="AV5" s="99"/>
      <c r="AW5" s="99"/>
      <c r="AX5" s="99"/>
    </row>
    <row r="6" spans="1:50" s="71" customFormat="1" x14ac:dyDescent="0.3">
      <c r="A6" s="66">
        <v>3040</v>
      </c>
      <c r="B6" s="67" t="s">
        <v>130</v>
      </c>
      <c r="C6" s="66">
        <v>12</v>
      </c>
      <c r="D6" s="66">
        <v>171</v>
      </c>
      <c r="E6" s="68">
        <v>10</v>
      </c>
      <c r="F6" s="66">
        <v>820</v>
      </c>
      <c r="G6" s="66">
        <f t="shared" si="0"/>
        <v>625</v>
      </c>
      <c r="H6" s="66">
        <f t="shared" si="2"/>
        <v>722.5</v>
      </c>
      <c r="I6" s="66"/>
      <c r="J6" s="66"/>
      <c r="K6" s="66">
        <v>360</v>
      </c>
      <c r="L6" s="69">
        <f t="shared" si="3"/>
        <v>15.958333333333334</v>
      </c>
      <c r="M6" s="66"/>
      <c r="N6" s="66"/>
      <c r="O6" s="66"/>
      <c r="P6" s="44">
        <f t="shared" si="1"/>
        <v>3.0104166666666665</v>
      </c>
      <c r="Q6" s="49">
        <f t="shared" si="4"/>
        <v>18.96875</v>
      </c>
      <c r="R6" s="83">
        <v>125</v>
      </c>
      <c r="S6" s="71">
        <f t="shared" si="5"/>
        <v>62.5</v>
      </c>
      <c r="T6" s="40">
        <f t="shared" si="6"/>
        <v>187.5</v>
      </c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99"/>
      <c r="AS6" s="99"/>
      <c r="AT6" s="99"/>
      <c r="AU6" s="99"/>
      <c r="AV6" s="99"/>
      <c r="AW6" s="99"/>
      <c r="AX6" s="99"/>
    </row>
    <row r="7" spans="1:50" s="71" customFormat="1" x14ac:dyDescent="0.3">
      <c r="A7" s="66">
        <v>3050</v>
      </c>
      <c r="B7" s="67" t="s">
        <v>131</v>
      </c>
      <c r="C7" s="66">
        <v>12</v>
      </c>
      <c r="D7" s="66">
        <v>269</v>
      </c>
      <c r="E7" s="68">
        <v>10</v>
      </c>
      <c r="F7" s="66">
        <v>795</v>
      </c>
      <c r="G7" s="66">
        <f t="shared" si="0"/>
        <v>540</v>
      </c>
      <c r="H7" s="66">
        <f t="shared" si="2"/>
        <v>667.5</v>
      </c>
      <c r="I7" s="66"/>
      <c r="J7" s="66"/>
      <c r="K7" s="66">
        <v>420</v>
      </c>
      <c r="L7" s="69">
        <f t="shared" si="3"/>
        <v>-1.7916666666666667</v>
      </c>
      <c r="M7" s="66"/>
      <c r="N7" s="66"/>
      <c r="O7" s="66"/>
      <c r="P7" s="44">
        <f t="shared" si="1"/>
        <v>2.78125</v>
      </c>
      <c r="Q7" s="49">
        <f t="shared" si="4"/>
        <v>0.98958333333333326</v>
      </c>
      <c r="R7" s="83">
        <v>108</v>
      </c>
      <c r="S7" s="71">
        <f t="shared" si="5"/>
        <v>54</v>
      </c>
      <c r="T7" s="40">
        <f t="shared" si="6"/>
        <v>162</v>
      </c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  <c r="AO7" s="99"/>
      <c r="AP7" s="99"/>
      <c r="AQ7" s="99"/>
      <c r="AR7" s="99"/>
      <c r="AS7" s="99"/>
      <c r="AT7" s="99"/>
      <c r="AU7" s="99"/>
      <c r="AV7" s="99"/>
      <c r="AW7" s="99"/>
      <c r="AX7" s="99"/>
    </row>
    <row r="8" spans="1:50" s="71" customFormat="1" x14ac:dyDescent="0.3">
      <c r="A8" s="66">
        <v>3099</v>
      </c>
      <c r="B8" s="67" t="s">
        <v>201</v>
      </c>
      <c r="C8" s="66">
        <v>30</v>
      </c>
      <c r="D8" s="66">
        <v>0</v>
      </c>
      <c r="E8" s="68">
        <v>4</v>
      </c>
      <c r="F8" s="66">
        <v>473</v>
      </c>
      <c r="G8" s="66">
        <f t="shared" si="0"/>
        <v>760</v>
      </c>
      <c r="H8" s="66">
        <f t="shared" si="2"/>
        <v>616.5</v>
      </c>
      <c r="I8" s="66">
        <v>180</v>
      </c>
      <c r="J8" s="66"/>
      <c r="K8" s="66">
        <v>450</v>
      </c>
      <c r="L8" s="69">
        <f t="shared" si="3"/>
        <v>-0.45</v>
      </c>
      <c r="M8" s="66"/>
      <c r="N8" s="66"/>
      <c r="O8" s="66"/>
      <c r="P8" s="44">
        <f t="shared" si="1"/>
        <v>1.0275000000000001</v>
      </c>
      <c r="Q8" s="49">
        <f t="shared" si="4"/>
        <v>0.57750000000000012</v>
      </c>
      <c r="R8" s="83">
        <v>380</v>
      </c>
      <c r="S8" s="71">
        <f t="shared" si="5"/>
        <v>190</v>
      </c>
      <c r="T8" s="40">
        <f t="shared" si="6"/>
        <v>570</v>
      </c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  <c r="AO8" s="99"/>
      <c r="AP8" s="99"/>
      <c r="AQ8" s="99"/>
      <c r="AR8" s="99"/>
      <c r="AS8" s="99"/>
      <c r="AT8" s="99"/>
      <c r="AU8" s="99"/>
      <c r="AV8" s="99"/>
      <c r="AW8" s="99"/>
      <c r="AX8" s="99"/>
    </row>
    <row r="9" spans="1:50" s="71" customFormat="1" x14ac:dyDescent="0.3">
      <c r="A9" s="66">
        <v>1039</v>
      </c>
      <c r="B9" s="67" t="s">
        <v>53</v>
      </c>
      <c r="C9" s="66">
        <v>24</v>
      </c>
      <c r="D9" s="66">
        <v>2121</v>
      </c>
      <c r="E9" s="68">
        <v>9</v>
      </c>
      <c r="F9" s="66">
        <v>3750</v>
      </c>
      <c r="G9" s="66">
        <f t="shared" si="0"/>
        <v>6282</v>
      </c>
      <c r="H9" s="66">
        <f t="shared" si="2"/>
        <v>5016</v>
      </c>
      <c r="I9" s="66"/>
      <c r="J9" s="66"/>
      <c r="K9" s="66">
        <v>1800</v>
      </c>
      <c r="L9" s="69">
        <f t="shared" si="3"/>
        <v>45.625</v>
      </c>
      <c r="M9" s="66"/>
      <c r="N9" s="73">
        <v>20</v>
      </c>
      <c r="O9" s="66"/>
      <c r="P9" s="44">
        <f t="shared" si="1"/>
        <v>10.450000000000001</v>
      </c>
      <c r="Q9" s="49">
        <f t="shared" si="4"/>
        <v>76.075000000000003</v>
      </c>
      <c r="R9" s="83">
        <v>1396</v>
      </c>
      <c r="S9" s="71">
        <f t="shared" si="5"/>
        <v>698</v>
      </c>
      <c r="T9" s="40">
        <f t="shared" si="6"/>
        <v>2094</v>
      </c>
      <c r="U9" s="99"/>
      <c r="V9" s="99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  <c r="AO9" s="99"/>
      <c r="AP9" s="99"/>
      <c r="AQ9" s="99"/>
      <c r="AR9" s="99"/>
      <c r="AS9" s="99"/>
      <c r="AT9" s="99"/>
      <c r="AU9" s="99"/>
      <c r="AV9" s="99"/>
      <c r="AW9" s="99"/>
      <c r="AX9" s="99"/>
    </row>
    <row r="10" spans="1:50" s="71" customFormat="1" x14ac:dyDescent="0.3">
      <c r="A10" s="66">
        <v>1335</v>
      </c>
      <c r="B10" s="67" t="s">
        <v>202</v>
      </c>
      <c r="C10" s="66">
        <v>28</v>
      </c>
      <c r="D10" s="66">
        <v>0</v>
      </c>
      <c r="E10" s="68">
        <v>9</v>
      </c>
      <c r="F10" s="66">
        <v>677</v>
      </c>
      <c r="G10" s="66">
        <f t="shared" si="0"/>
        <v>1179</v>
      </c>
      <c r="H10" s="66">
        <f t="shared" si="2"/>
        <v>928</v>
      </c>
      <c r="I10" s="66">
        <v>420</v>
      </c>
      <c r="J10" s="66"/>
      <c r="K10" s="66">
        <v>476</v>
      </c>
      <c r="L10" s="69">
        <f t="shared" si="3"/>
        <v>1.1428571428571428</v>
      </c>
      <c r="M10" s="66"/>
      <c r="N10" s="66"/>
      <c r="O10" s="66"/>
      <c r="P10" s="44">
        <f t="shared" si="1"/>
        <v>1.6571428571428573</v>
      </c>
      <c r="Q10" s="49">
        <f t="shared" si="4"/>
        <v>2.8</v>
      </c>
      <c r="R10" s="83">
        <v>262</v>
      </c>
      <c r="S10" s="71">
        <f t="shared" si="5"/>
        <v>131</v>
      </c>
      <c r="T10" s="40">
        <f t="shared" si="6"/>
        <v>393</v>
      </c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  <c r="AO10" s="99"/>
      <c r="AP10" s="99"/>
      <c r="AQ10" s="99"/>
      <c r="AR10" s="99"/>
      <c r="AS10" s="99"/>
      <c r="AT10" s="99"/>
      <c r="AU10" s="99"/>
      <c r="AV10" s="99"/>
      <c r="AW10" s="99"/>
      <c r="AX10" s="99"/>
    </row>
    <row r="11" spans="1:50" s="71" customFormat="1" x14ac:dyDescent="0.3">
      <c r="A11" s="66">
        <v>1107</v>
      </c>
      <c r="B11" s="67" t="s">
        <v>177</v>
      </c>
      <c r="C11" s="66">
        <v>15</v>
      </c>
      <c r="D11" s="66">
        <v>0</v>
      </c>
      <c r="E11" s="68">
        <v>6</v>
      </c>
      <c r="F11" s="66">
        <v>648</v>
      </c>
      <c r="G11" s="66">
        <f t="shared" si="0"/>
        <v>978</v>
      </c>
      <c r="H11" s="66">
        <f t="shared" si="2"/>
        <v>813</v>
      </c>
      <c r="I11" s="66"/>
      <c r="J11" s="66"/>
      <c r="K11" s="66">
        <v>300</v>
      </c>
      <c r="L11" s="69">
        <f t="shared" si="3"/>
        <v>34.200000000000003</v>
      </c>
      <c r="M11" s="66"/>
      <c r="N11" s="66"/>
      <c r="O11" s="66"/>
      <c r="P11" s="44">
        <f t="shared" si="1"/>
        <v>2.7100000000000004</v>
      </c>
      <c r="Q11" s="49">
        <f t="shared" si="4"/>
        <v>36.910000000000004</v>
      </c>
      <c r="R11" s="83">
        <v>326</v>
      </c>
      <c r="S11" s="71">
        <f t="shared" si="5"/>
        <v>163</v>
      </c>
      <c r="T11" s="40">
        <f t="shared" si="6"/>
        <v>489</v>
      </c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99"/>
      <c r="AJ11" s="99"/>
      <c r="AK11" s="99"/>
      <c r="AL11" s="99"/>
      <c r="AM11" s="99"/>
      <c r="AN11" s="99"/>
      <c r="AO11" s="99"/>
      <c r="AP11" s="99"/>
      <c r="AQ11" s="99"/>
      <c r="AR11" s="99"/>
      <c r="AS11" s="99"/>
      <c r="AT11" s="99"/>
      <c r="AU11" s="99"/>
      <c r="AV11" s="99"/>
      <c r="AW11" s="99"/>
      <c r="AX11" s="99"/>
    </row>
    <row r="12" spans="1:50" s="71" customFormat="1" x14ac:dyDescent="0.3">
      <c r="A12" s="66">
        <v>1336</v>
      </c>
      <c r="B12" s="67" t="s">
        <v>203</v>
      </c>
      <c r="C12" s="66">
        <v>28</v>
      </c>
      <c r="D12" s="66">
        <v>0</v>
      </c>
      <c r="E12" s="68">
        <v>9</v>
      </c>
      <c r="F12" s="66">
        <v>549</v>
      </c>
      <c r="G12" s="66">
        <f t="shared" si="0"/>
        <v>589.5</v>
      </c>
      <c r="H12" s="66">
        <f t="shared" si="2"/>
        <v>569.25</v>
      </c>
      <c r="I12" s="66">
        <v>560</v>
      </c>
      <c r="J12" s="66"/>
      <c r="K12" s="66"/>
      <c r="L12" s="69">
        <f t="shared" si="3"/>
        <v>0.33035714285714285</v>
      </c>
      <c r="M12" s="66"/>
      <c r="N12" s="66"/>
      <c r="O12" s="66"/>
      <c r="P12" s="44">
        <f t="shared" si="1"/>
        <v>1.0165178571428573</v>
      </c>
      <c r="Q12" s="49">
        <f t="shared" si="4"/>
        <v>1.346875</v>
      </c>
      <c r="R12" s="83">
        <v>131</v>
      </c>
      <c r="S12" s="71">
        <f t="shared" si="5"/>
        <v>65.5</v>
      </c>
      <c r="T12" s="40">
        <f t="shared" si="6"/>
        <v>196.5</v>
      </c>
      <c r="U12" s="99"/>
      <c r="V12" s="99"/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99"/>
      <c r="AH12" s="99"/>
      <c r="AI12" s="99"/>
      <c r="AJ12" s="99"/>
      <c r="AK12" s="99"/>
      <c r="AL12" s="99"/>
      <c r="AM12" s="99"/>
      <c r="AN12" s="99"/>
      <c r="AO12" s="99"/>
      <c r="AP12" s="99"/>
      <c r="AQ12" s="99"/>
      <c r="AR12" s="99"/>
      <c r="AS12" s="99"/>
      <c r="AT12" s="99"/>
      <c r="AU12" s="99"/>
      <c r="AV12" s="99"/>
      <c r="AW12" s="99"/>
      <c r="AX12" s="99"/>
    </row>
    <row r="13" spans="1:50" s="71" customFormat="1" x14ac:dyDescent="0.3">
      <c r="A13" s="66">
        <v>1337</v>
      </c>
      <c r="B13" s="67" t="s">
        <v>204</v>
      </c>
      <c r="C13" s="66">
        <v>28</v>
      </c>
      <c r="D13" s="66">
        <v>33</v>
      </c>
      <c r="E13" s="68">
        <v>9</v>
      </c>
      <c r="F13" s="66">
        <v>750</v>
      </c>
      <c r="G13" s="66">
        <f t="shared" si="0"/>
        <v>855</v>
      </c>
      <c r="H13" s="66">
        <f t="shared" si="2"/>
        <v>802.5</v>
      </c>
      <c r="I13" s="66">
        <v>560</v>
      </c>
      <c r="J13" s="66"/>
      <c r="K13" s="66">
        <v>84</v>
      </c>
      <c r="L13" s="69">
        <f t="shared" si="3"/>
        <v>4.4821428571428568</v>
      </c>
      <c r="M13" s="66"/>
      <c r="N13" s="66"/>
      <c r="O13" s="66"/>
      <c r="P13" s="44">
        <f t="shared" si="1"/>
        <v>1.4330357142857142</v>
      </c>
      <c r="Q13" s="49">
        <f t="shared" si="4"/>
        <v>5.9151785714285712</v>
      </c>
      <c r="R13" s="83">
        <v>190</v>
      </c>
      <c r="S13" s="71">
        <f t="shared" si="5"/>
        <v>95</v>
      </c>
      <c r="T13" s="40">
        <f t="shared" si="6"/>
        <v>285</v>
      </c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99"/>
      <c r="AF13" s="99"/>
      <c r="AG13" s="99"/>
      <c r="AH13" s="99"/>
      <c r="AI13" s="99"/>
      <c r="AJ13" s="99"/>
      <c r="AK13" s="99"/>
      <c r="AL13" s="99"/>
      <c r="AM13" s="99"/>
      <c r="AN13" s="99"/>
      <c r="AO13" s="99"/>
      <c r="AP13" s="99"/>
      <c r="AQ13" s="99"/>
      <c r="AR13" s="99"/>
      <c r="AS13" s="99"/>
      <c r="AT13" s="99"/>
      <c r="AU13" s="99"/>
      <c r="AV13" s="99"/>
      <c r="AW13" s="99"/>
      <c r="AX13" s="99"/>
    </row>
    <row r="14" spans="1:50" s="71" customFormat="1" x14ac:dyDescent="0.3">
      <c r="A14" s="66">
        <v>3095</v>
      </c>
      <c r="B14" s="67" t="s">
        <v>186</v>
      </c>
      <c r="C14" s="66">
        <v>30</v>
      </c>
      <c r="D14" s="66">
        <v>0</v>
      </c>
      <c r="E14" s="68">
        <v>9</v>
      </c>
      <c r="F14" s="66">
        <v>131</v>
      </c>
      <c r="G14" s="66">
        <f t="shared" si="0"/>
        <v>153</v>
      </c>
      <c r="H14" s="66">
        <f t="shared" si="2"/>
        <v>142</v>
      </c>
      <c r="I14" s="66">
        <v>60</v>
      </c>
      <c r="J14" s="66"/>
      <c r="K14" s="66">
        <v>90</v>
      </c>
      <c r="L14" s="69">
        <f t="shared" si="3"/>
        <v>-0.26666666666666666</v>
      </c>
      <c r="M14" s="66"/>
      <c r="N14" s="66"/>
      <c r="O14" s="66"/>
      <c r="P14" s="44">
        <f t="shared" si="1"/>
        <v>0.23666666666666669</v>
      </c>
      <c r="Q14" s="49">
        <f t="shared" si="4"/>
        <v>-2.9999999999999971E-2</v>
      </c>
      <c r="R14" s="83">
        <v>34</v>
      </c>
      <c r="S14" s="71">
        <f t="shared" si="5"/>
        <v>17</v>
      </c>
      <c r="T14" s="40">
        <f t="shared" si="6"/>
        <v>51</v>
      </c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99"/>
      <c r="AF14" s="99"/>
      <c r="AG14" s="99"/>
      <c r="AH14" s="99"/>
      <c r="AI14" s="99"/>
      <c r="AJ14" s="99"/>
      <c r="AK14" s="99"/>
      <c r="AL14" s="99"/>
      <c r="AM14" s="99"/>
      <c r="AN14" s="99"/>
      <c r="AO14" s="99"/>
      <c r="AP14" s="99"/>
      <c r="AQ14" s="99"/>
      <c r="AR14" s="99"/>
      <c r="AS14" s="99"/>
      <c r="AT14" s="99"/>
      <c r="AU14" s="99"/>
      <c r="AV14" s="99"/>
      <c r="AW14" s="99"/>
      <c r="AX14" s="99"/>
    </row>
    <row r="15" spans="1:50" s="71" customFormat="1" x14ac:dyDescent="0.3">
      <c r="A15" s="66">
        <v>3096</v>
      </c>
      <c r="B15" s="67" t="s">
        <v>187</v>
      </c>
      <c r="C15" s="66">
        <v>30</v>
      </c>
      <c r="D15" s="66">
        <v>0</v>
      </c>
      <c r="E15" s="68">
        <v>9</v>
      </c>
      <c r="F15" s="66">
        <v>63</v>
      </c>
      <c r="G15" s="66">
        <f t="shared" si="0"/>
        <v>45</v>
      </c>
      <c r="H15" s="66">
        <f t="shared" si="2"/>
        <v>54</v>
      </c>
      <c r="I15" s="66">
        <v>90</v>
      </c>
      <c r="J15" s="66"/>
      <c r="K15" s="66"/>
      <c r="L15" s="69">
        <f t="shared" si="3"/>
        <v>-1.2</v>
      </c>
      <c r="M15" s="66"/>
      <c r="N15" s="66"/>
      <c r="O15" s="66"/>
      <c r="P15" s="44">
        <f t="shared" si="1"/>
        <v>9.0000000000000011E-2</v>
      </c>
      <c r="Q15" s="49">
        <f t="shared" si="4"/>
        <v>-1.1099999999999999</v>
      </c>
      <c r="R15" s="83">
        <v>10</v>
      </c>
      <c r="S15" s="71">
        <f t="shared" si="5"/>
        <v>5</v>
      </c>
      <c r="T15" s="40">
        <f t="shared" si="6"/>
        <v>15</v>
      </c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99"/>
      <c r="AU15" s="99"/>
      <c r="AV15" s="99"/>
      <c r="AW15" s="99"/>
      <c r="AX15" s="99"/>
    </row>
    <row r="16" spans="1:50" s="71" customFormat="1" x14ac:dyDescent="0.3">
      <c r="A16" s="66">
        <v>3097</v>
      </c>
      <c r="B16" s="67" t="s">
        <v>185</v>
      </c>
      <c r="C16" s="66">
        <v>30</v>
      </c>
      <c r="D16" s="66">
        <v>53</v>
      </c>
      <c r="E16" s="68">
        <v>9</v>
      </c>
      <c r="F16" s="66">
        <v>126</v>
      </c>
      <c r="G16" s="66">
        <f t="shared" si="0"/>
        <v>153</v>
      </c>
      <c r="H16" s="66">
        <f t="shared" si="2"/>
        <v>139.5</v>
      </c>
      <c r="I16" s="66">
        <v>30</v>
      </c>
      <c r="J16" s="66"/>
      <c r="K16" s="66">
        <v>60</v>
      </c>
      <c r="L16" s="69">
        <f t="shared" si="3"/>
        <v>-0.11666666666666667</v>
      </c>
      <c r="M16" s="66"/>
      <c r="N16" s="66"/>
      <c r="O16" s="66"/>
      <c r="P16" s="44">
        <f t="shared" si="1"/>
        <v>0.23250000000000001</v>
      </c>
      <c r="Q16" s="49">
        <f t="shared" si="4"/>
        <v>0.11583333333333334</v>
      </c>
      <c r="R16" s="83">
        <v>34</v>
      </c>
      <c r="S16" s="71">
        <f t="shared" si="5"/>
        <v>17</v>
      </c>
      <c r="T16" s="40">
        <f t="shared" si="6"/>
        <v>51</v>
      </c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  <c r="AO16" s="99"/>
      <c r="AP16" s="99"/>
      <c r="AQ16" s="99"/>
      <c r="AR16" s="99"/>
      <c r="AS16" s="99"/>
      <c r="AT16" s="99"/>
      <c r="AU16" s="99"/>
      <c r="AV16" s="99"/>
      <c r="AW16" s="99"/>
      <c r="AX16" s="99"/>
    </row>
    <row r="17" spans="1:50" s="71" customFormat="1" x14ac:dyDescent="0.3">
      <c r="A17" s="66">
        <v>1240</v>
      </c>
      <c r="B17" s="67" t="s">
        <v>184</v>
      </c>
      <c r="C17" s="66">
        <v>30</v>
      </c>
      <c r="D17" s="66">
        <v>70</v>
      </c>
      <c r="E17" s="68">
        <v>9</v>
      </c>
      <c r="F17" s="66">
        <v>153</v>
      </c>
      <c r="G17" s="66">
        <f t="shared" si="0"/>
        <v>202.5</v>
      </c>
      <c r="H17" s="66">
        <f t="shared" si="2"/>
        <v>177.75</v>
      </c>
      <c r="I17" s="66">
        <v>120</v>
      </c>
      <c r="J17" s="66"/>
      <c r="K17" s="66"/>
      <c r="L17" s="69">
        <f t="shared" si="3"/>
        <v>-0.40833333333333333</v>
      </c>
      <c r="M17" s="66"/>
      <c r="N17" s="66"/>
      <c r="O17" s="66"/>
      <c r="P17" s="44">
        <f t="shared" si="1"/>
        <v>0.29625000000000001</v>
      </c>
      <c r="Q17" s="49">
        <f t="shared" si="4"/>
        <v>-0.11208333333333331</v>
      </c>
      <c r="R17" s="83">
        <v>45</v>
      </c>
      <c r="S17" s="71">
        <f t="shared" si="5"/>
        <v>22.5</v>
      </c>
      <c r="T17" s="40">
        <f t="shared" si="6"/>
        <v>67.5</v>
      </c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9"/>
    </row>
    <row r="18" spans="1:50" s="71" customFormat="1" x14ac:dyDescent="0.3">
      <c r="A18" s="66">
        <v>1377</v>
      </c>
      <c r="B18" s="67" t="s">
        <v>345</v>
      </c>
      <c r="C18" s="66">
        <v>28</v>
      </c>
      <c r="D18" s="66">
        <v>6</v>
      </c>
      <c r="E18" s="68">
        <v>9</v>
      </c>
      <c r="F18" s="66">
        <v>632</v>
      </c>
      <c r="G18" s="66">
        <f t="shared" si="0"/>
        <v>688.5</v>
      </c>
      <c r="H18" s="66">
        <f t="shared" si="2"/>
        <v>660.25</v>
      </c>
      <c r="I18" s="66">
        <v>420</v>
      </c>
      <c r="J18" s="66"/>
      <c r="K18" s="66">
        <v>84</v>
      </c>
      <c r="L18" s="69">
        <f t="shared" si="3"/>
        <v>5.3660714285714288</v>
      </c>
      <c r="M18" s="66"/>
      <c r="N18" s="66"/>
      <c r="O18" s="66"/>
      <c r="P18" s="44">
        <f t="shared" si="1"/>
        <v>1.1790178571428573</v>
      </c>
      <c r="Q18" s="49">
        <f t="shared" si="4"/>
        <v>6.5450892857142859</v>
      </c>
      <c r="R18" s="83">
        <v>153</v>
      </c>
      <c r="S18" s="71">
        <f t="shared" si="5"/>
        <v>76.5</v>
      </c>
      <c r="T18" s="40">
        <f t="shared" si="6"/>
        <v>229.5</v>
      </c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  <c r="AN18" s="99"/>
      <c r="AO18" s="99"/>
      <c r="AP18" s="99"/>
      <c r="AQ18" s="99"/>
      <c r="AR18" s="99"/>
      <c r="AS18" s="99"/>
      <c r="AT18" s="99"/>
      <c r="AU18" s="99"/>
      <c r="AV18" s="99"/>
      <c r="AW18" s="99"/>
      <c r="AX18" s="99"/>
    </row>
    <row r="19" spans="1:50" s="71" customFormat="1" x14ac:dyDescent="0.3">
      <c r="A19" s="66">
        <v>1339</v>
      </c>
      <c r="B19" s="67" t="s">
        <v>343</v>
      </c>
      <c r="C19" s="66">
        <v>24</v>
      </c>
      <c r="D19" s="66">
        <v>25</v>
      </c>
      <c r="E19" s="68">
        <v>8</v>
      </c>
      <c r="F19" s="66">
        <v>190</v>
      </c>
      <c r="G19" s="66">
        <f t="shared" si="0"/>
        <v>316</v>
      </c>
      <c r="H19" s="66">
        <f t="shared" si="2"/>
        <v>253</v>
      </c>
      <c r="I19" s="66">
        <v>120</v>
      </c>
      <c r="J19" s="66"/>
      <c r="K19" s="66">
        <v>120</v>
      </c>
      <c r="L19" s="69">
        <f t="shared" si="3"/>
        <v>-0.5</v>
      </c>
      <c r="M19" s="66"/>
      <c r="N19" s="66"/>
      <c r="O19" s="66"/>
      <c r="P19" s="44">
        <f t="shared" si="1"/>
        <v>0.52708333333333335</v>
      </c>
      <c r="Q19" s="49">
        <f t="shared" si="4"/>
        <v>2.7083333333333348E-2</v>
      </c>
      <c r="R19" s="83">
        <v>79</v>
      </c>
      <c r="S19" s="71">
        <f t="shared" si="5"/>
        <v>39.5</v>
      </c>
      <c r="T19" s="40">
        <f t="shared" si="6"/>
        <v>118.5</v>
      </c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/>
      <c r="AO19" s="99"/>
      <c r="AP19" s="99"/>
      <c r="AQ19" s="99"/>
      <c r="AR19" s="99"/>
      <c r="AS19" s="99"/>
      <c r="AT19" s="99"/>
      <c r="AU19" s="99"/>
      <c r="AV19" s="99"/>
      <c r="AW19" s="99"/>
      <c r="AX19" s="99"/>
    </row>
    <row r="20" spans="1:50" s="71" customFormat="1" x14ac:dyDescent="0.3">
      <c r="A20" s="66">
        <v>57</v>
      </c>
      <c r="B20" s="67" t="s">
        <v>325</v>
      </c>
      <c r="C20" s="66">
        <v>6</v>
      </c>
      <c r="D20" s="66">
        <v>50</v>
      </c>
      <c r="E20" s="68">
        <v>8</v>
      </c>
      <c r="F20" s="66">
        <v>240</v>
      </c>
      <c r="G20" s="66">
        <v>240</v>
      </c>
      <c r="H20" s="66">
        <f t="shared" si="2"/>
        <v>240</v>
      </c>
      <c r="I20" s="72"/>
      <c r="J20" s="72"/>
      <c r="K20" s="72"/>
      <c r="L20" s="69">
        <f t="shared" si="3"/>
        <v>31.666666666666668</v>
      </c>
      <c r="M20" s="66"/>
      <c r="N20" s="66"/>
      <c r="O20" s="66"/>
      <c r="P20" s="44">
        <f t="shared" si="1"/>
        <v>2</v>
      </c>
      <c r="Q20" s="49">
        <f t="shared" si="4"/>
        <v>33.666666666666671</v>
      </c>
      <c r="R20" s="83"/>
      <c r="S20" s="71">
        <f t="shared" si="5"/>
        <v>0</v>
      </c>
      <c r="T20" s="40">
        <f t="shared" si="6"/>
        <v>0</v>
      </c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  <c r="AN20" s="99"/>
      <c r="AO20" s="99"/>
      <c r="AP20" s="99"/>
      <c r="AQ20" s="99"/>
      <c r="AR20" s="99"/>
      <c r="AS20" s="99"/>
      <c r="AT20" s="99"/>
      <c r="AU20" s="99"/>
      <c r="AV20" s="99"/>
      <c r="AW20" s="99"/>
      <c r="AX20" s="99"/>
    </row>
    <row r="21" spans="1:50" s="71" customFormat="1" x14ac:dyDescent="0.3">
      <c r="A21" s="66">
        <v>53</v>
      </c>
      <c r="B21" s="67" t="s">
        <v>140</v>
      </c>
      <c r="C21" s="66">
        <v>60</v>
      </c>
      <c r="D21" s="66">
        <v>0</v>
      </c>
      <c r="E21" s="68">
        <v>4.5</v>
      </c>
      <c r="F21" s="66">
        <v>4000</v>
      </c>
      <c r="G21" s="66">
        <f t="shared" si="0"/>
        <v>3262.5</v>
      </c>
      <c r="H21" s="66">
        <f>SUM(F21+G21)/2</f>
        <v>3631.25</v>
      </c>
      <c r="I21" s="66">
        <v>900</v>
      </c>
      <c r="J21" s="66"/>
      <c r="K21" s="66"/>
      <c r="L21" s="69">
        <f t="shared" si="3"/>
        <v>45.520833333333336</v>
      </c>
      <c r="M21" s="66"/>
      <c r="N21" s="66"/>
      <c r="O21" s="66"/>
      <c r="P21" s="44">
        <f t="shared" si="1"/>
        <v>3.0260416666666665</v>
      </c>
      <c r="Q21" s="49">
        <f t="shared" si="4"/>
        <v>48.546875</v>
      </c>
      <c r="R21" s="83">
        <v>1450</v>
      </c>
      <c r="S21" s="71">
        <f t="shared" si="5"/>
        <v>725</v>
      </c>
      <c r="T21" s="40">
        <f t="shared" si="6"/>
        <v>2175</v>
      </c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/>
      <c r="AH21" s="99"/>
      <c r="AI21" s="99"/>
      <c r="AJ21" s="99"/>
      <c r="AK21" s="99"/>
      <c r="AL21" s="99"/>
      <c r="AM21" s="99"/>
      <c r="AN21" s="99"/>
      <c r="AO21" s="99"/>
      <c r="AP21" s="99"/>
      <c r="AQ21" s="99"/>
      <c r="AR21" s="99"/>
      <c r="AS21" s="99"/>
      <c r="AT21" s="99"/>
      <c r="AU21" s="99"/>
      <c r="AV21" s="99"/>
      <c r="AW21" s="99"/>
      <c r="AX21" s="99"/>
    </row>
    <row r="22" spans="1:50" s="71" customFormat="1" x14ac:dyDescent="0.3">
      <c r="A22" s="66">
        <v>72</v>
      </c>
      <c r="B22" s="67" t="s">
        <v>139</v>
      </c>
      <c r="C22" s="66">
        <v>60</v>
      </c>
      <c r="D22" s="66">
        <v>0</v>
      </c>
      <c r="E22" s="68">
        <v>4.5</v>
      </c>
      <c r="F22" s="66">
        <v>5500</v>
      </c>
      <c r="G22" s="66">
        <f t="shared" si="0"/>
        <v>6300</v>
      </c>
      <c r="H22" s="66">
        <f t="shared" si="2"/>
        <v>5900</v>
      </c>
      <c r="I22" s="66">
        <v>300</v>
      </c>
      <c r="J22" s="66"/>
      <c r="K22" s="66">
        <v>1200</v>
      </c>
      <c r="L22" s="69">
        <f t="shared" si="3"/>
        <v>73.333333333333329</v>
      </c>
      <c r="M22" s="66"/>
      <c r="N22" s="66"/>
      <c r="O22" s="66"/>
      <c r="P22" s="44">
        <f t="shared" si="1"/>
        <v>4.916666666666667</v>
      </c>
      <c r="Q22" s="49">
        <f t="shared" si="4"/>
        <v>78.25</v>
      </c>
      <c r="R22" s="83">
        <v>2800</v>
      </c>
      <c r="S22" s="71">
        <f t="shared" si="5"/>
        <v>1400</v>
      </c>
      <c r="T22" s="40">
        <f t="shared" si="6"/>
        <v>4200</v>
      </c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  <c r="AN22" s="99"/>
      <c r="AO22" s="99"/>
      <c r="AP22" s="99"/>
      <c r="AQ22" s="99"/>
      <c r="AR22" s="99"/>
      <c r="AS22" s="99"/>
      <c r="AT22" s="99"/>
      <c r="AU22" s="99"/>
      <c r="AV22" s="99"/>
      <c r="AW22" s="99"/>
      <c r="AX22" s="99"/>
    </row>
    <row r="23" spans="1:50" s="71" customFormat="1" x14ac:dyDescent="0.3">
      <c r="A23" s="66">
        <v>3401</v>
      </c>
      <c r="B23" s="67" t="s">
        <v>109</v>
      </c>
      <c r="C23" s="66">
        <v>30</v>
      </c>
      <c r="D23" s="66">
        <v>2938</v>
      </c>
      <c r="E23" s="68">
        <v>8</v>
      </c>
      <c r="F23" s="66">
        <v>4316</v>
      </c>
      <c r="G23" s="66">
        <f t="shared" si="0"/>
        <v>4728</v>
      </c>
      <c r="H23" s="66">
        <f t="shared" si="2"/>
        <v>4522</v>
      </c>
      <c r="I23" s="66"/>
      <c r="J23" s="66"/>
      <c r="K23" s="66"/>
      <c r="L23" s="69">
        <f t="shared" si="3"/>
        <v>52.8</v>
      </c>
      <c r="M23" s="66"/>
      <c r="N23" s="66"/>
      <c r="O23" s="66"/>
      <c r="P23" s="44">
        <f t="shared" si="1"/>
        <v>7.5366666666666671</v>
      </c>
      <c r="Q23" s="49">
        <f t="shared" si="4"/>
        <v>60.336666666666666</v>
      </c>
      <c r="R23" s="83">
        <v>1182</v>
      </c>
      <c r="S23" s="71">
        <f t="shared" si="5"/>
        <v>591</v>
      </c>
      <c r="T23" s="40">
        <f t="shared" si="6"/>
        <v>1773</v>
      </c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  <c r="AO23" s="99"/>
      <c r="AP23" s="99"/>
      <c r="AQ23" s="99"/>
      <c r="AR23" s="99"/>
      <c r="AS23" s="99"/>
      <c r="AT23" s="99"/>
      <c r="AU23" s="99"/>
      <c r="AV23" s="99"/>
      <c r="AW23" s="99"/>
      <c r="AX23" s="99"/>
    </row>
    <row r="24" spans="1:50" s="71" customFormat="1" x14ac:dyDescent="0.3">
      <c r="A24" s="66">
        <v>3400</v>
      </c>
      <c r="B24" s="67" t="s">
        <v>108</v>
      </c>
      <c r="C24" s="66">
        <v>30</v>
      </c>
      <c r="D24" s="66">
        <v>3277</v>
      </c>
      <c r="E24" s="68">
        <v>8</v>
      </c>
      <c r="F24" s="66">
        <v>4930</v>
      </c>
      <c r="G24" s="66">
        <f t="shared" si="0"/>
        <v>5500</v>
      </c>
      <c r="H24" s="66">
        <f t="shared" ref="H24:H30" si="7">SUM(F24+G24)/2</f>
        <v>5215</v>
      </c>
      <c r="I24" s="66"/>
      <c r="J24" s="66"/>
      <c r="K24" s="66"/>
      <c r="L24" s="69">
        <f t="shared" si="3"/>
        <v>64.599999999999994</v>
      </c>
      <c r="M24" s="66"/>
      <c r="N24" s="66"/>
      <c r="O24" s="66"/>
      <c r="P24" s="44">
        <f t="shared" si="1"/>
        <v>8.6916666666666664</v>
      </c>
      <c r="Q24" s="49">
        <f t="shared" si="4"/>
        <v>73.291666666666657</v>
      </c>
      <c r="R24" s="83">
        <v>1375</v>
      </c>
      <c r="S24" s="71">
        <f t="shared" si="5"/>
        <v>687.5</v>
      </c>
      <c r="T24" s="40">
        <f t="shared" si="6"/>
        <v>2062.5</v>
      </c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  <c r="AO24" s="99"/>
      <c r="AP24" s="99"/>
      <c r="AQ24" s="99"/>
      <c r="AR24" s="99"/>
      <c r="AS24" s="99"/>
      <c r="AT24" s="99"/>
      <c r="AU24" s="99"/>
      <c r="AV24" s="99"/>
      <c r="AW24" s="99"/>
      <c r="AX24" s="99"/>
    </row>
    <row r="25" spans="1:50" s="71" customFormat="1" x14ac:dyDescent="0.3">
      <c r="A25" s="66">
        <v>1394</v>
      </c>
      <c r="B25" s="67" t="s">
        <v>102</v>
      </c>
      <c r="C25" s="66">
        <v>40</v>
      </c>
      <c r="D25" s="66">
        <v>91</v>
      </c>
      <c r="E25" s="68">
        <v>3</v>
      </c>
      <c r="F25" s="66">
        <v>2755</v>
      </c>
      <c r="G25" s="66">
        <f t="shared" si="0"/>
        <v>2299.5</v>
      </c>
      <c r="H25" s="66">
        <f t="shared" si="7"/>
        <v>2527.25</v>
      </c>
      <c r="I25" s="66">
        <v>1800</v>
      </c>
      <c r="J25" s="66"/>
      <c r="K25" s="66"/>
      <c r="L25" s="69">
        <f t="shared" si="3"/>
        <v>15.90625</v>
      </c>
      <c r="M25" s="66"/>
      <c r="N25" s="66"/>
      <c r="O25" s="66"/>
      <c r="P25" s="44">
        <f t="shared" si="1"/>
        <v>3.1590625000000001</v>
      </c>
      <c r="Q25" s="49">
        <f t="shared" si="4"/>
        <v>19.065312500000001</v>
      </c>
      <c r="R25" s="83">
        <v>1533</v>
      </c>
      <c r="S25" s="71">
        <f t="shared" si="5"/>
        <v>766.5</v>
      </c>
      <c r="T25" s="40">
        <f t="shared" si="6"/>
        <v>2299.5</v>
      </c>
      <c r="U25" s="99"/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  <c r="AN25" s="99"/>
      <c r="AO25" s="99"/>
      <c r="AP25" s="99"/>
      <c r="AQ25" s="99"/>
      <c r="AR25" s="99"/>
      <c r="AS25" s="99"/>
      <c r="AT25" s="99"/>
      <c r="AU25" s="99"/>
      <c r="AV25" s="99"/>
      <c r="AW25" s="99"/>
      <c r="AX25" s="99"/>
    </row>
    <row r="26" spans="1:50" s="71" customFormat="1" x14ac:dyDescent="0.3">
      <c r="A26" s="66">
        <v>3402</v>
      </c>
      <c r="B26" s="67" t="s">
        <v>110</v>
      </c>
      <c r="C26" s="66">
        <v>30</v>
      </c>
      <c r="D26" s="66">
        <v>3300</v>
      </c>
      <c r="E26" s="68">
        <v>8</v>
      </c>
      <c r="F26" s="66">
        <v>2812</v>
      </c>
      <c r="G26" s="66">
        <f t="shared" si="0"/>
        <v>2400</v>
      </c>
      <c r="H26" s="66">
        <f t="shared" si="7"/>
        <v>2606</v>
      </c>
      <c r="I26" s="66"/>
      <c r="J26" s="66"/>
      <c r="K26" s="66"/>
      <c r="L26" s="69">
        <f t="shared" si="3"/>
        <v>-23.133333333333333</v>
      </c>
      <c r="M26" s="66"/>
      <c r="N26" s="73">
        <v>40</v>
      </c>
      <c r="O26" s="66"/>
      <c r="P26" s="44">
        <f t="shared" si="1"/>
        <v>4.3433333333333337</v>
      </c>
      <c r="Q26" s="49">
        <f t="shared" si="4"/>
        <v>21.21</v>
      </c>
      <c r="R26" s="83">
        <v>600</v>
      </c>
      <c r="S26" s="71">
        <f t="shared" si="5"/>
        <v>300</v>
      </c>
      <c r="T26" s="40">
        <f t="shared" si="6"/>
        <v>900</v>
      </c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  <c r="AO26" s="99"/>
      <c r="AP26" s="99"/>
      <c r="AQ26" s="99"/>
      <c r="AR26" s="99"/>
      <c r="AS26" s="99"/>
      <c r="AT26" s="99"/>
      <c r="AU26" s="99"/>
      <c r="AV26" s="99"/>
      <c r="AW26" s="99"/>
      <c r="AX26" s="99"/>
    </row>
    <row r="27" spans="1:50" s="71" customFormat="1" x14ac:dyDescent="0.3">
      <c r="A27" s="66">
        <v>3086</v>
      </c>
      <c r="B27" s="100" t="s">
        <v>333</v>
      </c>
      <c r="C27" s="66">
        <v>20</v>
      </c>
      <c r="D27" s="66">
        <v>0</v>
      </c>
      <c r="E27" s="68">
        <v>3</v>
      </c>
      <c r="F27" s="66">
        <v>1660</v>
      </c>
      <c r="G27" s="66">
        <f t="shared" si="0"/>
        <v>3063</v>
      </c>
      <c r="H27" s="66">
        <f t="shared" si="7"/>
        <v>2361.5</v>
      </c>
      <c r="I27" s="66">
        <v>200</v>
      </c>
      <c r="J27" s="66"/>
      <c r="K27" s="66">
        <v>700</v>
      </c>
      <c r="L27" s="69">
        <f>(H27-D27-I27-J27-K27)/C27</f>
        <v>73.075000000000003</v>
      </c>
      <c r="M27" s="66"/>
      <c r="N27" s="66"/>
      <c r="O27" s="66"/>
      <c r="P27" s="44">
        <f t="shared" si="1"/>
        <v>5.9037500000000005</v>
      </c>
      <c r="Q27" s="96">
        <f t="shared" si="4"/>
        <v>78.978750000000005</v>
      </c>
      <c r="R27" s="83">
        <v>2042</v>
      </c>
      <c r="S27" s="71">
        <f t="shared" si="5"/>
        <v>1021</v>
      </c>
      <c r="T27" s="40">
        <f t="shared" si="6"/>
        <v>3063</v>
      </c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99"/>
      <c r="AO27" s="99"/>
      <c r="AP27" s="99"/>
      <c r="AQ27" s="99"/>
      <c r="AR27" s="99"/>
      <c r="AS27" s="99"/>
      <c r="AT27" s="99"/>
      <c r="AU27" s="99"/>
      <c r="AV27" s="99"/>
      <c r="AW27" s="99"/>
      <c r="AX27" s="99"/>
    </row>
    <row r="28" spans="1:50" s="71" customFormat="1" x14ac:dyDescent="0.3">
      <c r="A28" s="66">
        <v>1348</v>
      </c>
      <c r="B28" s="100" t="s">
        <v>67</v>
      </c>
      <c r="C28" s="66">
        <v>42</v>
      </c>
      <c r="D28" s="66">
        <v>0</v>
      </c>
      <c r="E28" s="68">
        <v>3</v>
      </c>
      <c r="F28" s="66">
        <v>3699</v>
      </c>
      <c r="G28" s="66">
        <f t="shared" si="0"/>
        <v>4137</v>
      </c>
      <c r="H28" s="66">
        <f t="shared" si="7"/>
        <v>3918</v>
      </c>
      <c r="I28" s="66">
        <v>2100</v>
      </c>
      <c r="J28" s="66"/>
      <c r="K28" s="66">
        <v>1050</v>
      </c>
      <c r="L28" s="69">
        <f t="shared" si="3"/>
        <v>18.285714285714285</v>
      </c>
      <c r="M28" s="66"/>
      <c r="N28" s="73">
        <v>15</v>
      </c>
      <c r="O28" s="66"/>
      <c r="P28" s="44">
        <f t="shared" si="1"/>
        <v>4.6642857142857146</v>
      </c>
      <c r="Q28" s="96">
        <f>L28+M28+N28+O28+P28</f>
        <v>37.950000000000003</v>
      </c>
      <c r="R28" s="83">
        <v>2758</v>
      </c>
      <c r="S28" s="71">
        <f t="shared" si="5"/>
        <v>1379</v>
      </c>
      <c r="T28" s="40">
        <f t="shared" si="6"/>
        <v>4137</v>
      </c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99"/>
      <c r="AO28" s="99"/>
      <c r="AP28" s="99"/>
      <c r="AQ28" s="99"/>
      <c r="AR28" s="99"/>
      <c r="AS28" s="99"/>
      <c r="AT28" s="99"/>
      <c r="AU28" s="99"/>
      <c r="AV28" s="99"/>
      <c r="AW28" s="99"/>
      <c r="AX28" s="99"/>
    </row>
    <row r="29" spans="1:50" s="71" customFormat="1" x14ac:dyDescent="0.3">
      <c r="A29" s="66">
        <v>3085</v>
      </c>
      <c r="B29" s="100" t="s">
        <v>55</v>
      </c>
      <c r="C29" s="66">
        <v>42</v>
      </c>
      <c r="D29" s="66">
        <v>0</v>
      </c>
      <c r="E29" s="68">
        <v>3</v>
      </c>
      <c r="F29" s="66">
        <v>9835</v>
      </c>
      <c r="G29" s="66">
        <f t="shared" si="0"/>
        <v>10023</v>
      </c>
      <c r="H29" s="66">
        <f t="shared" si="7"/>
        <v>9929</v>
      </c>
      <c r="I29" s="66">
        <v>4620</v>
      </c>
      <c r="J29" s="66"/>
      <c r="K29" s="66">
        <v>3990</v>
      </c>
      <c r="L29" s="69">
        <f t="shared" si="3"/>
        <v>31.404761904761905</v>
      </c>
      <c r="M29" s="66"/>
      <c r="N29" s="73">
        <v>20</v>
      </c>
      <c r="O29" s="66"/>
      <c r="P29" s="44">
        <f t="shared" si="1"/>
        <v>11.820238095238096</v>
      </c>
      <c r="Q29" s="96">
        <f t="shared" si="4"/>
        <v>63.225000000000001</v>
      </c>
      <c r="R29" s="83">
        <v>6682</v>
      </c>
      <c r="S29" s="71">
        <f t="shared" si="5"/>
        <v>3341</v>
      </c>
      <c r="T29" s="40">
        <f t="shared" si="6"/>
        <v>10023</v>
      </c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99"/>
      <c r="AO29" s="99"/>
      <c r="AP29" s="99"/>
      <c r="AQ29" s="99"/>
      <c r="AR29" s="99"/>
      <c r="AS29" s="99"/>
      <c r="AT29" s="99"/>
      <c r="AU29" s="99"/>
      <c r="AV29" s="99"/>
      <c r="AW29" s="99"/>
      <c r="AX29" s="99"/>
    </row>
    <row r="30" spans="1:50" s="71" customFormat="1" x14ac:dyDescent="0.3">
      <c r="A30" s="66">
        <v>1341</v>
      </c>
      <c r="B30" s="67" t="s">
        <v>255</v>
      </c>
      <c r="C30" s="66">
        <v>20</v>
      </c>
      <c r="D30" s="66">
        <v>91</v>
      </c>
      <c r="E30" s="68">
        <v>3</v>
      </c>
      <c r="F30" s="66">
        <v>1431</v>
      </c>
      <c r="G30" s="66">
        <f t="shared" si="0"/>
        <v>1168.5</v>
      </c>
      <c r="H30" s="66">
        <f t="shared" si="7"/>
        <v>1299.75</v>
      </c>
      <c r="I30" s="66">
        <v>400</v>
      </c>
      <c r="J30" s="66"/>
      <c r="K30" s="66">
        <v>200</v>
      </c>
      <c r="L30" s="69">
        <f t="shared" si="3"/>
        <v>30.4375</v>
      </c>
      <c r="M30" s="66"/>
      <c r="N30" s="66"/>
      <c r="O30" s="66"/>
      <c r="P30" s="44">
        <f t="shared" si="1"/>
        <v>3.2493749999999997</v>
      </c>
      <c r="Q30" s="49">
        <f t="shared" si="4"/>
        <v>33.686875000000001</v>
      </c>
      <c r="R30" s="83">
        <v>779</v>
      </c>
      <c r="S30" s="71">
        <f t="shared" si="5"/>
        <v>389.5</v>
      </c>
      <c r="T30" s="40">
        <f t="shared" si="6"/>
        <v>1168.5</v>
      </c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99"/>
      <c r="AP30" s="99"/>
      <c r="AQ30" s="99"/>
      <c r="AR30" s="99"/>
      <c r="AS30" s="99"/>
      <c r="AT30" s="99"/>
      <c r="AU30" s="99"/>
      <c r="AV30" s="99"/>
      <c r="AW30" s="99"/>
      <c r="AX30" s="99"/>
    </row>
    <row r="31" spans="1:50" s="71" customFormat="1" x14ac:dyDescent="0.3">
      <c r="A31" s="66">
        <v>1538</v>
      </c>
      <c r="B31" s="67" t="s">
        <v>238</v>
      </c>
      <c r="C31" s="66">
        <v>60</v>
      </c>
      <c r="D31" s="66">
        <v>0</v>
      </c>
      <c r="E31" s="68">
        <v>4</v>
      </c>
      <c r="F31" s="66">
        <v>2867</v>
      </c>
      <c r="G31" s="66">
        <f t="shared" si="0"/>
        <v>3462</v>
      </c>
      <c r="H31" s="66">
        <f t="shared" si="2"/>
        <v>3164.5</v>
      </c>
      <c r="I31" s="66">
        <v>300</v>
      </c>
      <c r="J31" s="66"/>
      <c r="K31" s="66">
        <v>1200</v>
      </c>
      <c r="L31" s="69">
        <f t="shared" si="3"/>
        <v>27.741666666666667</v>
      </c>
      <c r="M31" s="66"/>
      <c r="N31" s="66"/>
      <c r="O31" s="66"/>
      <c r="P31" s="44">
        <f t="shared" si="1"/>
        <v>2.6370833333333339</v>
      </c>
      <c r="Q31" s="49">
        <f t="shared" si="4"/>
        <v>30.37875</v>
      </c>
      <c r="R31" s="83">
        <v>1731</v>
      </c>
      <c r="S31" s="71">
        <f t="shared" si="5"/>
        <v>865.5</v>
      </c>
      <c r="T31" s="40">
        <f t="shared" si="6"/>
        <v>2596.5</v>
      </c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99"/>
      <c r="AO31" s="99"/>
      <c r="AP31" s="99"/>
      <c r="AQ31" s="99"/>
      <c r="AR31" s="99"/>
      <c r="AS31" s="99"/>
      <c r="AT31" s="99"/>
      <c r="AU31" s="99"/>
      <c r="AV31" s="99"/>
      <c r="AW31" s="99"/>
      <c r="AX31" s="99"/>
    </row>
    <row r="32" spans="1:50" s="71" customFormat="1" x14ac:dyDescent="0.3">
      <c r="A32" s="66">
        <v>1395</v>
      </c>
      <c r="B32" s="67" t="s">
        <v>25</v>
      </c>
      <c r="C32" s="66">
        <v>70</v>
      </c>
      <c r="D32" s="66">
        <v>0</v>
      </c>
      <c r="E32" s="68">
        <v>4</v>
      </c>
      <c r="F32" s="66">
        <v>5458</v>
      </c>
      <c r="G32" s="66">
        <f t="shared" si="0"/>
        <v>7240</v>
      </c>
      <c r="H32" s="66">
        <f t="shared" si="2"/>
        <v>6349</v>
      </c>
      <c r="I32" s="66">
        <v>700</v>
      </c>
      <c r="J32" s="66"/>
      <c r="K32" s="66"/>
      <c r="L32" s="69">
        <f t="shared" si="3"/>
        <v>80.7</v>
      </c>
      <c r="M32" s="66"/>
      <c r="N32" s="66"/>
      <c r="O32" s="66"/>
      <c r="P32" s="44">
        <f t="shared" si="1"/>
        <v>4.535000000000001</v>
      </c>
      <c r="Q32" s="49">
        <f t="shared" si="4"/>
        <v>85.234999999999999</v>
      </c>
      <c r="R32" s="83">
        <v>3620</v>
      </c>
      <c r="S32" s="71">
        <f t="shared" si="5"/>
        <v>1810</v>
      </c>
      <c r="T32" s="40">
        <f t="shared" si="6"/>
        <v>5430</v>
      </c>
      <c r="U32" s="99"/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99"/>
      <c r="AI32" s="99"/>
      <c r="AJ32" s="99"/>
      <c r="AK32" s="99"/>
      <c r="AL32" s="99"/>
      <c r="AM32" s="99"/>
      <c r="AN32" s="99"/>
      <c r="AO32" s="99"/>
      <c r="AP32" s="99"/>
      <c r="AQ32" s="99"/>
      <c r="AR32" s="99"/>
      <c r="AS32" s="99"/>
      <c r="AT32" s="99"/>
      <c r="AU32" s="99"/>
      <c r="AV32" s="99"/>
      <c r="AW32" s="99"/>
      <c r="AX32" s="99"/>
    </row>
    <row r="33" spans="1:50" s="71" customFormat="1" x14ac:dyDescent="0.3">
      <c r="A33" s="66">
        <v>1397</v>
      </c>
      <c r="B33" s="67" t="s">
        <v>250</v>
      </c>
      <c r="C33" s="66">
        <v>40</v>
      </c>
      <c r="D33" s="66">
        <v>526</v>
      </c>
      <c r="E33" s="68">
        <v>3</v>
      </c>
      <c r="F33" s="66">
        <v>4099</v>
      </c>
      <c r="G33" s="66">
        <f t="shared" si="0"/>
        <v>4066.5</v>
      </c>
      <c r="H33" s="66">
        <f t="shared" si="2"/>
        <v>4082.75</v>
      </c>
      <c r="I33" s="66">
        <v>2400</v>
      </c>
      <c r="J33" s="66"/>
      <c r="K33" s="66">
        <v>1000</v>
      </c>
      <c r="L33" s="69">
        <f t="shared" si="3"/>
        <v>3.9187500000000002</v>
      </c>
      <c r="M33" s="66"/>
      <c r="N33" s="73">
        <v>50</v>
      </c>
      <c r="O33" s="66"/>
      <c r="P33" s="44">
        <f t="shared" si="1"/>
        <v>5.1034375000000001</v>
      </c>
      <c r="Q33" s="49">
        <f t="shared" si="4"/>
        <v>59.022187500000001</v>
      </c>
      <c r="R33" s="83">
        <v>2711</v>
      </c>
      <c r="S33" s="71">
        <f t="shared" si="5"/>
        <v>1355.5</v>
      </c>
      <c r="T33" s="40">
        <f t="shared" si="6"/>
        <v>4066.5</v>
      </c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99"/>
      <c r="AI33" s="99"/>
      <c r="AJ33" s="99"/>
      <c r="AK33" s="99"/>
      <c r="AL33" s="99"/>
      <c r="AM33" s="99"/>
      <c r="AN33" s="99"/>
      <c r="AO33" s="99"/>
      <c r="AP33" s="99"/>
      <c r="AQ33" s="99"/>
      <c r="AR33" s="99"/>
      <c r="AS33" s="99"/>
      <c r="AT33" s="99"/>
      <c r="AU33" s="99"/>
      <c r="AV33" s="99"/>
      <c r="AW33" s="99"/>
      <c r="AX33" s="99"/>
    </row>
    <row r="34" spans="1:50" s="71" customFormat="1" x14ac:dyDescent="0.3">
      <c r="A34" s="66">
        <v>1016</v>
      </c>
      <c r="B34" s="100" t="s">
        <v>56</v>
      </c>
      <c r="C34" s="66">
        <v>15</v>
      </c>
      <c r="D34" s="66">
        <v>202</v>
      </c>
      <c r="E34" s="68">
        <v>3.5</v>
      </c>
      <c r="F34" s="66">
        <v>932</v>
      </c>
      <c r="G34" s="66">
        <f t="shared" si="0"/>
        <v>1239</v>
      </c>
      <c r="H34" s="66">
        <f t="shared" si="2"/>
        <v>1085.5</v>
      </c>
      <c r="I34" s="66">
        <v>150</v>
      </c>
      <c r="J34" s="66"/>
      <c r="K34" s="66"/>
      <c r="L34" s="69">
        <f t="shared" si="3"/>
        <v>48.9</v>
      </c>
      <c r="M34" s="66"/>
      <c r="N34" s="66"/>
      <c r="O34" s="66"/>
      <c r="P34" s="44">
        <f t="shared" si="1"/>
        <v>3.6183333333333336</v>
      </c>
      <c r="Q34" s="96">
        <f t="shared" si="4"/>
        <v>52.518333333333331</v>
      </c>
      <c r="R34" s="83">
        <v>708</v>
      </c>
      <c r="S34" s="71">
        <f t="shared" si="5"/>
        <v>354</v>
      </c>
      <c r="T34" s="40">
        <f t="shared" si="6"/>
        <v>1062</v>
      </c>
      <c r="U34" s="99"/>
      <c r="V34" s="99"/>
      <c r="W34" s="99"/>
      <c r="X34" s="99"/>
      <c r="Y34" s="99"/>
      <c r="Z34" s="99"/>
      <c r="AA34" s="99"/>
      <c r="AB34" s="99"/>
      <c r="AC34" s="99"/>
      <c r="AD34" s="99"/>
      <c r="AE34" s="99"/>
      <c r="AF34" s="99"/>
      <c r="AG34" s="99"/>
      <c r="AH34" s="99"/>
      <c r="AI34" s="99"/>
      <c r="AJ34" s="99"/>
      <c r="AK34" s="99"/>
      <c r="AL34" s="99"/>
      <c r="AM34" s="99"/>
      <c r="AN34" s="99"/>
      <c r="AO34" s="99"/>
      <c r="AP34" s="99"/>
      <c r="AQ34" s="99"/>
      <c r="AR34" s="99"/>
      <c r="AS34" s="99"/>
      <c r="AT34" s="99"/>
      <c r="AU34" s="99"/>
      <c r="AV34" s="99"/>
      <c r="AW34" s="99"/>
      <c r="AX34" s="99"/>
    </row>
    <row r="35" spans="1:50" s="71" customFormat="1" x14ac:dyDescent="0.3">
      <c r="A35" s="66">
        <v>1036</v>
      </c>
      <c r="B35" s="100" t="s">
        <v>71</v>
      </c>
      <c r="C35" s="66">
        <v>15</v>
      </c>
      <c r="D35" s="66">
        <v>0</v>
      </c>
      <c r="E35" s="68">
        <v>3.5</v>
      </c>
      <c r="F35" s="66">
        <v>545</v>
      </c>
      <c r="G35" s="66">
        <f t="shared" si="0"/>
        <v>854</v>
      </c>
      <c r="H35" s="66">
        <f t="shared" si="2"/>
        <v>699.5</v>
      </c>
      <c r="I35" s="66"/>
      <c r="J35" s="66"/>
      <c r="K35" s="66"/>
      <c r="L35" s="69">
        <f t="shared" si="3"/>
        <v>46.633333333333333</v>
      </c>
      <c r="M35" s="66"/>
      <c r="N35" s="66"/>
      <c r="O35" s="66"/>
      <c r="P35" s="44">
        <f t="shared" ref="P35:P42" si="8">H35*0.05/C35</f>
        <v>2.3316666666666666</v>
      </c>
      <c r="Q35" s="96">
        <f t="shared" si="4"/>
        <v>48.964999999999996</v>
      </c>
      <c r="R35" s="83">
        <v>488</v>
      </c>
      <c r="S35" s="71">
        <f t="shared" si="5"/>
        <v>244</v>
      </c>
      <c r="T35" s="40">
        <f t="shared" si="6"/>
        <v>732</v>
      </c>
      <c r="U35" s="99"/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  <c r="AQ35" s="99"/>
      <c r="AR35" s="99"/>
      <c r="AS35" s="99"/>
      <c r="AT35" s="99"/>
      <c r="AU35" s="99"/>
      <c r="AV35" s="99"/>
      <c r="AW35" s="99"/>
      <c r="AX35" s="99"/>
    </row>
    <row r="36" spans="1:50" s="71" customFormat="1" x14ac:dyDescent="0.3">
      <c r="A36" s="66">
        <v>1522</v>
      </c>
      <c r="B36" s="67" t="s">
        <v>242</v>
      </c>
      <c r="C36" s="66">
        <v>28</v>
      </c>
      <c r="D36" s="66">
        <v>0</v>
      </c>
      <c r="E36" s="68">
        <v>4</v>
      </c>
      <c r="F36" s="66">
        <v>1232</v>
      </c>
      <c r="G36" s="66">
        <f t="shared" si="0"/>
        <v>1608</v>
      </c>
      <c r="H36" s="66">
        <f t="shared" si="2"/>
        <v>1420</v>
      </c>
      <c r="I36" s="66">
        <v>840</v>
      </c>
      <c r="J36" s="66"/>
      <c r="K36" s="66">
        <v>560</v>
      </c>
      <c r="L36" s="69">
        <f t="shared" si="3"/>
        <v>0.7142857142857143</v>
      </c>
      <c r="M36" s="66"/>
      <c r="N36" s="66"/>
      <c r="O36" s="66"/>
      <c r="P36" s="44">
        <f t="shared" si="8"/>
        <v>2.5357142857142856</v>
      </c>
      <c r="Q36" s="49">
        <f t="shared" si="4"/>
        <v>3.25</v>
      </c>
      <c r="R36" s="83">
        <v>804</v>
      </c>
      <c r="S36" s="71">
        <f t="shared" si="5"/>
        <v>402</v>
      </c>
      <c r="T36" s="40">
        <f t="shared" si="6"/>
        <v>1206</v>
      </c>
      <c r="U36" s="99"/>
      <c r="V36" s="99"/>
      <c r="W36" s="99"/>
      <c r="X36" s="99"/>
      <c r="Y36" s="99"/>
      <c r="Z36" s="99"/>
      <c r="AA36" s="99"/>
      <c r="AB36" s="99"/>
      <c r="AC36" s="99"/>
      <c r="AD36" s="99"/>
      <c r="AE36" s="99"/>
      <c r="AF36" s="99"/>
      <c r="AG36" s="99"/>
      <c r="AH36" s="99"/>
      <c r="AI36" s="99"/>
      <c r="AJ36" s="99"/>
      <c r="AK36" s="99"/>
      <c r="AL36" s="99"/>
      <c r="AM36" s="99"/>
      <c r="AN36" s="99"/>
      <c r="AO36" s="99"/>
      <c r="AP36" s="99"/>
      <c r="AQ36" s="99"/>
      <c r="AR36" s="99"/>
      <c r="AS36" s="99"/>
      <c r="AT36" s="99"/>
      <c r="AU36" s="99"/>
      <c r="AV36" s="99"/>
      <c r="AW36" s="99"/>
      <c r="AX36" s="99"/>
    </row>
    <row r="37" spans="1:50" s="71" customFormat="1" x14ac:dyDescent="0.3">
      <c r="A37" s="66">
        <v>1214</v>
      </c>
      <c r="B37" s="100" t="s">
        <v>57</v>
      </c>
      <c r="C37" s="66">
        <v>15</v>
      </c>
      <c r="D37" s="66">
        <v>0</v>
      </c>
      <c r="E37" s="68">
        <v>3.5</v>
      </c>
      <c r="F37" s="66">
        <v>711</v>
      </c>
      <c r="G37" s="66">
        <f t="shared" si="0"/>
        <v>862.75</v>
      </c>
      <c r="H37" s="66">
        <f t="shared" si="2"/>
        <v>786.875</v>
      </c>
      <c r="I37" s="66">
        <v>300</v>
      </c>
      <c r="J37" s="66"/>
      <c r="K37" s="66">
        <v>600</v>
      </c>
      <c r="L37" s="69">
        <f t="shared" si="3"/>
        <v>-7.541666666666667</v>
      </c>
      <c r="M37" s="66"/>
      <c r="N37" s="66"/>
      <c r="O37" s="66"/>
      <c r="P37" s="44">
        <f t="shared" si="8"/>
        <v>2.6229166666666668</v>
      </c>
      <c r="Q37" s="96">
        <f t="shared" si="4"/>
        <v>-4.9187500000000002</v>
      </c>
      <c r="R37" s="83">
        <v>493</v>
      </c>
      <c r="S37" s="71">
        <f t="shared" si="5"/>
        <v>246.5</v>
      </c>
      <c r="T37" s="40">
        <f t="shared" si="6"/>
        <v>739.5</v>
      </c>
      <c r="U37" s="99"/>
      <c r="V37" s="99"/>
      <c r="W37" s="99"/>
      <c r="X37" s="99"/>
      <c r="Y37" s="99"/>
      <c r="Z37" s="99"/>
      <c r="AA37" s="99"/>
      <c r="AB37" s="99"/>
      <c r="AC37" s="99"/>
      <c r="AD37" s="99"/>
      <c r="AE37" s="99"/>
      <c r="AF37" s="99"/>
      <c r="AG37" s="99"/>
      <c r="AH37" s="99"/>
      <c r="AI37" s="99"/>
      <c r="AJ37" s="99"/>
      <c r="AK37" s="99"/>
      <c r="AL37" s="99"/>
      <c r="AM37" s="99"/>
      <c r="AN37" s="99"/>
      <c r="AO37" s="99"/>
      <c r="AP37" s="99"/>
      <c r="AQ37" s="99"/>
      <c r="AR37" s="99"/>
      <c r="AS37" s="99"/>
      <c r="AT37" s="99"/>
      <c r="AU37" s="99"/>
      <c r="AV37" s="99"/>
      <c r="AW37" s="99"/>
      <c r="AX37" s="99"/>
    </row>
    <row r="38" spans="1:50" s="65" customFormat="1" x14ac:dyDescent="0.3">
      <c r="A38" s="41">
        <v>1235</v>
      </c>
      <c r="B38" s="101" t="s">
        <v>58</v>
      </c>
      <c r="C38" s="41">
        <v>15</v>
      </c>
      <c r="D38" s="41">
        <v>0</v>
      </c>
      <c r="E38" s="42">
        <v>3.5</v>
      </c>
      <c r="F38" s="41">
        <v>1468</v>
      </c>
      <c r="G38" s="66">
        <f t="shared" si="0"/>
        <v>1585.5</v>
      </c>
      <c r="H38" s="41">
        <f t="shared" si="2"/>
        <v>1526.75</v>
      </c>
      <c r="I38" s="66">
        <v>825</v>
      </c>
      <c r="J38" s="41"/>
      <c r="K38" s="41">
        <v>300</v>
      </c>
      <c r="L38" s="69">
        <f t="shared" si="3"/>
        <v>26.783333333333335</v>
      </c>
      <c r="M38" s="41"/>
      <c r="N38" s="41"/>
      <c r="O38" s="41"/>
      <c r="P38" s="39">
        <f t="shared" si="8"/>
        <v>5.0891666666666673</v>
      </c>
      <c r="Q38" s="97">
        <f t="shared" si="4"/>
        <v>31.872500000000002</v>
      </c>
      <c r="R38" s="84">
        <v>906</v>
      </c>
      <c r="S38" s="71">
        <f t="shared" si="5"/>
        <v>453</v>
      </c>
      <c r="T38" s="40">
        <f t="shared" si="6"/>
        <v>1359</v>
      </c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</row>
    <row r="39" spans="1:50" s="65" customFormat="1" x14ac:dyDescent="0.3">
      <c r="A39" s="41">
        <v>1600</v>
      </c>
      <c r="B39" s="63" t="s">
        <v>281</v>
      </c>
      <c r="C39" s="41">
        <v>9</v>
      </c>
      <c r="D39" s="41">
        <v>362</v>
      </c>
      <c r="E39" s="42">
        <v>9</v>
      </c>
      <c r="F39" s="41">
        <v>360</v>
      </c>
      <c r="G39" s="66">
        <f t="shared" si="0"/>
        <v>220.5</v>
      </c>
      <c r="H39" s="41">
        <f t="shared" si="2"/>
        <v>290.25</v>
      </c>
      <c r="I39" s="66"/>
      <c r="J39" s="41"/>
      <c r="K39" s="41">
        <v>450</v>
      </c>
      <c r="L39" s="69">
        <f t="shared" si="3"/>
        <v>-57.972222222222221</v>
      </c>
      <c r="M39" s="41"/>
      <c r="N39" s="41"/>
      <c r="O39" s="41"/>
      <c r="P39" s="39">
        <f t="shared" si="8"/>
        <v>1.6125</v>
      </c>
      <c r="Q39" s="28">
        <f t="shared" si="4"/>
        <v>-56.359722222222224</v>
      </c>
      <c r="R39" s="84">
        <v>49</v>
      </c>
      <c r="S39" s="71">
        <f t="shared" si="5"/>
        <v>24.5</v>
      </c>
      <c r="T39" s="40">
        <f t="shared" si="6"/>
        <v>73.5</v>
      </c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</row>
    <row r="40" spans="1:50" s="65" customFormat="1" x14ac:dyDescent="0.3">
      <c r="A40" s="41">
        <v>1601</v>
      </c>
      <c r="B40" s="63" t="s">
        <v>280</v>
      </c>
      <c r="C40" s="41">
        <v>9</v>
      </c>
      <c r="D40" s="41">
        <v>323</v>
      </c>
      <c r="E40" s="42">
        <v>9</v>
      </c>
      <c r="F40" s="41">
        <v>306</v>
      </c>
      <c r="G40" s="66">
        <f t="shared" si="0"/>
        <v>144</v>
      </c>
      <c r="H40" s="41">
        <f t="shared" si="2"/>
        <v>225</v>
      </c>
      <c r="I40" s="66"/>
      <c r="J40" s="41"/>
      <c r="K40" s="41">
        <v>450</v>
      </c>
      <c r="L40" s="69">
        <f t="shared" si="3"/>
        <v>-60.888888888888886</v>
      </c>
      <c r="M40" s="41"/>
      <c r="N40" s="41"/>
      <c r="O40" s="41"/>
      <c r="P40" s="39">
        <f t="shared" si="8"/>
        <v>1.25</v>
      </c>
      <c r="Q40" s="28">
        <f t="shared" si="4"/>
        <v>-59.638888888888886</v>
      </c>
      <c r="R40" s="84">
        <v>32</v>
      </c>
      <c r="S40" s="71">
        <f t="shared" si="5"/>
        <v>16</v>
      </c>
      <c r="T40" s="40">
        <f t="shared" si="6"/>
        <v>48</v>
      </c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</row>
    <row r="41" spans="1:50" s="71" customFormat="1" x14ac:dyDescent="0.3">
      <c r="A41" s="66">
        <v>1603</v>
      </c>
      <c r="B41" s="67" t="s">
        <v>282</v>
      </c>
      <c r="C41" s="66">
        <v>12</v>
      </c>
      <c r="D41" s="66">
        <v>399</v>
      </c>
      <c r="E41" s="68">
        <v>9</v>
      </c>
      <c r="F41" s="66">
        <v>396</v>
      </c>
      <c r="G41" s="66">
        <f t="shared" si="0"/>
        <v>166.5</v>
      </c>
      <c r="H41" s="66">
        <f t="shared" si="2"/>
        <v>281.25</v>
      </c>
      <c r="I41" s="66"/>
      <c r="J41" s="66"/>
      <c r="K41" s="66"/>
      <c r="L41" s="69">
        <f t="shared" si="3"/>
        <v>-9.8125</v>
      </c>
      <c r="M41" s="66"/>
      <c r="N41" s="66"/>
      <c r="O41" s="66"/>
      <c r="P41" s="44">
        <f t="shared" si="8"/>
        <v>1.171875</v>
      </c>
      <c r="Q41" s="49">
        <f t="shared" si="4"/>
        <v>-8.640625</v>
      </c>
      <c r="R41" s="83">
        <v>37</v>
      </c>
      <c r="S41" s="71">
        <f t="shared" si="5"/>
        <v>18.5</v>
      </c>
      <c r="T41" s="40">
        <f t="shared" si="6"/>
        <v>55.5</v>
      </c>
      <c r="U41" s="99"/>
      <c r="V41" s="99"/>
      <c r="W41" s="99"/>
      <c r="X41" s="99"/>
      <c r="Y41" s="99"/>
      <c r="Z41" s="99"/>
      <c r="AA41" s="99"/>
      <c r="AB41" s="99"/>
      <c r="AC41" s="99"/>
      <c r="AD41" s="99"/>
      <c r="AE41" s="99"/>
      <c r="AF41" s="99"/>
      <c r="AG41" s="99"/>
      <c r="AH41" s="99"/>
      <c r="AI41" s="99"/>
      <c r="AJ41" s="99"/>
      <c r="AK41" s="99"/>
      <c r="AL41" s="99"/>
      <c r="AM41" s="99"/>
      <c r="AN41" s="99"/>
      <c r="AO41" s="99"/>
      <c r="AP41" s="99"/>
      <c r="AQ41" s="99"/>
      <c r="AR41" s="99"/>
      <c r="AS41" s="99"/>
      <c r="AT41" s="99"/>
      <c r="AU41" s="99"/>
      <c r="AV41" s="99"/>
      <c r="AW41" s="99"/>
      <c r="AX41" s="99"/>
    </row>
    <row r="42" spans="1:50" s="71" customFormat="1" x14ac:dyDescent="0.3">
      <c r="A42" s="66">
        <v>1604</v>
      </c>
      <c r="B42" s="67" t="s">
        <v>286</v>
      </c>
      <c r="C42" s="66">
        <v>12</v>
      </c>
      <c r="D42" s="66">
        <v>206</v>
      </c>
      <c r="E42" s="68">
        <v>9</v>
      </c>
      <c r="F42" s="66">
        <v>216</v>
      </c>
      <c r="G42" s="66">
        <f t="shared" si="0"/>
        <v>76.5</v>
      </c>
      <c r="H42" s="66">
        <f t="shared" si="2"/>
        <v>146.25</v>
      </c>
      <c r="I42" s="66"/>
      <c r="J42" s="66"/>
      <c r="K42" s="66"/>
      <c r="L42" s="69">
        <f t="shared" si="3"/>
        <v>-4.979166666666667</v>
      </c>
      <c r="M42" s="66"/>
      <c r="N42" s="66"/>
      <c r="O42" s="66"/>
      <c r="P42" s="44">
        <f t="shared" si="8"/>
        <v>0.609375</v>
      </c>
      <c r="Q42" s="49">
        <f t="shared" si="4"/>
        <v>-4.369791666666667</v>
      </c>
      <c r="R42" s="83">
        <v>17</v>
      </c>
      <c r="S42" s="71">
        <f t="shared" si="5"/>
        <v>8.5</v>
      </c>
      <c r="T42" s="40">
        <f t="shared" si="6"/>
        <v>25.5</v>
      </c>
      <c r="U42" s="99"/>
      <c r="V42" s="99"/>
      <c r="W42" s="99"/>
      <c r="X42" s="99"/>
      <c r="Y42" s="99"/>
      <c r="Z42" s="99"/>
      <c r="AA42" s="99"/>
      <c r="AB42" s="99"/>
      <c r="AC42" s="99"/>
      <c r="AD42" s="99"/>
      <c r="AE42" s="99"/>
      <c r="AF42" s="99"/>
      <c r="AG42" s="99"/>
      <c r="AH42" s="99"/>
      <c r="AI42" s="99"/>
      <c r="AJ42" s="99"/>
      <c r="AK42" s="99"/>
      <c r="AL42" s="99"/>
      <c r="AM42" s="99"/>
      <c r="AN42" s="99"/>
      <c r="AO42" s="99"/>
      <c r="AP42" s="99"/>
      <c r="AQ42" s="99"/>
      <c r="AR42" s="99"/>
      <c r="AS42" s="99"/>
      <c r="AT42" s="99"/>
      <c r="AU42" s="99"/>
      <c r="AV42" s="99"/>
      <c r="AW42" s="99"/>
      <c r="AX42" s="99"/>
    </row>
    <row r="43" spans="1:50" s="71" customFormat="1" x14ac:dyDescent="0.3">
      <c r="A43" s="66">
        <v>163</v>
      </c>
      <c r="B43" s="67" t="s">
        <v>351</v>
      </c>
      <c r="C43" s="66">
        <v>10</v>
      </c>
      <c r="D43" s="66">
        <v>0</v>
      </c>
      <c r="E43" s="68">
        <v>3.5</v>
      </c>
      <c r="F43" s="66">
        <v>377</v>
      </c>
      <c r="G43" s="66">
        <f t="shared" ref="G43:G48" si="9">S43*E43</f>
        <v>292.25</v>
      </c>
      <c r="H43" s="66">
        <f t="shared" ref="H43:H48" si="10">SUM(F43+G43)/2</f>
        <v>334.625</v>
      </c>
      <c r="I43" s="66">
        <v>100</v>
      </c>
      <c r="J43" s="66"/>
      <c r="K43" s="66">
        <v>150</v>
      </c>
      <c r="L43" s="69">
        <f t="shared" ref="L43:L48" si="11">(H43-D43-I43-J43-K43)/C43</f>
        <v>8.4625000000000004</v>
      </c>
      <c r="M43" s="66"/>
      <c r="N43" s="66"/>
      <c r="O43" s="66"/>
      <c r="P43" s="44">
        <f t="shared" ref="P43:P48" si="12">H43*0.05/C43</f>
        <v>1.673125</v>
      </c>
      <c r="Q43" s="49">
        <f t="shared" ref="Q43:Q48" si="13">L43+M43+N43+O43+P43</f>
        <v>10.135625000000001</v>
      </c>
      <c r="R43" s="83">
        <v>167</v>
      </c>
      <c r="S43" s="71">
        <f t="shared" ref="S43:S48" si="14">R43/2</f>
        <v>83.5</v>
      </c>
      <c r="T43" s="40">
        <f t="shared" ref="T43:T48" si="15">S43*3</f>
        <v>250.5</v>
      </c>
      <c r="U43" s="99"/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/>
      <c r="AH43" s="99"/>
      <c r="AI43" s="99"/>
      <c r="AJ43" s="99"/>
      <c r="AK43" s="99"/>
      <c r="AL43" s="99"/>
      <c r="AM43" s="99"/>
      <c r="AN43" s="99"/>
      <c r="AO43" s="99"/>
      <c r="AP43" s="99"/>
      <c r="AQ43" s="99"/>
      <c r="AR43" s="99"/>
      <c r="AS43" s="99"/>
      <c r="AT43" s="99"/>
      <c r="AU43" s="99"/>
      <c r="AV43" s="99"/>
      <c r="AW43" s="99"/>
      <c r="AX43" s="99"/>
    </row>
    <row r="44" spans="1:50" s="71" customFormat="1" x14ac:dyDescent="0.3">
      <c r="A44" s="66">
        <v>54</v>
      </c>
      <c r="B44" s="67" t="s">
        <v>352</v>
      </c>
      <c r="C44" s="66">
        <v>10</v>
      </c>
      <c r="D44" s="66">
        <v>0</v>
      </c>
      <c r="E44" s="68">
        <v>4</v>
      </c>
      <c r="F44" s="66">
        <v>378</v>
      </c>
      <c r="G44" s="66">
        <f t="shared" si="9"/>
        <v>400</v>
      </c>
      <c r="H44" s="66">
        <f t="shared" si="10"/>
        <v>389</v>
      </c>
      <c r="I44" s="66">
        <v>180</v>
      </c>
      <c r="J44" s="66"/>
      <c r="K44" s="66">
        <v>140</v>
      </c>
      <c r="L44" s="69">
        <f t="shared" si="11"/>
        <v>6.9</v>
      </c>
      <c r="M44" s="66"/>
      <c r="N44" s="66"/>
      <c r="O44" s="66"/>
      <c r="P44" s="44">
        <f t="shared" si="12"/>
        <v>1.9450000000000003</v>
      </c>
      <c r="Q44" s="49">
        <f t="shared" si="13"/>
        <v>8.8450000000000006</v>
      </c>
      <c r="R44" s="83">
        <v>200</v>
      </c>
      <c r="S44" s="71">
        <f t="shared" si="14"/>
        <v>100</v>
      </c>
      <c r="T44" s="40">
        <f t="shared" si="15"/>
        <v>300</v>
      </c>
      <c r="U44" s="99"/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9"/>
      <c r="AI44" s="99"/>
      <c r="AJ44" s="99"/>
      <c r="AK44" s="99"/>
      <c r="AL44" s="99"/>
      <c r="AM44" s="99"/>
      <c r="AN44" s="99"/>
      <c r="AO44" s="99"/>
      <c r="AP44" s="99"/>
      <c r="AQ44" s="99"/>
      <c r="AR44" s="99"/>
      <c r="AS44" s="99"/>
      <c r="AT44" s="99"/>
      <c r="AU44" s="99"/>
      <c r="AV44" s="99"/>
      <c r="AW44" s="99"/>
      <c r="AX44" s="99"/>
    </row>
    <row r="45" spans="1:50" s="71" customFormat="1" x14ac:dyDescent="0.3">
      <c r="A45" s="66">
        <v>1479</v>
      </c>
      <c r="B45" s="67" t="s">
        <v>230</v>
      </c>
      <c r="C45" s="66">
        <v>30</v>
      </c>
      <c r="D45" s="66">
        <v>18</v>
      </c>
      <c r="E45" s="68">
        <v>3.5</v>
      </c>
      <c r="F45" s="66">
        <v>523</v>
      </c>
      <c r="G45" s="66">
        <f t="shared" si="9"/>
        <v>777</v>
      </c>
      <c r="H45" s="66">
        <f t="shared" si="10"/>
        <v>650</v>
      </c>
      <c r="I45" s="66"/>
      <c r="J45" s="66"/>
      <c r="K45" s="66">
        <v>240</v>
      </c>
      <c r="L45" s="69">
        <f t="shared" si="11"/>
        <v>13.066666666666666</v>
      </c>
      <c r="M45" s="66"/>
      <c r="N45" s="66"/>
      <c r="O45" s="66"/>
      <c r="P45" s="44">
        <f t="shared" si="12"/>
        <v>1.0833333333333333</v>
      </c>
      <c r="Q45" s="49">
        <f t="shared" si="13"/>
        <v>14.15</v>
      </c>
      <c r="R45" s="83">
        <v>444</v>
      </c>
      <c r="S45" s="71">
        <f t="shared" si="14"/>
        <v>222</v>
      </c>
      <c r="T45" s="40">
        <f t="shared" si="15"/>
        <v>666</v>
      </c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  <c r="AN45" s="99"/>
      <c r="AO45" s="99"/>
      <c r="AP45" s="99"/>
      <c r="AQ45" s="99"/>
      <c r="AR45" s="99"/>
      <c r="AS45" s="99"/>
      <c r="AT45" s="99"/>
      <c r="AU45" s="99"/>
      <c r="AV45" s="99"/>
      <c r="AW45" s="99"/>
      <c r="AX45" s="99"/>
    </row>
    <row r="46" spans="1:50" s="71" customFormat="1" x14ac:dyDescent="0.3">
      <c r="A46" s="66">
        <v>1042</v>
      </c>
      <c r="B46" s="67" t="s">
        <v>231</v>
      </c>
      <c r="C46" s="66">
        <v>10</v>
      </c>
      <c r="D46" s="66">
        <v>23</v>
      </c>
      <c r="E46" s="68">
        <v>4</v>
      </c>
      <c r="F46" s="66">
        <v>294</v>
      </c>
      <c r="G46" s="66">
        <f t="shared" si="9"/>
        <v>366</v>
      </c>
      <c r="H46" s="66">
        <f t="shared" si="10"/>
        <v>330</v>
      </c>
      <c r="I46" s="66"/>
      <c r="J46" s="66"/>
      <c r="K46" s="66">
        <v>300</v>
      </c>
      <c r="L46" s="69">
        <f t="shared" si="11"/>
        <v>0.7</v>
      </c>
      <c r="M46" s="66"/>
      <c r="N46" s="66"/>
      <c r="O46" s="66"/>
      <c r="P46" s="44">
        <f t="shared" si="12"/>
        <v>1.65</v>
      </c>
      <c r="Q46" s="49">
        <f t="shared" si="13"/>
        <v>2.3499999999999996</v>
      </c>
      <c r="R46" s="83">
        <v>183</v>
      </c>
      <c r="S46" s="71">
        <f t="shared" si="14"/>
        <v>91.5</v>
      </c>
      <c r="T46" s="40">
        <f t="shared" si="15"/>
        <v>274.5</v>
      </c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/>
      <c r="AP46" s="99"/>
      <c r="AQ46" s="99"/>
      <c r="AR46" s="99"/>
      <c r="AS46" s="99"/>
      <c r="AT46" s="99"/>
      <c r="AU46" s="99"/>
      <c r="AV46" s="99"/>
      <c r="AW46" s="99"/>
      <c r="AX46" s="99"/>
    </row>
    <row r="47" spans="1:50" s="71" customFormat="1" x14ac:dyDescent="0.3">
      <c r="A47" s="66">
        <v>87</v>
      </c>
      <c r="B47" s="67" t="s">
        <v>232</v>
      </c>
      <c r="C47" s="66">
        <v>30</v>
      </c>
      <c r="D47" s="66">
        <v>418</v>
      </c>
      <c r="E47" s="68">
        <v>4</v>
      </c>
      <c r="F47" s="66">
        <v>1950</v>
      </c>
      <c r="G47" s="66">
        <f t="shared" si="9"/>
        <v>1952</v>
      </c>
      <c r="H47" s="66">
        <f t="shared" si="10"/>
        <v>1951</v>
      </c>
      <c r="I47" s="66">
        <v>750</v>
      </c>
      <c r="J47" s="66"/>
      <c r="K47" s="66"/>
      <c r="L47" s="69">
        <f t="shared" si="11"/>
        <v>26.1</v>
      </c>
      <c r="M47" s="66"/>
      <c r="N47" s="66"/>
      <c r="O47" s="66"/>
      <c r="P47" s="44">
        <f t="shared" si="12"/>
        <v>3.2516666666666669</v>
      </c>
      <c r="Q47" s="49">
        <f t="shared" si="13"/>
        <v>29.351666666666667</v>
      </c>
      <c r="R47" s="83">
        <v>976</v>
      </c>
      <c r="S47" s="71">
        <f t="shared" si="14"/>
        <v>488</v>
      </c>
      <c r="T47" s="40">
        <f t="shared" si="15"/>
        <v>1464</v>
      </c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99"/>
      <c r="AP47" s="99"/>
      <c r="AQ47" s="99"/>
      <c r="AR47" s="99"/>
      <c r="AS47" s="99"/>
      <c r="AT47" s="99"/>
      <c r="AU47" s="99"/>
      <c r="AV47" s="99"/>
      <c r="AW47" s="99"/>
      <c r="AX47" s="99"/>
    </row>
    <row r="48" spans="1:50" s="95" customFormat="1" x14ac:dyDescent="0.3">
      <c r="A48" s="66">
        <v>3076</v>
      </c>
      <c r="B48" s="67" t="s">
        <v>229</v>
      </c>
      <c r="C48" s="66">
        <v>30</v>
      </c>
      <c r="D48" s="66">
        <v>0</v>
      </c>
      <c r="E48" s="68">
        <v>4</v>
      </c>
      <c r="F48" s="66">
        <v>712</v>
      </c>
      <c r="G48" s="66">
        <f t="shared" si="9"/>
        <v>708</v>
      </c>
      <c r="H48" s="66">
        <f t="shared" si="10"/>
        <v>710</v>
      </c>
      <c r="I48" s="66">
        <v>150</v>
      </c>
      <c r="J48" s="66"/>
      <c r="K48" s="66">
        <v>150</v>
      </c>
      <c r="L48" s="69">
        <f t="shared" si="11"/>
        <v>13.666666666666666</v>
      </c>
      <c r="M48" s="66"/>
      <c r="N48" s="66"/>
      <c r="O48" s="66"/>
      <c r="P48" s="44">
        <f t="shared" si="12"/>
        <v>1.1833333333333333</v>
      </c>
      <c r="Q48" s="49">
        <f t="shared" si="13"/>
        <v>14.85</v>
      </c>
      <c r="R48" s="83">
        <v>354</v>
      </c>
      <c r="S48" s="71">
        <f t="shared" si="14"/>
        <v>177</v>
      </c>
      <c r="T48" s="40">
        <f t="shared" si="15"/>
        <v>531</v>
      </c>
      <c r="U48" s="99"/>
      <c r="V48" s="99"/>
      <c r="W48" s="99"/>
      <c r="X48" s="99"/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99"/>
      <c r="AM48" s="99"/>
      <c r="AN48" s="99"/>
      <c r="AO48" s="99"/>
      <c r="AP48" s="99"/>
      <c r="AQ48" s="99"/>
      <c r="AR48" s="99"/>
      <c r="AS48" s="99"/>
      <c r="AT48" s="99"/>
      <c r="AU48" s="99"/>
      <c r="AV48" s="99"/>
      <c r="AW48" s="99"/>
      <c r="AX48" s="99"/>
    </row>
    <row r="49" spans="1:50" s="71" customFormat="1" x14ac:dyDescent="0.3">
      <c r="A49" s="66">
        <v>3133</v>
      </c>
      <c r="B49" s="67" t="s">
        <v>317</v>
      </c>
      <c r="C49" s="66">
        <v>12</v>
      </c>
      <c r="D49" s="66">
        <v>0</v>
      </c>
      <c r="E49" s="68">
        <v>9</v>
      </c>
      <c r="F49" s="66">
        <v>1035</v>
      </c>
      <c r="G49" s="66">
        <f t="shared" ref="G49:G76" si="16">S49*E49</f>
        <v>1035</v>
      </c>
      <c r="H49" s="66">
        <f t="shared" ref="H49:H57" si="17">SUM(F49+G49)/2</f>
        <v>1035</v>
      </c>
      <c r="I49" s="66"/>
      <c r="J49" s="66"/>
      <c r="K49" s="66"/>
      <c r="L49" s="69">
        <f t="shared" ref="L49:L76" si="18">(H49-D49-I49-J49-K49)/C49</f>
        <v>86.25</v>
      </c>
      <c r="M49" s="66"/>
      <c r="N49" s="66"/>
      <c r="O49" s="66"/>
      <c r="P49" s="44">
        <f t="shared" ref="P49:P57" si="19">H49*0.05/C49</f>
        <v>4.3125</v>
      </c>
      <c r="Q49" s="49">
        <f t="shared" ref="Q49:Q76" si="20">L49+M49+N49+O49+P49</f>
        <v>90.5625</v>
      </c>
      <c r="R49" s="83">
        <v>230</v>
      </c>
      <c r="S49" s="71">
        <f t="shared" ref="S49:S76" si="21">R49/2</f>
        <v>115</v>
      </c>
      <c r="T49" s="40">
        <f t="shared" ref="T49:T76" si="22">S49*3</f>
        <v>345</v>
      </c>
      <c r="U49" s="99"/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99"/>
      <c r="AG49" s="99"/>
      <c r="AH49" s="99"/>
      <c r="AI49" s="99"/>
      <c r="AJ49" s="99"/>
      <c r="AK49" s="99"/>
      <c r="AL49" s="99"/>
      <c r="AM49" s="99"/>
      <c r="AN49" s="99"/>
      <c r="AO49" s="99"/>
      <c r="AP49" s="99"/>
      <c r="AQ49" s="99"/>
      <c r="AR49" s="99"/>
      <c r="AS49" s="99"/>
      <c r="AT49" s="99"/>
      <c r="AU49" s="99"/>
      <c r="AV49" s="99"/>
      <c r="AW49" s="99"/>
      <c r="AX49" s="99"/>
    </row>
    <row r="50" spans="1:50" s="71" customFormat="1" x14ac:dyDescent="0.3">
      <c r="A50" s="80">
        <v>1399</v>
      </c>
      <c r="B50" s="90" t="s">
        <v>206</v>
      </c>
      <c r="C50" s="80">
        <v>12</v>
      </c>
      <c r="D50" s="80">
        <v>0</v>
      </c>
      <c r="E50" s="91">
        <v>9</v>
      </c>
      <c r="F50" s="80">
        <v>1017</v>
      </c>
      <c r="G50" s="80">
        <f t="shared" si="16"/>
        <v>0</v>
      </c>
      <c r="H50" s="80">
        <f t="shared" si="17"/>
        <v>508.5</v>
      </c>
      <c r="I50" s="80">
        <v>240</v>
      </c>
      <c r="J50" s="80"/>
      <c r="K50" s="80"/>
      <c r="L50" s="69">
        <f t="shared" si="18"/>
        <v>22.375</v>
      </c>
      <c r="M50" s="80"/>
      <c r="N50" s="80"/>
      <c r="O50" s="80"/>
      <c r="P50" s="93">
        <f t="shared" si="19"/>
        <v>2.1187499999999999</v>
      </c>
      <c r="Q50" s="49">
        <f t="shared" si="20"/>
        <v>24.493749999999999</v>
      </c>
      <c r="R50" s="94"/>
      <c r="S50" s="95">
        <f t="shared" si="21"/>
        <v>0</v>
      </c>
      <c r="T50" s="40">
        <f t="shared" si="22"/>
        <v>0</v>
      </c>
      <c r="U50" s="99"/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99"/>
      <c r="AG50" s="99"/>
      <c r="AH50" s="99"/>
      <c r="AI50" s="99"/>
      <c r="AJ50" s="99"/>
      <c r="AK50" s="99"/>
      <c r="AL50" s="99"/>
      <c r="AM50" s="99"/>
      <c r="AN50" s="99"/>
      <c r="AO50" s="99"/>
      <c r="AP50" s="99"/>
      <c r="AQ50" s="99"/>
      <c r="AR50" s="99"/>
      <c r="AS50" s="99"/>
      <c r="AT50" s="99"/>
      <c r="AU50" s="99"/>
      <c r="AV50" s="99"/>
      <c r="AW50" s="99"/>
      <c r="AX50" s="99"/>
    </row>
    <row r="51" spans="1:50" s="71" customFormat="1" x14ac:dyDescent="0.3">
      <c r="A51" s="66">
        <v>1071</v>
      </c>
      <c r="B51" s="67" t="s">
        <v>27</v>
      </c>
      <c r="C51" s="66">
        <v>20</v>
      </c>
      <c r="D51" s="66">
        <v>261</v>
      </c>
      <c r="E51" s="68">
        <v>5</v>
      </c>
      <c r="F51" s="66">
        <v>1253</v>
      </c>
      <c r="G51" s="66">
        <f t="shared" si="16"/>
        <v>1345</v>
      </c>
      <c r="H51" s="66">
        <f t="shared" si="17"/>
        <v>1299</v>
      </c>
      <c r="I51" s="66">
        <v>600</v>
      </c>
      <c r="J51" s="66"/>
      <c r="K51" s="66">
        <v>200</v>
      </c>
      <c r="L51" s="69">
        <f t="shared" si="18"/>
        <v>11.9</v>
      </c>
      <c r="M51" s="66"/>
      <c r="N51" s="66"/>
      <c r="O51" s="66"/>
      <c r="P51" s="44">
        <f t="shared" si="19"/>
        <v>3.2475000000000001</v>
      </c>
      <c r="Q51" s="49">
        <f t="shared" si="20"/>
        <v>15.147500000000001</v>
      </c>
      <c r="R51" s="83">
        <v>538</v>
      </c>
      <c r="S51" s="71">
        <f t="shared" si="21"/>
        <v>269</v>
      </c>
      <c r="T51" s="40">
        <f t="shared" si="22"/>
        <v>807</v>
      </c>
      <c r="U51" s="99"/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99"/>
      <c r="AN51" s="99"/>
      <c r="AO51" s="99"/>
      <c r="AP51" s="99"/>
      <c r="AQ51" s="99"/>
      <c r="AR51" s="99"/>
      <c r="AS51" s="99"/>
      <c r="AT51" s="99"/>
      <c r="AU51" s="99"/>
      <c r="AV51" s="99"/>
      <c r="AW51" s="99"/>
      <c r="AX51" s="99"/>
    </row>
    <row r="52" spans="1:50" s="71" customFormat="1" x14ac:dyDescent="0.3">
      <c r="A52" s="66">
        <v>1070</v>
      </c>
      <c r="B52" s="67" t="s">
        <v>26</v>
      </c>
      <c r="C52" s="66">
        <v>20</v>
      </c>
      <c r="D52" s="66">
        <v>225</v>
      </c>
      <c r="E52" s="68">
        <v>5</v>
      </c>
      <c r="F52" s="66">
        <v>1555</v>
      </c>
      <c r="G52" s="66">
        <f t="shared" si="16"/>
        <v>1782.5</v>
      </c>
      <c r="H52" s="66">
        <f t="shared" si="17"/>
        <v>1668.75</v>
      </c>
      <c r="I52" s="66">
        <v>500</v>
      </c>
      <c r="J52" s="66"/>
      <c r="K52" s="66">
        <v>800</v>
      </c>
      <c r="L52" s="69">
        <f t="shared" si="18"/>
        <v>7.1875</v>
      </c>
      <c r="M52" s="66"/>
      <c r="N52" s="66"/>
      <c r="O52" s="66"/>
      <c r="P52" s="44">
        <f t="shared" si="19"/>
        <v>4.171875</v>
      </c>
      <c r="Q52" s="49">
        <f t="shared" si="20"/>
        <v>11.359375</v>
      </c>
      <c r="R52" s="83">
        <v>713</v>
      </c>
      <c r="S52" s="71">
        <f t="shared" si="21"/>
        <v>356.5</v>
      </c>
      <c r="T52" s="40">
        <f t="shared" si="22"/>
        <v>1069.5</v>
      </c>
      <c r="U52" s="99"/>
      <c r="V52" s="99"/>
      <c r="W52" s="99"/>
      <c r="X52" s="99"/>
      <c r="Y52" s="99"/>
      <c r="Z52" s="99"/>
      <c r="AA52" s="99"/>
      <c r="AB52" s="99"/>
      <c r="AC52" s="99"/>
      <c r="AD52" s="99"/>
      <c r="AE52" s="99"/>
      <c r="AF52" s="99"/>
      <c r="AG52" s="99"/>
      <c r="AH52" s="99"/>
      <c r="AI52" s="99"/>
      <c r="AJ52" s="99"/>
      <c r="AK52" s="99"/>
      <c r="AL52" s="99"/>
      <c r="AM52" s="99"/>
      <c r="AN52" s="99"/>
      <c r="AO52" s="99"/>
      <c r="AP52" s="99"/>
      <c r="AQ52" s="99"/>
      <c r="AR52" s="99"/>
      <c r="AS52" s="99"/>
      <c r="AT52" s="99"/>
      <c r="AU52" s="99"/>
      <c r="AV52" s="99"/>
      <c r="AW52" s="99"/>
      <c r="AX52" s="99"/>
    </row>
    <row r="53" spans="1:50" s="71" customFormat="1" x14ac:dyDescent="0.3">
      <c r="A53" s="66">
        <v>8</v>
      </c>
      <c r="B53" s="67" t="s">
        <v>28</v>
      </c>
      <c r="C53" s="66">
        <v>20</v>
      </c>
      <c r="D53" s="66">
        <v>3513</v>
      </c>
      <c r="E53" s="68">
        <v>10</v>
      </c>
      <c r="F53" s="66">
        <v>7337</v>
      </c>
      <c r="G53" s="66">
        <f t="shared" si="16"/>
        <v>7565</v>
      </c>
      <c r="H53" s="66">
        <f t="shared" si="17"/>
        <v>7451</v>
      </c>
      <c r="I53" s="66">
        <v>3200</v>
      </c>
      <c r="J53" s="66"/>
      <c r="K53" s="66">
        <v>500</v>
      </c>
      <c r="L53" s="69">
        <f t="shared" si="18"/>
        <v>11.9</v>
      </c>
      <c r="M53" s="66"/>
      <c r="N53" s="73">
        <v>20</v>
      </c>
      <c r="O53" s="66"/>
      <c r="P53" s="44">
        <f t="shared" si="19"/>
        <v>18.627500000000001</v>
      </c>
      <c r="Q53" s="49">
        <f t="shared" si="20"/>
        <v>50.527500000000003</v>
      </c>
      <c r="R53" s="83">
        <v>1513</v>
      </c>
      <c r="S53" s="71">
        <f t="shared" si="21"/>
        <v>756.5</v>
      </c>
      <c r="T53" s="40">
        <f t="shared" si="22"/>
        <v>2269.5</v>
      </c>
      <c r="U53" s="99"/>
      <c r="V53" s="99"/>
      <c r="W53" s="99"/>
      <c r="X53" s="99"/>
      <c r="Y53" s="99"/>
      <c r="Z53" s="99"/>
      <c r="AA53" s="99"/>
      <c r="AB53" s="99"/>
      <c r="AC53" s="99"/>
      <c r="AD53" s="99"/>
      <c r="AE53" s="99"/>
      <c r="AF53" s="99"/>
      <c r="AG53" s="99"/>
      <c r="AH53" s="99"/>
      <c r="AI53" s="99"/>
      <c r="AJ53" s="99"/>
      <c r="AK53" s="99"/>
      <c r="AL53" s="99"/>
      <c r="AM53" s="99"/>
      <c r="AN53" s="99"/>
      <c r="AO53" s="99"/>
      <c r="AP53" s="99"/>
      <c r="AQ53" s="99"/>
      <c r="AR53" s="99"/>
      <c r="AS53" s="99"/>
      <c r="AT53" s="99"/>
      <c r="AU53" s="99"/>
      <c r="AV53" s="99"/>
      <c r="AW53" s="99"/>
      <c r="AX53" s="99"/>
    </row>
    <row r="54" spans="1:50" s="71" customFormat="1" x14ac:dyDescent="0.3">
      <c r="A54" s="66">
        <v>1310</v>
      </c>
      <c r="B54" s="67" t="s">
        <v>151</v>
      </c>
      <c r="C54" s="66">
        <v>20</v>
      </c>
      <c r="D54" s="66">
        <v>0</v>
      </c>
      <c r="E54" s="68">
        <v>4</v>
      </c>
      <c r="F54" s="66">
        <v>1353</v>
      </c>
      <c r="G54" s="66">
        <f t="shared" si="16"/>
        <v>1846</v>
      </c>
      <c r="H54" s="66">
        <f t="shared" si="17"/>
        <v>1599.5</v>
      </c>
      <c r="I54" s="66"/>
      <c r="J54" s="66"/>
      <c r="K54" s="66">
        <v>800</v>
      </c>
      <c r="L54" s="69">
        <f t="shared" si="18"/>
        <v>39.975000000000001</v>
      </c>
      <c r="M54" s="66"/>
      <c r="N54" s="66"/>
      <c r="O54" s="66"/>
      <c r="P54" s="44">
        <f t="shared" si="19"/>
        <v>3.9987500000000002</v>
      </c>
      <c r="Q54" s="49">
        <f t="shared" si="20"/>
        <v>43.973750000000003</v>
      </c>
      <c r="R54" s="83">
        <v>923</v>
      </c>
      <c r="S54" s="71">
        <f t="shared" si="21"/>
        <v>461.5</v>
      </c>
      <c r="T54" s="40">
        <f t="shared" si="22"/>
        <v>1384.5</v>
      </c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99"/>
      <c r="AI54" s="99"/>
      <c r="AJ54" s="99"/>
      <c r="AK54" s="99"/>
      <c r="AL54" s="99"/>
      <c r="AM54" s="99"/>
      <c r="AN54" s="99"/>
      <c r="AO54" s="99"/>
      <c r="AP54" s="99"/>
      <c r="AQ54" s="99"/>
      <c r="AR54" s="99"/>
      <c r="AS54" s="99"/>
      <c r="AT54" s="99"/>
      <c r="AU54" s="99"/>
      <c r="AV54" s="99"/>
      <c r="AW54" s="99"/>
      <c r="AX54" s="99"/>
    </row>
    <row r="55" spans="1:50" s="71" customFormat="1" x14ac:dyDescent="0.3">
      <c r="A55" s="66">
        <v>1380</v>
      </c>
      <c r="B55" s="67" t="s">
        <v>152</v>
      </c>
      <c r="C55" s="66">
        <v>20</v>
      </c>
      <c r="D55" s="66">
        <v>703</v>
      </c>
      <c r="E55" s="68">
        <v>4</v>
      </c>
      <c r="F55" s="66">
        <v>977</v>
      </c>
      <c r="G55" s="66">
        <f t="shared" si="16"/>
        <v>1944</v>
      </c>
      <c r="H55" s="66">
        <f t="shared" si="17"/>
        <v>1460.5</v>
      </c>
      <c r="I55" s="66"/>
      <c r="J55" s="66"/>
      <c r="K55" s="66">
        <v>600</v>
      </c>
      <c r="L55" s="69">
        <f t="shared" si="18"/>
        <v>7.875</v>
      </c>
      <c r="M55" s="66"/>
      <c r="N55" s="73">
        <v>15</v>
      </c>
      <c r="O55" s="66"/>
      <c r="P55" s="44">
        <f t="shared" si="19"/>
        <v>3.6512500000000001</v>
      </c>
      <c r="Q55" s="49">
        <f t="shared" si="20"/>
        <v>26.526250000000001</v>
      </c>
      <c r="R55" s="83">
        <v>972</v>
      </c>
      <c r="S55" s="71">
        <f t="shared" si="21"/>
        <v>486</v>
      </c>
      <c r="T55" s="40">
        <f t="shared" si="22"/>
        <v>1458</v>
      </c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99"/>
      <c r="AI55" s="99"/>
      <c r="AJ55" s="99"/>
      <c r="AK55" s="99"/>
      <c r="AL55" s="99"/>
      <c r="AM55" s="99"/>
      <c r="AN55" s="99"/>
      <c r="AO55" s="99"/>
      <c r="AP55" s="99"/>
      <c r="AQ55" s="99"/>
      <c r="AR55" s="99"/>
      <c r="AS55" s="99"/>
      <c r="AT55" s="99"/>
      <c r="AU55" s="99"/>
      <c r="AV55" s="99"/>
      <c r="AW55" s="99"/>
      <c r="AX55" s="99"/>
    </row>
    <row r="56" spans="1:50" s="71" customFormat="1" x14ac:dyDescent="0.3">
      <c r="A56" s="66">
        <v>3080</v>
      </c>
      <c r="B56" s="67" t="s">
        <v>90</v>
      </c>
      <c r="C56" s="66">
        <v>12</v>
      </c>
      <c r="D56" s="66">
        <v>185</v>
      </c>
      <c r="E56" s="68">
        <v>9</v>
      </c>
      <c r="F56" s="66">
        <v>698</v>
      </c>
      <c r="G56" s="66">
        <f t="shared" si="16"/>
        <v>1723.5</v>
      </c>
      <c r="H56" s="66">
        <f t="shared" si="17"/>
        <v>1210.75</v>
      </c>
      <c r="I56" s="66">
        <v>360</v>
      </c>
      <c r="J56" s="66"/>
      <c r="K56" s="66">
        <v>804</v>
      </c>
      <c r="L56" s="69">
        <f t="shared" si="18"/>
        <v>-11.520833333333334</v>
      </c>
      <c r="M56" s="66"/>
      <c r="N56" s="73">
        <v>25</v>
      </c>
      <c r="O56" s="66"/>
      <c r="P56" s="44">
        <f t="shared" si="19"/>
        <v>5.0447916666666668</v>
      </c>
      <c r="Q56" s="49">
        <f t="shared" si="20"/>
        <v>18.523958333333333</v>
      </c>
      <c r="R56" s="83">
        <v>383</v>
      </c>
      <c r="S56" s="71">
        <f t="shared" si="21"/>
        <v>191.5</v>
      </c>
      <c r="T56" s="40">
        <f t="shared" si="22"/>
        <v>574.5</v>
      </c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99"/>
      <c r="AI56" s="99"/>
      <c r="AJ56" s="99"/>
      <c r="AK56" s="99"/>
      <c r="AL56" s="99"/>
      <c r="AM56" s="99"/>
      <c r="AN56" s="99"/>
      <c r="AO56" s="99"/>
      <c r="AP56" s="99"/>
      <c r="AQ56" s="99"/>
      <c r="AR56" s="99"/>
      <c r="AS56" s="99"/>
      <c r="AT56" s="99"/>
      <c r="AU56" s="99"/>
      <c r="AV56" s="99"/>
      <c r="AW56" s="99"/>
      <c r="AX56" s="99"/>
    </row>
    <row r="57" spans="1:50" s="71" customFormat="1" x14ac:dyDescent="0.3">
      <c r="A57" s="66">
        <v>1349</v>
      </c>
      <c r="B57" s="67" t="s">
        <v>91</v>
      </c>
      <c r="C57" s="66">
        <v>12</v>
      </c>
      <c r="D57" s="66">
        <v>0</v>
      </c>
      <c r="E57" s="68">
        <v>9</v>
      </c>
      <c r="F57" s="66">
        <v>212</v>
      </c>
      <c r="G57" s="66">
        <f t="shared" si="16"/>
        <v>436.5</v>
      </c>
      <c r="H57" s="66">
        <f t="shared" si="17"/>
        <v>324.25</v>
      </c>
      <c r="I57" s="66">
        <v>120</v>
      </c>
      <c r="J57" s="66"/>
      <c r="K57" s="66">
        <v>240</v>
      </c>
      <c r="L57" s="69">
        <f t="shared" si="18"/>
        <v>-2.9791666666666665</v>
      </c>
      <c r="M57" s="66"/>
      <c r="N57" s="73">
        <v>10</v>
      </c>
      <c r="O57" s="66"/>
      <c r="P57" s="44">
        <f t="shared" si="19"/>
        <v>1.3510416666666669</v>
      </c>
      <c r="Q57" s="49">
        <f t="shared" si="20"/>
        <v>8.3718750000000011</v>
      </c>
      <c r="R57" s="83">
        <v>97</v>
      </c>
      <c r="S57" s="71">
        <f t="shared" si="21"/>
        <v>48.5</v>
      </c>
      <c r="T57" s="40">
        <f t="shared" si="22"/>
        <v>145.5</v>
      </c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99"/>
      <c r="AJ57" s="99"/>
      <c r="AK57" s="99"/>
      <c r="AL57" s="99"/>
      <c r="AM57" s="99"/>
      <c r="AN57" s="99"/>
      <c r="AO57" s="99"/>
      <c r="AP57" s="99"/>
      <c r="AQ57" s="99"/>
      <c r="AR57" s="99"/>
      <c r="AS57" s="99"/>
      <c r="AT57" s="99"/>
      <c r="AU57" s="99"/>
      <c r="AV57" s="99"/>
      <c r="AW57" s="99"/>
      <c r="AX57" s="99"/>
    </row>
    <row r="58" spans="1:50" s="65" customFormat="1" x14ac:dyDescent="0.3">
      <c r="A58" s="66">
        <v>1502</v>
      </c>
      <c r="B58" s="67" t="s">
        <v>277</v>
      </c>
      <c r="C58" s="66">
        <v>15</v>
      </c>
      <c r="D58" s="66">
        <v>1158</v>
      </c>
      <c r="E58" s="68">
        <v>3</v>
      </c>
      <c r="F58" s="66">
        <v>0</v>
      </c>
      <c r="G58" s="66">
        <f t="shared" si="16"/>
        <v>0</v>
      </c>
      <c r="H58" s="66">
        <v>3000</v>
      </c>
      <c r="I58" s="66"/>
      <c r="J58" s="66"/>
      <c r="K58" s="66"/>
      <c r="L58" s="69">
        <f t="shared" si="18"/>
        <v>122.8</v>
      </c>
      <c r="M58" s="66"/>
      <c r="N58" s="66"/>
      <c r="O58" s="66"/>
      <c r="P58" s="44"/>
      <c r="Q58" s="49">
        <f t="shared" si="20"/>
        <v>122.8</v>
      </c>
      <c r="R58" s="83"/>
      <c r="S58" s="71">
        <f t="shared" si="21"/>
        <v>0</v>
      </c>
      <c r="T58" s="40">
        <f t="shared" si="22"/>
        <v>0</v>
      </c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  <c r="AR58" s="99"/>
      <c r="AS58" s="99"/>
      <c r="AT58" s="99"/>
      <c r="AU58" s="99"/>
      <c r="AV58" s="99"/>
      <c r="AW58" s="99"/>
      <c r="AX58" s="99"/>
    </row>
    <row r="59" spans="1:50" s="71" customFormat="1" x14ac:dyDescent="0.3">
      <c r="A59" s="66">
        <v>1501</v>
      </c>
      <c r="B59" s="67" t="s">
        <v>278</v>
      </c>
      <c r="C59" s="66">
        <v>15</v>
      </c>
      <c r="D59" s="66">
        <v>1194</v>
      </c>
      <c r="E59" s="68">
        <v>3</v>
      </c>
      <c r="F59" s="66">
        <v>0</v>
      </c>
      <c r="G59" s="66">
        <f t="shared" si="16"/>
        <v>0</v>
      </c>
      <c r="H59" s="66">
        <v>4500</v>
      </c>
      <c r="I59" s="66"/>
      <c r="J59" s="66"/>
      <c r="K59" s="66"/>
      <c r="L59" s="69">
        <f t="shared" si="18"/>
        <v>220.4</v>
      </c>
      <c r="M59" s="66"/>
      <c r="N59" s="66"/>
      <c r="O59" s="66"/>
      <c r="P59" s="44"/>
      <c r="Q59" s="49">
        <f t="shared" si="20"/>
        <v>220.4</v>
      </c>
      <c r="R59" s="83"/>
      <c r="S59" s="71">
        <f t="shared" si="21"/>
        <v>0</v>
      </c>
      <c r="T59" s="40">
        <f t="shared" si="22"/>
        <v>0</v>
      </c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9"/>
      <c r="AK59" s="99"/>
      <c r="AL59" s="99"/>
      <c r="AM59" s="99"/>
      <c r="AN59" s="99"/>
      <c r="AO59" s="99"/>
      <c r="AP59" s="99"/>
      <c r="AQ59" s="99"/>
      <c r="AR59" s="99"/>
      <c r="AS59" s="99"/>
      <c r="AT59" s="99"/>
      <c r="AU59" s="99"/>
      <c r="AV59" s="99"/>
      <c r="AW59" s="99"/>
      <c r="AX59" s="99"/>
    </row>
    <row r="60" spans="1:50" s="71" customFormat="1" x14ac:dyDescent="0.3">
      <c r="A60" s="41">
        <v>1402</v>
      </c>
      <c r="B60" s="63" t="s">
        <v>207</v>
      </c>
      <c r="C60" s="41">
        <v>10</v>
      </c>
      <c r="D60" s="41">
        <v>797</v>
      </c>
      <c r="E60" s="42">
        <v>9</v>
      </c>
      <c r="F60" s="41">
        <v>1197</v>
      </c>
      <c r="G60" s="66">
        <f t="shared" si="16"/>
        <v>2443.5</v>
      </c>
      <c r="H60" s="41">
        <f t="shared" ref="H60:H105" si="23">SUM(F60+G60)/2</f>
        <v>1820.25</v>
      </c>
      <c r="I60" s="66"/>
      <c r="J60" s="41"/>
      <c r="K60" s="41">
        <v>900</v>
      </c>
      <c r="L60" s="69">
        <f t="shared" si="18"/>
        <v>12.324999999999999</v>
      </c>
      <c r="M60" s="41"/>
      <c r="N60" s="41"/>
      <c r="O60" s="41"/>
      <c r="P60" s="39">
        <f t="shared" ref="P60:P105" si="24">H60*0.05/C60</f>
        <v>9.1012500000000003</v>
      </c>
      <c r="Q60" s="28">
        <f t="shared" si="20"/>
        <v>21.42625</v>
      </c>
      <c r="R60" s="84">
        <v>543</v>
      </c>
      <c r="S60" s="71">
        <f t="shared" si="21"/>
        <v>271.5</v>
      </c>
      <c r="T60" s="40">
        <f t="shared" si="22"/>
        <v>814.5</v>
      </c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</row>
    <row r="61" spans="1:50" s="71" customFormat="1" x14ac:dyDescent="0.3">
      <c r="A61" s="66">
        <v>1400</v>
      </c>
      <c r="B61" s="67" t="s">
        <v>208</v>
      </c>
      <c r="C61" s="66">
        <v>10</v>
      </c>
      <c r="D61" s="66">
        <v>673</v>
      </c>
      <c r="E61" s="68">
        <v>9</v>
      </c>
      <c r="F61" s="66">
        <v>925</v>
      </c>
      <c r="G61" s="66">
        <f t="shared" si="16"/>
        <v>1215</v>
      </c>
      <c r="H61" s="66">
        <f t="shared" si="23"/>
        <v>1070</v>
      </c>
      <c r="I61" s="66"/>
      <c r="J61" s="66"/>
      <c r="K61" s="66">
        <v>250</v>
      </c>
      <c r="L61" s="69">
        <f t="shared" si="18"/>
        <v>14.7</v>
      </c>
      <c r="M61" s="66"/>
      <c r="N61" s="66"/>
      <c r="O61" s="66"/>
      <c r="P61" s="44">
        <f t="shared" si="24"/>
        <v>5.35</v>
      </c>
      <c r="Q61" s="49">
        <f t="shared" si="20"/>
        <v>20.049999999999997</v>
      </c>
      <c r="R61" s="83">
        <v>270</v>
      </c>
      <c r="S61" s="71">
        <f t="shared" si="21"/>
        <v>135</v>
      </c>
      <c r="T61" s="40">
        <f t="shared" si="22"/>
        <v>405</v>
      </c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99"/>
      <c r="AJ61" s="99"/>
      <c r="AK61" s="99"/>
      <c r="AL61" s="99"/>
      <c r="AM61" s="99"/>
      <c r="AN61" s="99"/>
      <c r="AO61" s="99"/>
      <c r="AP61" s="99"/>
      <c r="AQ61" s="99"/>
      <c r="AR61" s="99"/>
      <c r="AS61" s="99"/>
      <c r="AT61" s="99"/>
      <c r="AU61" s="99"/>
      <c r="AV61" s="99"/>
      <c r="AW61" s="99"/>
      <c r="AX61" s="99"/>
    </row>
    <row r="62" spans="1:50" s="71" customFormat="1" x14ac:dyDescent="0.3">
      <c r="A62" s="66">
        <v>1401</v>
      </c>
      <c r="B62" s="67" t="s">
        <v>59</v>
      </c>
      <c r="C62" s="66">
        <v>10</v>
      </c>
      <c r="D62" s="66">
        <v>1591</v>
      </c>
      <c r="E62" s="68">
        <v>9</v>
      </c>
      <c r="F62" s="66">
        <v>2311</v>
      </c>
      <c r="G62" s="66">
        <f t="shared" si="16"/>
        <v>2695.5</v>
      </c>
      <c r="H62" s="66">
        <f t="shared" si="23"/>
        <v>2503.25</v>
      </c>
      <c r="I62" s="66"/>
      <c r="J62" s="66"/>
      <c r="K62" s="66">
        <v>550</v>
      </c>
      <c r="L62" s="69">
        <f t="shared" si="18"/>
        <v>36.225000000000001</v>
      </c>
      <c r="M62" s="66"/>
      <c r="N62" s="66"/>
      <c r="O62" s="66"/>
      <c r="P62" s="44">
        <f t="shared" si="24"/>
        <v>12.516250000000001</v>
      </c>
      <c r="Q62" s="49">
        <f t="shared" si="20"/>
        <v>48.741250000000001</v>
      </c>
      <c r="R62" s="83">
        <v>599</v>
      </c>
      <c r="S62" s="71">
        <f t="shared" si="21"/>
        <v>299.5</v>
      </c>
      <c r="T62" s="40">
        <f t="shared" si="22"/>
        <v>898.5</v>
      </c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99"/>
      <c r="AI62" s="99"/>
      <c r="AJ62" s="99"/>
      <c r="AK62" s="99"/>
      <c r="AL62" s="99"/>
      <c r="AM62" s="99"/>
      <c r="AN62" s="99"/>
      <c r="AO62" s="99"/>
      <c r="AP62" s="99"/>
      <c r="AQ62" s="99"/>
      <c r="AR62" s="99"/>
      <c r="AS62" s="99"/>
      <c r="AT62" s="99"/>
      <c r="AU62" s="99"/>
      <c r="AV62" s="99"/>
      <c r="AW62" s="99"/>
      <c r="AX62" s="99"/>
    </row>
    <row r="63" spans="1:50" s="71" customFormat="1" x14ac:dyDescent="0.3">
      <c r="A63" s="66">
        <v>1236</v>
      </c>
      <c r="B63" s="67" t="s">
        <v>29</v>
      </c>
      <c r="C63" s="66">
        <v>30</v>
      </c>
      <c r="D63" s="66">
        <v>2190</v>
      </c>
      <c r="E63" s="68">
        <v>9</v>
      </c>
      <c r="F63" s="66">
        <v>3686</v>
      </c>
      <c r="G63" s="66">
        <f t="shared" si="16"/>
        <v>3798</v>
      </c>
      <c r="H63" s="66">
        <f t="shared" si="23"/>
        <v>3742</v>
      </c>
      <c r="I63" s="66">
        <v>3000</v>
      </c>
      <c r="J63" s="66"/>
      <c r="K63" s="66"/>
      <c r="L63" s="69">
        <f t="shared" si="18"/>
        <v>-48.266666666666666</v>
      </c>
      <c r="M63" s="66"/>
      <c r="N63" s="73">
        <v>40</v>
      </c>
      <c r="O63" s="66"/>
      <c r="P63" s="44">
        <f t="shared" si="24"/>
        <v>6.2366666666666672</v>
      </c>
      <c r="Q63" s="49">
        <f t="shared" si="20"/>
        <v>-2.0299999999999985</v>
      </c>
      <c r="R63" s="83">
        <v>844</v>
      </c>
      <c r="S63" s="71">
        <f t="shared" si="21"/>
        <v>422</v>
      </c>
      <c r="T63" s="40">
        <f t="shared" si="22"/>
        <v>1266</v>
      </c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99"/>
      <c r="AI63" s="99"/>
      <c r="AJ63" s="99"/>
      <c r="AK63" s="99"/>
      <c r="AL63" s="99"/>
      <c r="AM63" s="99"/>
      <c r="AN63" s="99"/>
      <c r="AO63" s="99"/>
      <c r="AP63" s="99"/>
      <c r="AQ63" s="99"/>
      <c r="AR63" s="99"/>
      <c r="AS63" s="99"/>
      <c r="AT63" s="99"/>
      <c r="AU63" s="99"/>
      <c r="AV63" s="99"/>
      <c r="AW63" s="99"/>
      <c r="AX63" s="99"/>
    </row>
    <row r="64" spans="1:50" s="71" customFormat="1" x14ac:dyDescent="0.3">
      <c r="A64" s="66">
        <v>10</v>
      </c>
      <c r="B64" s="67" t="s">
        <v>30</v>
      </c>
      <c r="C64" s="66">
        <v>10</v>
      </c>
      <c r="D64" s="66">
        <v>1223</v>
      </c>
      <c r="E64" s="68">
        <v>9</v>
      </c>
      <c r="F64" s="66">
        <v>3357</v>
      </c>
      <c r="G64" s="66">
        <f t="shared" si="16"/>
        <v>3352.5</v>
      </c>
      <c r="H64" s="66">
        <f t="shared" si="23"/>
        <v>3354.75</v>
      </c>
      <c r="I64" s="66">
        <v>1800</v>
      </c>
      <c r="J64" s="66"/>
      <c r="K64" s="66">
        <v>200</v>
      </c>
      <c r="L64" s="69">
        <f t="shared" si="18"/>
        <v>13.175000000000001</v>
      </c>
      <c r="M64" s="66"/>
      <c r="N64" s="73">
        <v>40</v>
      </c>
      <c r="O64" s="66"/>
      <c r="P64" s="44">
        <f t="shared" si="24"/>
        <v>16.77375</v>
      </c>
      <c r="Q64" s="49">
        <f t="shared" si="20"/>
        <v>69.94874999999999</v>
      </c>
      <c r="R64" s="83">
        <v>745</v>
      </c>
      <c r="S64" s="71">
        <f t="shared" si="21"/>
        <v>372.5</v>
      </c>
      <c r="T64" s="40">
        <f t="shared" si="22"/>
        <v>1117.5</v>
      </c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99"/>
      <c r="AI64" s="99"/>
      <c r="AJ64" s="99"/>
      <c r="AK64" s="99"/>
      <c r="AL64" s="99"/>
      <c r="AM64" s="99"/>
      <c r="AN64" s="99"/>
      <c r="AO64" s="99"/>
      <c r="AP64" s="99"/>
      <c r="AQ64" s="99"/>
      <c r="AR64" s="99"/>
      <c r="AS64" s="99"/>
      <c r="AT64" s="99"/>
      <c r="AU64" s="99"/>
      <c r="AV64" s="99"/>
      <c r="AW64" s="99"/>
      <c r="AX64" s="99"/>
    </row>
    <row r="65" spans="1:50" s="71" customFormat="1" x14ac:dyDescent="0.3">
      <c r="A65" s="66">
        <v>1476</v>
      </c>
      <c r="B65" s="67" t="s">
        <v>209</v>
      </c>
      <c r="C65" s="66">
        <v>32</v>
      </c>
      <c r="D65" s="66">
        <v>111</v>
      </c>
      <c r="E65" s="68">
        <v>9</v>
      </c>
      <c r="F65" s="66">
        <v>117</v>
      </c>
      <c r="G65" s="66">
        <f t="shared" si="16"/>
        <v>58.5</v>
      </c>
      <c r="H65" s="66">
        <f t="shared" si="23"/>
        <v>87.75</v>
      </c>
      <c r="I65" s="66"/>
      <c r="J65" s="66"/>
      <c r="K65" s="66"/>
      <c r="L65" s="69">
        <f t="shared" si="18"/>
        <v>-0.7265625</v>
      </c>
      <c r="M65" s="66"/>
      <c r="N65" s="66"/>
      <c r="O65" s="66"/>
      <c r="P65" s="44">
        <f t="shared" si="24"/>
        <v>0.13710937500000001</v>
      </c>
      <c r="Q65" s="49">
        <f t="shared" si="20"/>
        <v>-0.58945312500000002</v>
      </c>
      <c r="R65" s="83">
        <v>13</v>
      </c>
      <c r="S65" s="71">
        <f t="shared" si="21"/>
        <v>6.5</v>
      </c>
      <c r="T65" s="40">
        <f t="shared" si="22"/>
        <v>19.5</v>
      </c>
      <c r="U65" s="99"/>
      <c r="V65" s="99"/>
      <c r="W65" s="99"/>
      <c r="X65" s="99"/>
      <c r="Y65" s="99"/>
      <c r="Z65" s="99"/>
      <c r="AA65" s="99"/>
      <c r="AB65" s="99"/>
      <c r="AC65" s="99"/>
      <c r="AD65" s="99"/>
      <c r="AE65" s="99"/>
      <c r="AF65" s="99"/>
      <c r="AG65" s="99"/>
      <c r="AH65" s="99"/>
      <c r="AI65" s="99"/>
      <c r="AJ65" s="99"/>
      <c r="AK65" s="99"/>
      <c r="AL65" s="99"/>
      <c r="AM65" s="99"/>
      <c r="AN65" s="99"/>
      <c r="AO65" s="99"/>
      <c r="AP65" s="99"/>
      <c r="AQ65" s="99"/>
      <c r="AR65" s="99"/>
      <c r="AS65" s="99"/>
      <c r="AT65" s="99"/>
      <c r="AU65" s="99"/>
      <c r="AV65" s="99"/>
      <c r="AW65" s="99"/>
      <c r="AX65" s="99"/>
    </row>
    <row r="66" spans="1:50" s="71" customFormat="1" x14ac:dyDescent="0.3">
      <c r="A66" s="66">
        <v>1477</v>
      </c>
      <c r="B66" s="67" t="s">
        <v>210</v>
      </c>
      <c r="C66" s="66">
        <v>32</v>
      </c>
      <c r="D66" s="66">
        <v>70</v>
      </c>
      <c r="E66" s="68">
        <v>9</v>
      </c>
      <c r="F66" s="66">
        <v>90</v>
      </c>
      <c r="G66" s="66">
        <f t="shared" si="16"/>
        <v>49.5</v>
      </c>
      <c r="H66" s="66">
        <f t="shared" si="23"/>
        <v>69.75</v>
      </c>
      <c r="I66" s="66"/>
      <c r="J66" s="66"/>
      <c r="K66" s="66"/>
      <c r="L66" s="69">
        <f t="shared" si="18"/>
        <v>-7.8125E-3</v>
      </c>
      <c r="M66" s="66"/>
      <c r="N66" s="66"/>
      <c r="O66" s="66"/>
      <c r="P66" s="44">
        <f t="shared" si="24"/>
        <v>0.10898437500000001</v>
      </c>
      <c r="Q66" s="49">
        <f t="shared" si="20"/>
        <v>0.10117187500000001</v>
      </c>
      <c r="R66" s="83">
        <v>11</v>
      </c>
      <c r="S66" s="71">
        <f t="shared" si="21"/>
        <v>5.5</v>
      </c>
      <c r="T66" s="40">
        <f t="shared" si="22"/>
        <v>16.5</v>
      </c>
      <c r="U66" s="99"/>
      <c r="V66" s="99"/>
      <c r="W66" s="99"/>
      <c r="X66" s="99"/>
      <c r="Y66" s="99"/>
      <c r="Z66" s="99"/>
      <c r="AA66" s="99"/>
      <c r="AB66" s="99"/>
      <c r="AC66" s="99"/>
      <c r="AD66" s="99"/>
      <c r="AE66" s="99"/>
      <c r="AF66" s="99"/>
      <c r="AG66" s="99"/>
      <c r="AH66" s="99"/>
      <c r="AI66" s="99"/>
      <c r="AJ66" s="99"/>
      <c r="AK66" s="99"/>
      <c r="AL66" s="99"/>
      <c r="AM66" s="99"/>
      <c r="AN66" s="99"/>
      <c r="AO66" s="99"/>
      <c r="AP66" s="99"/>
      <c r="AQ66" s="99"/>
      <c r="AR66" s="99"/>
      <c r="AS66" s="99"/>
      <c r="AT66" s="99"/>
      <c r="AU66" s="99"/>
      <c r="AV66" s="99"/>
      <c r="AW66" s="99"/>
      <c r="AX66" s="99"/>
    </row>
    <row r="67" spans="1:50" s="71" customFormat="1" x14ac:dyDescent="0.3">
      <c r="A67" s="66">
        <v>3018</v>
      </c>
      <c r="B67" s="67" t="s">
        <v>336</v>
      </c>
      <c r="C67" s="66">
        <v>18</v>
      </c>
      <c r="D67" s="66">
        <v>0</v>
      </c>
      <c r="E67" s="68">
        <v>3.5</v>
      </c>
      <c r="F67" s="66">
        <v>30</v>
      </c>
      <c r="G67" s="66">
        <f t="shared" si="16"/>
        <v>52.5</v>
      </c>
      <c r="H67" s="66">
        <f t="shared" si="23"/>
        <v>41.25</v>
      </c>
      <c r="I67" s="66">
        <v>18</v>
      </c>
      <c r="J67" s="66"/>
      <c r="K67" s="66">
        <v>54</v>
      </c>
      <c r="L67" s="69">
        <f t="shared" si="18"/>
        <v>-1.7083333333333333</v>
      </c>
      <c r="M67" s="66"/>
      <c r="N67" s="66"/>
      <c r="O67" s="66"/>
      <c r="P67" s="44">
        <f t="shared" si="24"/>
        <v>0.11458333333333333</v>
      </c>
      <c r="Q67" s="49">
        <f t="shared" si="20"/>
        <v>-1.59375</v>
      </c>
      <c r="R67" s="83">
        <v>30</v>
      </c>
      <c r="S67" s="71">
        <f t="shared" si="21"/>
        <v>15</v>
      </c>
      <c r="T67" s="40">
        <f t="shared" si="22"/>
        <v>45</v>
      </c>
      <c r="U67" s="99"/>
      <c r="V67" s="99"/>
      <c r="W67" s="99"/>
      <c r="X67" s="99"/>
      <c r="Y67" s="99"/>
      <c r="Z67" s="99"/>
      <c r="AA67" s="99"/>
      <c r="AB67" s="99"/>
      <c r="AC67" s="99"/>
      <c r="AD67" s="99"/>
      <c r="AE67" s="99"/>
      <c r="AF67" s="99"/>
      <c r="AG67" s="99"/>
      <c r="AH67" s="99"/>
      <c r="AI67" s="99"/>
      <c r="AJ67" s="99"/>
      <c r="AK67" s="99"/>
      <c r="AL67" s="99"/>
      <c r="AM67" s="99"/>
      <c r="AN67" s="99"/>
      <c r="AO67" s="99"/>
      <c r="AP67" s="99"/>
      <c r="AQ67" s="99"/>
      <c r="AR67" s="99"/>
      <c r="AS67" s="99"/>
      <c r="AT67" s="99"/>
      <c r="AU67" s="99"/>
      <c r="AV67" s="99"/>
      <c r="AW67" s="99"/>
      <c r="AX67" s="99"/>
    </row>
    <row r="68" spans="1:50" s="71" customFormat="1" x14ac:dyDescent="0.3">
      <c r="A68" s="66">
        <v>3019</v>
      </c>
      <c r="B68" s="67" t="s">
        <v>331</v>
      </c>
      <c r="C68" s="66">
        <v>12</v>
      </c>
      <c r="D68" s="66">
        <v>0</v>
      </c>
      <c r="E68" s="68">
        <v>3.5</v>
      </c>
      <c r="F68" s="66">
        <v>34</v>
      </c>
      <c r="G68" s="66">
        <f t="shared" si="16"/>
        <v>115.5</v>
      </c>
      <c r="H68" s="66">
        <f t="shared" si="23"/>
        <v>74.75</v>
      </c>
      <c r="I68" s="66">
        <v>60</v>
      </c>
      <c r="J68" s="66"/>
      <c r="K68" s="66">
        <v>60</v>
      </c>
      <c r="L68" s="69">
        <f t="shared" si="18"/>
        <v>-3.7708333333333335</v>
      </c>
      <c r="M68" s="66"/>
      <c r="N68" s="66"/>
      <c r="O68" s="66"/>
      <c r="P68" s="44">
        <f t="shared" si="24"/>
        <v>0.31145833333333334</v>
      </c>
      <c r="Q68" s="49">
        <f t="shared" si="20"/>
        <v>-3.4593750000000001</v>
      </c>
      <c r="R68" s="83">
        <v>66</v>
      </c>
      <c r="S68" s="71">
        <f t="shared" si="21"/>
        <v>33</v>
      </c>
      <c r="T68" s="40">
        <f t="shared" si="22"/>
        <v>99</v>
      </c>
      <c r="U68" s="99"/>
      <c r="V68" s="99"/>
      <c r="W68" s="99"/>
      <c r="X68" s="99"/>
      <c r="Y68" s="99"/>
      <c r="Z68" s="99"/>
      <c r="AA68" s="99"/>
      <c r="AB68" s="99"/>
      <c r="AC68" s="99"/>
      <c r="AD68" s="99"/>
      <c r="AE68" s="99"/>
      <c r="AF68" s="99"/>
      <c r="AG68" s="99"/>
      <c r="AH68" s="99"/>
      <c r="AI68" s="99"/>
      <c r="AJ68" s="99"/>
      <c r="AK68" s="99"/>
      <c r="AL68" s="99"/>
      <c r="AM68" s="99"/>
      <c r="AN68" s="99"/>
      <c r="AO68" s="99"/>
      <c r="AP68" s="99"/>
      <c r="AQ68" s="99"/>
      <c r="AR68" s="99"/>
      <c r="AS68" s="99"/>
      <c r="AT68" s="99"/>
      <c r="AU68" s="99"/>
      <c r="AV68" s="99"/>
      <c r="AW68" s="99"/>
      <c r="AX68" s="99"/>
    </row>
    <row r="69" spans="1:50" s="71" customFormat="1" x14ac:dyDescent="0.3">
      <c r="A69" s="66">
        <v>47</v>
      </c>
      <c r="B69" s="67" t="s">
        <v>60</v>
      </c>
      <c r="C69" s="66">
        <v>24</v>
      </c>
      <c r="D69" s="66">
        <v>0</v>
      </c>
      <c r="E69" s="68">
        <v>4</v>
      </c>
      <c r="F69" s="66">
        <v>300</v>
      </c>
      <c r="G69" s="66">
        <f t="shared" si="16"/>
        <v>1180</v>
      </c>
      <c r="H69" s="66">
        <f t="shared" si="23"/>
        <v>740</v>
      </c>
      <c r="I69" s="66"/>
      <c r="J69" s="66"/>
      <c r="K69" s="66">
        <v>720</v>
      </c>
      <c r="L69" s="69">
        <f t="shared" si="18"/>
        <v>0.83333333333333337</v>
      </c>
      <c r="M69" s="66"/>
      <c r="N69" s="66"/>
      <c r="O69" s="66"/>
      <c r="P69" s="44">
        <f t="shared" si="24"/>
        <v>1.5416666666666667</v>
      </c>
      <c r="Q69" s="49">
        <f t="shared" si="20"/>
        <v>2.375</v>
      </c>
      <c r="R69" s="83">
        <v>590</v>
      </c>
      <c r="S69" s="71">
        <f t="shared" si="21"/>
        <v>295</v>
      </c>
      <c r="T69" s="40">
        <f t="shared" si="22"/>
        <v>885</v>
      </c>
      <c r="U69" s="99"/>
      <c r="V69" s="99"/>
      <c r="W69" s="99"/>
      <c r="X69" s="99"/>
      <c r="Y69" s="99"/>
      <c r="Z69" s="99"/>
      <c r="AA69" s="99"/>
      <c r="AB69" s="99"/>
      <c r="AC69" s="99"/>
      <c r="AD69" s="99"/>
      <c r="AE69" s="99"/>
      <c r="AF69" s="99"/>
      <c r="AG69" s="99"/>
      <c r="AH69" s="99"/>
      <c r="AI69" s="99"/>
      <c r="AJ69" s="99"/>
      <c r="AK69" s="99"/>
      <c r="AL69" s="99"/>
      <c r="AM69" s="99"/>
      <c r="AN69" s="99"/>
      <c r="AO69" s="99"/>
      <c r="AP69" s="99"/>
      <c r="AQ69" s="99"/>
      <c r="AR69" s="99"/>
      <c r="AS69" s="99"/>
      <c r="AT69" s="99"/>
      <c r="AU69" s="99"/>
      <c r="AV69" s="99"/>
      <c r="AW69" s="99"/>
      <c r="AX69" s="99"/>
    </row>
    <row r="70" spans="1:50" s="71" customFormat="1" x14ac:dyDescent="0.3">
      <c r="A70" s="66">
        <v>3020</v>
      </c>
      <c r="B70" s="67" t="s">
        <v>244</v>
      </c>
      <c r="C70" s="66">
        <v>12</v>
      </c>
      <c r="D70" s="66">
        <v>0</v>
      </c>
      <c r="E70" s="68">
        <v>3.5</v>
      </c>
      <c r="F70" s="66">
        <v>39</v>
      </c>
      <c r="G70" s="66">
        <f t="shared" si="16"/>
        <v>101.5</v>
      </c>
      <c r="H70" s="66">
        <f t="shared" si="23"/>
        <v>70.25</v>
      </c>
      <c r="I70" s="66"/>
      <c r="J70" s="66"/>
      <c r="K70" s="66">
        <v>36</v>
      </c>
      <c r="L70" s="69">
        <f t="shared" si="18"/>
        <v>2.8541666666666665</v>
      </c>
      <c r="M70" s="66"/>
      <c r="N70" s="66"/>
      <c r="O70" s="66"/>
      <c r="P70" s="44">
        <f t="shared" si="24"/>
        <v>0.29270833333333335</v>
      </c>
      <c r="Q70" s="49">
        <f t="shared" si="20"/>
        <v>3.1468749999999996</v>
      </c>
      <c r="R70" s="83">
        <v>58</v>
      </c>
      <c r="S70" s="71">
        <f t="shared" si="21"/>
        <v>29</v>
      </c>
      <c r="T70" s="40">
        <f t="shared" si="22"/>
        <v>87</v>
      </c>
      <c r="U70" s="99"/>
      <c r="V70" s="99"/>
      <c r="W70" s="99"/>
      <c r="X70" s="99"/>
      <c r="Y70" s="99"/>
      <c r="Z70" s="99"/>
      <c r="AA70" s="99"/>
      <c r="AB70" s="99"/>
      <c r="AC70" s="99"/>
      <c r="AD70" s="99"/>
      <c r="AE70" s="99"/>
      <c r="AF70" s="99"/>
      <c r="AG70" s="99"/>
      <c r="AH70" s="99"/>
      <c r="AI70" s="99"/>
      <c r="AJ70" s="99"/>
      <c r="AK70" s="99"/>
      <c r="AL70" s="99"/>
      <c r="AM70" s="99"/>
      <c r="AN70" s="99"/>
      <c r="AO70" s="99"/>
      <c r="AP70" s="99"/>
      <c r="AQ70" s="99"/>
      <c r="AR70" s="99"/>
      <c r="AS70" s="99"/>
      <c r="AT70" s="99"/>
      <c r="AU70" s="99"/>
      <c r="AV70" s="99"/>
      <c r="AW70" s="99"/>
      <c r="AX70" s="99"/>
    </row>
    <row r="71" spans="1:50" s="95" customFormat="1" x14ac:dyDescent="0.3">
      <c r="A71" s="66">
        <v>3101</v>
      </c>
      <c r="B71" s="67" t="s">
        <v>332</v>
      </c>
      <c r="C71" s="66">
        <v>18</v>
      </c>
      <c r="D71" s="66">
        <v>0</v>
      </c>
      <c r="E71" s="68">
        <v>3.5</v>
      </c>
      <c r="F71" s="66">
        <v>188</v>
      </c>
      <c r="G71" s="66">
        <f t="shared" si="16"/>
        <v>171.5</v>
      </c>
      <c r="H71" s="66">
        <f t="shared" si="23"/>
        <v>179.75</v>
      </c>
      <c r="I71" s="66">
        <v>54</v>
      </c>
      <c r="J71" s="66"/>
      <c r="K71" s="66">
        <v>144</v>
      </c>
      <c r="L71" s="69">
        <f t="shared" si="18"/>
        <v>-1.0138888888888888</v>
      </c>
      <c r="M71" s="66"/>
      <c r="N71" s="66"/>
      <c r="O71" s="66"/>
      <c r="P71" s="44">
        <f t="shared" si="24"/>
        <v>0.49930555555555561</v>
      </c>
      <c r="Q71" s="49">
        <f t="shared" si="20"/>
        <v>-0.51458333333333317</v>
      </c>
      <c r="R71" s="83">
        <v>98</v>
      </c>
      <c r="S71" s="71">
        <f t="shared" si="21"/>
        <v>49</v>
      </c>
      <c r="T71" s="40">
        <f t="shared" si="22"/>
        <v>147</v>
      </c>
      <c r="U71" s="99"/>
      <c r="V71" s="99"/>
      <c r="W71" s="99"/>
      <c r="X71" s="99"/>
      <c r="Y71" s="99"/>
      <c r="Z71" s="99"/>
      <c r="AA71" s="99"/>
      <c r="AB71" s="99"/>
      <c r="AC71" s="99"/>
      <c r="AD71" s="99"/>
      <c r="AE71" s="99"/>
      <c r="AF71" s="99"/>
      <c r="AG71" s="99"/>
      <c r="AH71" s="99"/>
      <c r="AI71" s="99"/>
      <c r="AJ71" s="99"/>
      <c r="AK71" s="99"/>
      <c r="AL71" s="99"/>
      <c r="AM71" s="99"/>
      <c r="AN71" s="99"/>
      <c r="AO71" s="99"/>
      <c r="AP71" s="99"/>
      <c r="AQ71" s="99"/>
      <c r="AR71" s="99"/>
      <c r="AS71" s="99"/>
      <c r="AT71" s="99"/>
      <c r="AU71" s="99"/>
      <c r="AV71" s="99"/>
      <c r="AW71" s="99"/>
      <c r="AX71" s="99"/>
    </row>
    <row r="72" spans="1:50" s="71" customFormat="1" x14ac:dyDescent="0.3">
      <c r="A72" s="66">
        <v>115</v>
      </c>
      <c r="B72" s="67" t="s">
        <v>92</v>
      </c>
      <c r="C72" s="66">
        <v>12</v>
      </c>
      <c r="D72" s="66">
        <v>672</v>
      </c>
      <c r="E72" s="68">
        <v>12</v>
      </c>
      <c r="F72" s="66">
        <v>1463</v>
      </c>
      <c r="G72" s="66">
        <f t="shared" si="16"/>
        <v>1128</v>
      </c>
      <c r="H72" s="66">
        <f t="shared" si="23"/>
        <v>1295.5</v>
      </c>
      <c r="I72" s="66">
        <v>480</v>
      </c>
      <c r="J72" s="66"/>
      <c r="K72" s="66"/>
      <c r="L72" s="69">
        <f t="shared" si="18"/>
        <v>11.958333333333334</v>
      </c>
      <c r="M72" s="66"/>
      <c r="N72" s="66"/>
      <c r="O72" s="66"/>
      <c r="P72" s="44">
        <f t="shared" si="24"/>
        <v>5.3979166666666671</v>
      </c>
      <c r="Q72" s="49">
        <f t="shared" si="20"/>
        <v>17.356250000000003</v>
      </c>
      <c r="R72" s="83">
        <v>188</v>
      </c>
      <c r="S72" s="71">
        <f t="shared" si="21"/>
        <v>94</v>
      </c>
      <c r="T72" s="40">
        <f t="shared" si="22"/>
        <v>282</v>
      </c>
      <c r="U72" s="99"/>
      <c r="V72" s="99"/>
      <c r="W72" s="99"/>
      <c r="X72" s="99"/>
      <c r="Y72" s="99"/>
      <c r="Z72" s="99"/>
      <c r="AA72" s="99"/>
      <c r="AB72" s="99"/>
      <c r="AC72" s="99"/>
      <c r="AD72" s="99"/>
      <c r="AE72" s="99"/>
      <c r="AF72" s="99"/>
      <c r="AG72" s="99"/>
      <c r="AH72" s="99"/>
      <c r="AI72" s="99"/>
      <c r="AJ72" s="99"/>
      <c r="AK72" s="99"/>
      <c r="AL72" s="99"/>
      <c r="AM72" s="99"/>
      <c r="AN72" s="99"/>
      <c r="AO72" s="99"/>
      <c r="AP72" s="99"/>
      <c r="AQ72" s="99"/>
      <c r="AR72" s="99"/>
      <c r="AS72" s="99"/>
      <c r="AT72" s="99"/>
      <c r="AU72" s="99"/>
      <c r="AV72" s="99"/>
      <c r="AW72" s="99"/>
      <c r="AX72" s="99"/>
    </row>
    <row r="73" spans="1:50" s="71" customFormat="1" x14ac:dyDescent="0.3">
      <c r="A73" s="66">
        <v>1311</v>
      </c>
      <c r="B73" s="67" t="s">
        <v>153</v>
      </c>
      <c r="C73" s="66">
        <v>30</v>
      </c>
      <c r="D73" s="66">
        <v>7402</v>
      </c>
      <c r="E73" s="68">
        <v>6</v>
      </c>
      <c r="F73" s="66">
        <v>9300</v>
      </c>
      <c r="G73" s="66">
        <f t="shared" si="16"/>
        <v>11340</v>
      </c>
      <c r="H73" s="66">
        <f t="shared" si="23"/>
        <v>10320</v>
      </c>
      <c r="I73" s="66"/>
      <c r="J73" s="66"/>
      <c r="K73" s="66">
        <v>1800</v>
      </c>
      <c r="L73" s="69">
        <f t="shared" si="18"/>
        <v>37.266666666666666</v>
      </c>
      <c r="M73" s="66"/>
      <c r="N73" s="73"/>
      <c r="O73" s="66"/>
      <c r="P73" s="44">
        <f t="shared" si="24"/>
        <v>17.2</v>
      </c>
      <c r="Q73" s="49">
        <f t="shared" si="20"/>
        <v>54.466666666666669</v>
      </c>
      <c r="R73" s="83">
        <v>3780</v>
      </c>
      <c r="S73" s="71">
        <f t="shared" si="21"/>
        <v>1890</v>
      </c>
      <c r="T73" s="40">
        <f t="shared" si="22"/>
        <v>5670</v>
      </c>
      <c r="U73" s="99"/>
      <c r="V73" s="99"/>
      <c r="W73" s="99"/>
      <c r="X73" s="99"/>
      <c r="Y73" s="99"/>
      <c r="Z73" s="99"/>
      <c r="AA73" s="99"/>
      <c r="AB73" s="99"/>
      <c r="AC73" s="99"/>
      <c r="AD73" s="99"/>
      <c r="AE73" s="99"/>
      <c r="AF73" s="99"/>
      <c r="AG73" s="99"/>
      <c r="AH73" s="99"/>
      <c r="AI73" s="99"/>
      <c r="AJ73" s="99"/>
      <c r="AK73" s="99"/>
      <c r="AL73" s="99"/>
      <c r="AM73" s="99"/>
      <c r="AN73" s="99"/>
      <c r="AO73" s="99"/>
      <c r="AP73" s="99"/>
      <c r="AQ73" s="99"/>
      <c r="AR73" s="99"/>
      <c r="AS73" s="99"/>
      <c r="AT73" s="99"/>
      <c r="AU73" s="99"/>
      <c r="AV73" s="99"/>
      <c r="AW73" s="99"/>
      <c r="AX73" s="99"/>
    </row>
    <row r="74" spans="1:50" s="71" customFormat="1" x14ac:dyDescent="0.3">
      <c r="A74" s="80">
        <v>1606</v>
      </c>
      <c r="B74" s="90" t="s">
        <v>225</v>
      </c>
      <c r="C74" s="80">
        <v>1</v>
      </c>
      <c r="D74" s="80"/>
      <c r="E74" s="91">
        <v>10</v>
      </c>
      <c r="F74" s="80">
        <v>1140</v>
      </c>
      <c r="G74" s="80">
        <f t="shared" si="16"/>
        <v>0</v>
      </c>
      <c r="H74" s="80">
        <f t="shared" si="23"/>
        <v>570</v>
      </c>
      <c r="I74" s="80"/>
      <c r="J74" s="80"/>
      <c r="K74" s="80"/>
      <c r="L74" s="69">
        <f t="shared" si="18"/>
        <v>570</v>
      </c>
      <c r="M74" s="80"/>
      <c r="N74" s="80"/>
      <c r="O74" s="80"/>
      <c r="P74" s="93">
        <f t="shared" si="24"/>
        <v>28.5</v>
      </c>
      <c r="Q74" s="49">
        <f t="shared" si="20"/>
        <v>598.5</v>
      </c>
      <c r="R74" s="94"/>
      <c r="S74" s="95">
        <f t="shared" si="21"/>
        <v>0</v>
      </c>
      <c r="T74" s="40">
        <f t="shared" si="22"/>
        <v>0</v>
      </c>
      <c r="U74" s="99"/>
      <c r="V74" s="99"/>
      <c r="W74" s="99"/>
      <c r="X74" s="99"/>
      <c r="Y74" s="99"/>
      <c r="Z74" s="99"/>
      <c r="AA74" s="99"/>
      <c r="AB74" s="99"/>
      <c r="AC74" s="99"/>
      <c r="AD74" s="99"/>
      <c r="AE74" s="99"/>
      <c r="AF74" s="99"/>
      <c r="AG74" s="99"/>
      <c r="AH74" s="99"/>
      <c r="AI74" s="99"/>
      <c r="AJ74" s="99"/>
      <c r="AK74" s="99"/>
      <c r="AL74" s="99"/>
      <c r="AM74" s="99"/>
      <c r="AN74" s="99"/>
      <c r="AO74" s="99"/>
      <c r="AP74" s="99"/>
      <c r="AQ74" s="99"/>
      <c r="AR74" s="99"/>
      <c r="AS74" s="99"/>
      <c r="AT74" s="99"/>
      <c r="AU74" s="99"/>
      <c r="AV74" s="99"/>
      <c r="AW74" s="99"/>
      <c r="AX74" s="99"/>
    </row>
    <row r="75" spans="1:50" s="71" customFormat="1" x14ac:dyDescent="0.3">
      <c r="A75" s="66">
        <v>1575</v>
      </c>
      <c r="B75" s="67" t="s">
        <v>259</v>
      </c>
      <c r="C75" s="66">
        <v>12</v>
      </c>
      <c r="D75" s="66">
        <v>330</v>
      </c>
      <c r="E75" s="68">
        <v>10</v>
      </c>
      <c r="F75" s="66">
        <v>1710</v>
      </c>
      <c r="G75" s="66">
        <f t="shared" si="16"/>
        <v>1740</v>
      </c>
      <c r="H75" s="66">
        <f t="shared" si="23"/>
        <v>1725</v>
      </c>
      <c r="I75" s="66">
        <v>1080</v>
      </c>
      <c r="J75" s="66"/>
      <c r="K75" s="66">
        <v>60</v>
      </c>
      <c r="L75" s="69">
        <f t="shared" si="18"/>
        <v>21.25</v>
      </c>
      <c r="M75" s="66"/>
      <c r="N75" s="66"/>
      <c r="O75" s="66"/>
      <c r="P75" s="44">
        <f t="shared" si="24"/>
        <v>7.1875</v>
      </c>
      <c r="Q75" s="49">
        <f t="shared" si="20"/>
        <v>28.4375</v>
      </c>
      <c r="R75" s="83">
        <v>348</v>
      </c>
      <c r="S75" s="71">
        <f t="shared" si="21"/>
        <v>174</v>
      </c>
      <c r="T75" s="40">
        <f t="shared" si="22"/>
        <v>522</v>
      </c>
      <c r="U75" s="99"/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  <c r="AL75" s="99"/>
      <c r="AM75" s="99"/>
      <c r="AN75" s="99"/>
      <c r="AO75" s="99"/>
      <c r="AP75" s="99"/>
      <c r="AQ75" s="99"/>
      <c r="AR75" s="99"/>
      <c r="AS75" s="99"/>
      <c r="AT75" s="99"/>
      <c r="AU75" s="99"/>
      <c r="AV75" s="99"/>
      <c r="AW75" s="99"/>
      <c r="AX75" s="99"/>
    </row>
    <row r="76" spans="1:50" s="71" customFormat="1" x14ac:dyDescent="0.3">
      <c r="A76" s="66">
        <v>1576</v>
      </c>
      <c r="B76" s="67" t="s">
        <v>260</v>
      </c>
      <c r="C76" s="66">
        <v>12</v>
      </c>
      <c r="D76" s="66">
        <v>203</v>
      </c>
      <c r="E76" s="68">
        <v>10</v>
      </c>
      <c r="F76" s="66">
        <v>1661</v>
      </c>
      <c r="G76" s="66">
        <f t="shared" si="16"/>
        <v>1990</v>
      </c>
      <c r="H76" s="66">
        <f t="shared" si="23"/>
        <v>1825.5</v>
      </c>
      <c r="I76" s="66">
        <v>1020</v>
      </c>
      <c r="J76" s="66"/>
      <c r="K76" s="66">
        <v>420</v>
      </c>
      <c r="L76" s="69">
        <f t="shared" si="18"/>
        <v>15.208333333333334</v>
      </c>
      <c r="M76" s="66"/>
      <c r="N76" s="66"/>
      <c r="O76" s="66"/>
      <c r="P76" s="44">
        <f t="shared" si="24"/>
        <v>7.6062500000000002</v>
      </c>
      <c r="Q76" s="49">
        <f t="shared" si="20"/>
        <v>22.814583333333335</v>
      </c>
      <c r="R76" s="83">
        <v>398</v>
      </c>
      <c r="S76" s="71">
        <f t="shared" si="21"/>
        <v>199</v>
      </c>
      <c r="T76" s="40">
        <f t="shared" si="22"/>
        <v>597</v>
      </c>
      <c r="U76" s="99"/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  <c r="AL76" s="99"/>
      <c r="AM76" s="99"/>
      <c r="AN76" s="99"/>
      <c r="AO76" s="99"/>
      <c r="AP76" s="99"/>
      <c r="AQ76" s="99"/>
      <c r="AR76" s="99"/>
      <c r="AS76" s="99"/>
      <c r="AT76" s="99"/>
      <c r="AU76" s="99"/>
      <c r="AV76" s="99"/>
      <c r="AW76" s="99"/>
      <c r="AX76" s="99"/>
    </row>
    <row r="77" spans="1:50" s="95" customFormat="1" x14ac:dyDescent="0.3">
      <c r="A77" s="66">
        <v>1614</v>
      </c>
      <c r="B77" s="67" t="s">
        <v>334</v>
      </c>
      <c r="C77" s="66">
        <v>12</v>
      </c>
      <c r="D77" s="66">
        <v>179</v>
      </c>
      <c r="E77" s="68">
        <v>10</v>
      </c>
      <c r="F77" s="66">
        <v>1602</v>
      </c>
      <c r="G77" s="66">
        <f t="shared" ref="G77:G108" si="25">S77*E77</f>
        <v>1780</v>
      </c>
      <c r="H77" s="66">
        <f t="shared" si="23"/>
        <v>1691</v>
      </c>
      <c r="I77" s="66">
        <v>720</v>
      </c>
      <c r="J77" s="66"/>
      <c r="K77" s="66">
        <v>60</v>
      </c>
      <c r="L77" s="69">
        <f t="shared" ref="L77:L108" si="26">(H77-D77-I77-J77-K77)/C77</f>
        <v>61</v>
      </c>
      <c r="M77" s="66"/>
      <c r="N77" s="66"/>
      <c r="O77" s="66"/>
      <c r="P77" s="44">
        <f t="shared" si="24"/>
        <v>7.0458333333333343</v>
      </c>
      <c r="Q77" s="49">
        <f t="shared" ref="Q77:Q105" si="27">L77+M77+N77+O77+P77</f>
        <v>68.045833333333334</v>
      </c>
      <c r="R77" s="83">
        <v>356</v>
      </c>
      <c r="S77" s="71">
        <f t="shared" ref="S77:S108" si="28">R77/2</f>
        <v>178</v>
      </c>
      <c r="T77" s="40">
        <f t="shared" ref="T77:T108" si="29">S77*3</f>
        <v>534</v>
      </c>
      <c r="U77" s="99"/>
      <c r="V77" s="99"/>
      <c r="W77" s="99"/>
      <c r="X77" s="99"/>
      <c r="Y77" s="99"/>
      <c r="Z77" s="99"/>
      <c r="AA77" s="99"/>
      <c r="AB77" s="99"/>
      <c r="AC77" s="99"/>
      <c r="AD77" s="99"/>
      <c r="AE77" s="99"/>
      <c r="AF77" s="99"/>
      <c r="AG77" s="99"/>
      <c r="AH77" s="99"/>
      <c r="AI77" s="99"/>
      <c r="AJ77" s="99"/>
      <c r="AK77" s="99"/>
      <c r="AL77" s="99"/>
      <c r="AM77" s="99"/>
      <c r="AN77" s="99"/>
      <c r="AO77" s="99"/>
      <c r="AP77" s="99"/>
      <c r="AQ77" s="99"/>
      <c r="AR77" s="99"/>
      <c r="AS77" s="99"/>
      <c r="AT77" s="99"/>
      <c r="AU77" s="99"/>
      <c r="AV77" s="99"/>
      <c r="AW77" s="99"/>
      <c r="AX77" s="99"/>
    </row>
    <row r="78" spans="1:50" s="71" customFormat="1" x14ac:dyDescent="0.3">
      <c r="A78" s="66">
        <v>1577</v>
      </c>
      <c r="B78" s="67" t="s">
        <v>261</v>
      </c>
      <c r="C78" s="66">
        <v>12</v>
      </c>
      <c r="D78" s="66">
        <v>451</v>
      </c>
      <c r="E78" s="68">
        <v>10</v>
      </c>
      <c r="F78" s="66">
        <v>1287</v>
      </c>
      <c r="G78" s="66">
        <f t="shared" si="25"/>
        <v>1220</v>
      </c>
      <c r="H78" s="66">
        <f t="shared" si="23"/>
        <v>1253.5</v>
      </c>
      <c r="I78" s="66">
        <v>660</v>
      </c>
      <c r="J78" s="66"/>
      <c r="K78" s="66"/>
      <c r="L78" s="69">
        <f t="shared" si="26"/>
        <v>11.875</v>
      </c>
      <c r="M78" s="66"/>
      <c r="N78" s="66"/>
      <c r="O78" s="66"/>
      <c r="P78" s="44">
        <f t="shared" si="24"/>
        <v>5.2229166666666673</v>
      </c>
      <c r="Q78" s="49">
        <f t="shared" si="27"/>
        <v>17.097916666666666</v>
      </c>
      <c r="R78" s="83">
        <v>244</v>
      </c>
      <c r="S78" s="71">
        <f t="shared" si="28"/>
        <v>122</v>
      </c>
      <c r="T78" s="40">
        <f t="shared" si="29"/>
        <v>366</v>
      </c>
      <c r="U78" s="99"/>
      <c r="V78" s="99"/>
      <c r="W78" s="99"/>
      <c r="X78" s="99"/>
      <c r="Y78" s="99"/>
      <c r="Z78" s="99"/>
      <c r="AA78" s="99"/>
      <c r="AB78" s="99"/>
      <c r="AC78" s="99"/>
      <c r="AD78" s="99"/>
      <c r="AE78" s="99"/>
      <c r="AF78" s="99"/>
      <c r="AG78" s="99"/>
      <c r="AH78" s="99"/>
      <c r="AI78" s="99"/>
      <c r="AJ78" s="99"/>
      <c r="AK78" s="99"/>
      <c r="AL78" s="99"/>
      <c r="AM78" s="99"/>
      <c r="AN78" s="99"/>
      <c r="AO78" s="99"/>
      <c r="AP78" s="99"/>
      <c r="AQ78" s="99"/>
      <c r="AR78" s="99"/>
      <c r="AS78" s="99"/>
      <c r="AT78" s="99"/>
      <c r="AU78" s="99"/>
      <c r="AV78" s="99"/>
      <c r="AW78" s="99"/>
      <c r="AX78" s="99"/>
    </row>
    <row r="79" spans="1:50" s="65" customFormat="1" x14ac:dyDescent="0.3">
      <c r="A79" s="80">
        <v>1350</v>
      </c>
      <c r="B79" s="90" t="s">
        <v>178</v>
      </c>
      <c r="C79" s="80">
        <v>24</v>
      </c>
      <c r="D79" s="80">
        <v>1308</v>
      </c>
      <c r="E79" s="91">
        <v>9</v>
      </c>
      <c r="F79" s="80">
        <v>1535</v>
      </c>
      <c r="G79" s="80">
        <f t="shared" si="25"/>
        <v>414</v>
      </c>
      <c r="H79" s="80">
        <f t="shared" si="23"/>
        <v>974.5</v>
      </c>
      <c r="I79" s="80"/>
      <c r="J79" s="80"/>
      <c r="K79" s="80"/>
      <c r="L79" s="92">
        <f t="shared" si="26"/>
        <v>-13.895833333333334</v>
      </c>
      <c r="M79" s="80"/>
      <c r="N79" s="80">
        <v>20</v>
      </c>
      <c r="O79" s="80"/>
      <c r="P79" s="93">
        <f t="shared" si="24"/>
        <v>2.0302083333333334</v>
      </c>
      <c r="Q79" s="93">
        <f t="shared" si="27"/>
        <v>8.1343749999999986</v>
      </c>
      <c r="R79" s="94">
        <v>92</v>
      </c>
      <c r="S79" s="95">
        <f t="shared" si="28"/>
        <v>46</v>
      </c>
      <c r="T79" s="93">
        <f t="shared" si="29"/>
        <v>138</v>
      </c>
      <c r="U79" s="95"/>
      <c r="V79" s="95"/>
      <c r="W79" s="95"/>
      <c r="X79" s="95"/>
      <c r="Y79" s="95"/>
      <c r="Z79" s="95"/>
      <c r="AA79" s="95"/>
      <c r="AB79" s="95"/>
      <c r="AC79" s="95"/>
      <c r="AD79" s="95"/>
      <c r="AE79" s="95"/>
      <c r="AF79" s="95"/>
      <c r="AG79" s="95"/>
      <c r="AH79" s="95"/>
      <c r="AI79" s="95"/>
      <c r="AJ79" s="95"/>
      <c r="AK79" s="95"/>
      <c r="AL79" s="95"/>
      <c r="AM79" s="95"/>
      <c r="AN79" s="95"/>
      <c r="AO79" s="95"/>
      <c r="AP79" s="95"/>
      <c r="AQ79" s="95"/>
      <c r="AR79" s="95"/>
      <c r="AS79" s="95"/>
      <c r="AT79" s="95"/>
      <c r="AU79" s="95"/>
      <c r="AV79" s="95"/>
      <c r="AW79" s="95"/>
      <c r="AX79" s="95"/>
    </row>
    <row r="80" spans="1:50" s="65" customFormat="1" x14ac:dyDescent="0.3">
      <c r="A80" s="66">
        <v>1607</v>
      </c>
      <c r="B80" s="67" t="s">
        <v>226</v>
      </c>
      <c r="C80" s="66">
        <v>1</v>
      </c>
      <c r="D80" s="66">
        <v>11</v>
      </c>
      <c r="E80" s="68">
        <v>10</v>
      </c>
      <c r="F80" s="66">
        <v>650</v>
      </c>
      <c r="G80" s="66">
        <f t="shared" si="25"/>
        <v>375</v>
      </c>
      <c r="H80" s="66">
        <f t="shared" si="23"/>
        <v>512.5</v>
      </c>
      <c r="I80" s="66"/>
      <c r="J80" s="66"/>
      <c r="K80" s="66">
        <v>200</v>
      </c>
      <c r="L80" s="69">
        <f t="shared" si="26"/>
        <v>301.5</v>
      </c>
      <c r="M80" s="66"/>
      <c r="N80" s="66"/>
      <c r="O80" s="66"/>
      <c r="P80" s="44">
        <f t="shared" si="24"/>
        <v>25.625</v>
      </c>
      <c r="Q80" s="49">
        <f t="shared" si="27"/>
        <v>327.125</v>
      </c>
      <c r="R80" s="83">
        <v>75</v>
      </c>
      <c r="S80" s="71">
        <f t="shared" si="28"/>
        <v>37.5</v>
      </c>
      <c r="T80" s="40">
        <f t="shared" si="29"/>
        <v>112.5</v>
      </c>
      <c r="U80" s="99"/>
      <c r="V80" s="99"/>
      <c r="W80" s="99"/>
      <c r="X80" s="99"/>
      <c r="Y80" s="99"/>
      <c r="Z80" s="99"/>
      <c r="AA80" s="99"/>
      <c r="AB80" s="99"/>
      <c r="AC80" s="99"/>
      <c r="AD80" s="99"/>
      <c r="AE80" s="99"/>
      <c r="AF80" s="99"/>
      <c r="AG80" s="99"/>
      <c r="AH80" s="99"/>
      <c r="AI80" s="99"/>
      <c r="AJ80" s="99"/>
      <c r="AK80" s="99"/>
      <c r="AL80" s="99"/>
      <c r="AM80" s="99"/>
      <c r="AN80" s="99"/>
      <c r="AO80" s="99"/>
      <c r="AP80" s="99"/>
      <c r="AQ80" s="99"/>
      <c r="AR80" s="99"/>
      <c r="AS80" s="99"/>
      <c r="AT80" s="99"/>
      <c r="AU80" s="99"/>
      <c r="AV80" s="99"/>
      <c r="AW80" s="99"/>
      <c r="AX80" s="99"/>
    </row>
    <row r="81" spans="1:50" s="71" customFormat="1" x14ac:dyDescent="0.3">
      <c r="A81" s="66">
        <v>1608</v>
      </c>
      <c r="B81" s="67" t="s">
        <v>227</v>
      </c>
      <c r="C81" s="66">
        <v>1</v>
      </c>
      <c r="D81" s="66">
        <v>166</v>
      </c>
      <c r="E81" s="68">
        <v>10</v>
      </c>
      <c r="F81" s="66">
        <v>900</v>
      </c>
      <c r="G81" s="66">
        <f t="shared" si="25"/>
        <v>395</v>
      </c>
      <c r="H81" s="66">
        <f t="shared" si="23"/>
        <v>647.5</v>
      </c>
      <c r="I81" s="66"/>
      <c r="J81" s="66"/>
      <c r="K81" s="66">
        <v>250</v>
      </c>
      <c r="L81" s="69">
        <f t="shared" si="26"/>
        <v>231.5</v>
      </c>
      <c r="M81" s="66"/>
      <c r="N81" s="66"/>
      <c r="O81" s="66"/>
      <c r="P81" s="44">
        <f t="shared" si="24"/>
        <v>32.375</v>
      </c>
      <c r="Q81" s="49">
        <f t="shared" si="27"/>
        <v>263.875</v>
      </c>
      <c r="R81" s="83">
        <v>79</v>
      </c>
      <c r="S81" s="71">
        <f t="shared" si="28"/>
        <v>39.5</v>
      </c>
      <c r="T81" s="40">
        <f t="shared" si="29"/>
        <v>118.5</v>
      </c>
      <c r="U81" s="99"/>
      <c r="V81" s="99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</row>
    <row r="82" spans="1:50" s="71" customFormat="1" x14ac:dyDescent="0.3">
      <c r="A82" s="66">
        <v>1252</v>
      </c>
      <c r="B82" s="67" t="s">
        <v>154</v>
      </c>
      <c r="C82" s="66">
        <v>30</v>
      </c>
      <c r="D82" s="66">
        <v>0</v>
      </c>
      <c r="E82" s="68">
        <v>4</v>
      </c>
      <c r="F82" s="66">
        <v>2378</v>
      </c>
      <c r="G82" s="66">
        <f t="shared" si="25"/>
        <v>3806</v>
      </c>
      <c r="H82" s="66">
        <f t="shared" si="23"/>
        <v>3092</v>
      </c>
      <c r="I82" s="66"/>
      <c r="J82" s="66"/>
      <c r="K82" s="66">
        <v>1200</v>
      </c>
      <c r="L82" s="69">
        <f t="shared" si="26"/>
        <v>63.06666666666667</v>
      </c>
      <c r="M82" s="66"/>
      <c r="N82" s="73"/>
      <c r="O82" s="66"/>
      <c r="P82" s="44">
        <f t="shared" si="24"/>
        <v>5.1533333333333342</v>
      </c>
      <c r="Q82" s="49">
        <f t="shared" si="27"/>
        <v>68.22</v>
      </c>
      <c r="R82" s="83">
        <v>1903</v>
      </c>
      <c r="S82" s="71">
        <f t="shared" si="28"/>
        <v>951.5</v>
      </c>
      <c r="T82" s="40">
        <f t="shared" si="29"/>
        <v>2854.5</v>
      </c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</row>
    <row r="83" spans="1:50" s="71" customFormat="1" x14ac:dyDescent="0.3">
      <c r="A83" s="41">
        <v>117</v>
      </c>
      <c r="B83" s="63" t="s">
        <v>94</v>
      </c>
      <c r="C83" s="41">
        <v>1</v>
      </c>
      <c r="D83" s="41">
        <v>217</v>
      </c>
      <c r="E83" s="42">
        <v>10</v>
      </c>
      <c r="F83" s="41">
        <v>670</v>
      </c>
      <c r="G83" s="66">
        <f t="shared" si="25"/>
        <v>825</v>
      </c>
      <c r="H83" s="41">
        <f t="shared" si="23"/>
        <v>747.5</v>
      </c>
      <c r="I83" s="66">
        <v>80</v>
      </c>
      <c r="J83" s="41"/>
      <c r="K83" s="41">
        <v>135</v>
      </c>
      <c r="L83" s="69">
        <f t="shared" si="26"/>
        <v>315.5</v>
      </c>
      <c r="M83" s="41"/>
      <c r="N83" s="41"/>
      <c r="O83" s="41"/>
      <c r="P83" s="39">
        <f t="shared" si="24"/>
        <v>37.375</v>
      </c>
      <c r="Q83" s="28">
        <f t="shared" si="27"/>
        <v>352.875</v>
      </c>
      <c r="R83" s="84">
        <v>165</v>
      </c>
      <c r="S83" s="71">
        <f t="shared" si="28"/>
        <v>82.5</v>
      </c>
      <c r="T83" s="40">
        <f t="shared" si="29"/>
        <v>247.5</v>
      </c>
      <c r="U83" s="12"/>
      <c r="V83" s="12"/>
      <c r="W83" s="99"/>
      <c r="X83" s="99"/>
      <c r="Y83" s="99"/>
      <c r="Z83" s="99"/>
      <c r="AA83" s="99"/>
      <c r="AB83" s="99"/>
      <c r="AC83" s="99"/>
      <c r="AD83" s="99"/>
      <c r="AE83" s="99"/>
      <c r="AF83" s="99"/>
      <c r="AG83" s="99"/>
      <c r="AH83" s="99"/>
      <c r="AI83" s="99"/>
      <c r="AJ83" s="99"/>
      <c r="AK83" s="99"/>
      <c r="AL83" s="99"/>
      <c r="AM83" s="99"/>
      <c r="AN83" s="99"/>
      <c r="AO83" s="99"/>
      <c r="AP83" s="99"/>
      <c r="AQ83" s="99"/>
      <c r="AR83" s="99"/>
      <c r="AS83" s="99"/>
      <c r="AT83" s="99"/>
      <c r="AU83" s="99"/>
      <c r="AV83" s="99"/>
      <c r="AW83" s="99"/>
      <c r="AX83" s="99"/>
    </row>
    <row r="84" spans="1:50" s="71" customFormat="1" x14ac:dyDescent="0.3">
      <c r="A84" s="41">
        <v>116</v>
      </c>
      <c r="B84" s="63" t="s">
        <v>93</v>
      </c>
      <c r="C84" s="41">
        <v>1</v>
      </c>
      <c r="D84" s="41">
        <v>386</v>
      </c>
      <c r="E84" s="42">
        <v>10</v>
      </c>
      <c r="F84" s="41">
        <v>955</v>
      </c>
      <c r="G84" s="66">
        <f t="shared" si="25"/>
        <v>1050</v>
      </c>
      <c r="H84" s="41">
        <f t="shared" si="23"/>
        <v>1002.5</v>
      </c>
      <c r="I84" s="66">
        <v>140</v>
      </c>
      <c r="J84" s="41"/>
      <c r="K84" s="41">
        <v>110</v>
      </c>
      <c r="L84" s="69">
        <f t="shared" si="26"/>
        <v>366.5</v>
      </c>
      <c r="M84" s="41"/>
      <c r="N84" s="41"/>
      <c r="O84" s="41"/>
      <c r="P84" s="39">
        <f t="shared" si="24"/>
        <v>50.125</v>
      </c>
      <c r="Q84" s="28">
        <f t="shared" si="27"/>
        <v>416.625</v>
      </c>
      <c r="R84" s="84">
        <v>210</v>
      </c>
      <c r="S84" s="71">
        <f t="shared" si="28"/>
        <v>105</v>
      </c>
      <c r="T84" s="40">
        <f t="shared" si="29"/>
        <v>315</v>
      </c>
      <c r="U84" s="99"/>
      <c r="V84" s="99"/>
      <c r="W84" s="99"/>
      <c r="X84" s="99"/>
      <c r="Y84" s="99"/>
      <c r="Z84" s="99"/>
      <c r="AA84" s="99"/>
      <c r="AB84" s="99"/>
      <c r="AC84" s="99"/>
      <c r="AD84" s="99"/>
      <c r="AE84" s="99"/>
      <c r="AF84" s="99"/>
      <c r="AG84" s="99"/>
      <c r="AH84" s="99"/>
      <c r="AI84" s="99"/>
      <c r="AJ84" s="99"/>
      <c r="AK84" s="99"/>
      <c r="AL84" s="99"/>
      <c r="AM84" s="99"/>
      <c r="AN84" s="99"/>
      <c r="AO84" s="99"/>
      <c r="AP84" s="99"/>
      <c r="AQ84" s="99"/>
      <c r="AR84" s="99"/>
      <c r="AS84" s="99"/>
      <c r="AT84" s="99"/>
      <c r="AU84" s="99"/>
      <c r="AV84" s="99"/>
      <c r="AW84" s="99"/>
      <c r="AX84" s="99"/>
    </row>
    <row r="85" spans="1:50" s="71" customFormat="1" x14ac:dyDescent="0.3">
      <c r="A85" s="66">
        <v>118</v>
      </c>
      <c r="B85" s="67" t="s">
        <v>63</v>
      </c>
      <c r="C85" s="66">
        <v>12</v>
      </c>
      <c r="D85" s="66">
        <v>136</v>
      </c>
      <c r="E85" s="68">
        <v>7</v>
      </c>
      <c r="F85" s="66">
        <v>190</v>
      </c>
      <c r="G85" s="66">
        <f t="shared" si="25"/>
        <v>105</v>
      </c>
      <c r="H85" s="66">
        <f t="shared" si="23"/>
        <v>147.5</v>
      </c>
      <c r="I85" s="66"/>
      <c r="J85" s="66"/>
      <c r="K85" s="66"/>
      <c r="L85" s="69">
        <f t="shared" si="26"/>
        <v>0.95833333333333337</v>
      </c>
      <c r="M85" s="66"/>
      <c r="N85" s="66"/>
      <c r="O85" s="66"/>
      <c r="P85" s="44">
        <f t="shared" si="24"/>
        <v>0.61458333333333337</v>
      </c>
      <c r="Q85" s="49">
        <f t="shared" si="27"/>
        <v>1.5729166666666667</v>
      </c>
      <c r="R85" s="83">
        <v>30</v>
      </c>
      <c r="S85" s="71">
        <f t="shared" si="28"/>
        <v>15</v>
      </c>
      <c r="T85" s="40">
        <f t="shared" si="29"/>
        <v>45</v>
      </c>
      <c r="U85" s="99"/>
      <c r="V85" s="99"/>
      <c r="W85" s="99"/>
      <c r="X85" s="99"/>
      <c r="Y85" s="99"/>
      <c r="Z85" s="99"/>
      <c r="AA85" s="99"/>
      <c r="AB85" s="99"/>
      <c r="AC85" s="99"/>
      <c r="AD85" s="99"/>
      <c r="AE85" s="99"/>
      <c r="AF85" s="99"/>
      <c r="AG85" s="99"/>
      <c r="AH85" s="99"/>
      <c r="AI85" s="99"/>
      <c r="AJ85" s="99"/>
      <c r="AK85" s="99"/>
      <c r="AL85" s="99"/>
      <c r="AM85" s="99"/>
      <c r="AN85" s="99"/>
      <c r="AO85" s="99"/>
      <c r="AP85" s="99"/>
      <c r="AQ85" s="99"/>
      <c r="AR85" s="99"/>
      <c r="AS85" s="99"/>
      <c r="AT85" s="99"/>
      <c r="AU85" s="99"/>
      <c r="AV85" s="99"/>
      <c r="AW85" s="99"/>
      <c r="AX85" s="99"/>
    </row>
    <row r="86" spans="1:50" s="71" customFormat="1" x14ac:dyDescent="0.3">
      <c r="A86" s="66">
        <v>92</v>
      </c>
      <c r="B86" s="67" t="s">
        <v>62</v>
      </c>
      <c r="C86" s="66">
        <v>40</v>
      </c>
      <c r="D86" s="66">
        <v>4315</v>
      </c>
      <c r="E86" s="68">
        <v>7</v>
      </c>
      <c r="F86" s="66">
        <v>5230</v>
      </c>
      <c r="G86" s="66">
        <f t="shared" si="25"/>
        <v>3734.5</v>
      </c>
      <c r="H86" s="66">
        <f t="shared" si="23"/>
        <v>4482.25</v>
      </c>
      <c r="I86" s="66"/>
      <c r="J86" s="66"/>
      <c r="K86" s="66"/>
      <c r="L86" s="69">
        <f t="shared" si="26"/>
        <v>4.1812500000000004</v>
      </c>
      <c r="M86" s="66"/>
      <c r="N86" s="66"/>
      <c r="O86" s="66"/>
      <c r="P86" s="44">
        <f t="shared" si="24"/>
        <v>5.6028125000000006</v>
      </c>
      <c r="Q86" s="49">
        <f t="shared" si="27"/>
        <v>9.784062500000001</v>
      </c>
      <c r="R86" s="83">
        <v>1067</v>
      </c>
      <c r="S86" s="71">
        <f t="shared" si="28"/>
        <v>533.5</v>
      </c>
      <c r="T86" s="40">
        <f t="shared" si="29"/>
        <v>1600.5</v>
      </c>
      <c r="U86" s="99"/>
      <c r="V86" s="99"/>
      <c r="W86" s="99"/>
      <c r="X86" s="99"/>
      <c r="Y86" s="99"/>
      <c r="Z86" s="99"/>
      <c r="AA86" s="99"/>
      <c r="AB86" s="99"/>
      <c r="AC86" s="99"/>
      <c r="AD86" s="99"/>
      <c r="AE86" s="99"/>
      <c r="AF86" s="99"/>
      <c r="AG86" s="99"/>
      <c r="AH86" s="99"/>
      <c r="AI86" s="99"/>
      <c r="AJ86" s="99"/>
      <c r="AK86" s="99"/>
      <c r="AL86" s="99"/>
      <c r="AM86" s="99"/>
      <c r="AN86" s="99"/>
      <c r="AO86" s="99"/>
      <c r="AP86" s="99"/>
      <c r="AQ86" s="99"/>
      <c r="AR86" s="99"/>
      <c r="AS86" s="99"/>
      <c r="AT86" s="99"/>
      <c r="AU86" s="99"/>
      <c r="AV86" s="99"/>
      <c r="AW86" s="99"/>
      <c r="AX86" s="99"/>
    </row>
    <row r="87" spans="1:50" s="71" customFormat="1" x14ac:dyDescent="0.3">
      <c r="A87" s="66">
        <v>120</v>
      </c>
      <c r="B87" s="67" t="s">
        <v>64</v>
      </c>
      <c r="C87" s="66">
        <v>30</v>
      </c>
      <c r="D87" s="66">
        <v>828</v>
      </c>
      <c r="E87" s="68">
        <v>7</v>
      </c>
      <c r="F87" s="66">
        <v>1344</v>
      </c>
      <c r="G87" s="66">
        <f t="shared" si="25"/>
        <v>973</v>
      </c>
      <c r="H87" s="66">
        <f t="shared" si="23"/>
        <v>1158.5</v>
      </c>
      <c r="I87" s="66"/>
      <c r="J87" s="66"/>
      <c r="K87" s="66"/>
      <c r="L87" s="69">
        <f t="shared" si="26"/>
        <v>11.016666666666667</v>
      </c>
      <c r="M87" s="66"/>
      <c r="N87" s="66"/>
      <c r="O87" s="66"/>
      <c r="P87" s="44">
        <f t="shared" si="24"/>
        <v>1.9308333333333334</v>
      </c>
      <c r="Q87" s="49">
        <f t="shared" si="27"/>
        <v>12.947500000000002</v>
      </c>
      <c r="R87" s="83">
        <v>278</v>
      </c>
      <c r="S87" s="71">
        <f t="shared" si="28"/>
        <v>139</v>
      </c>
      <c r="T87" s="40">
        <f t="shared" si="29"/>
        <v>417</v>
      </c>
      <c r="U87" s="99"/>
      <c r="V87" s="99"/>
      <c r="W87" s="99"/>
      <c r="X87" s="99"/>
      <c r="Y87" s="99"/>
      <c r="Z87" s="99"/>
      <c r="AA87" s="99"/>
      <c r="AB87" s="99"/>
      <c r="AC87" s="99"/>
      <c r="AD87" s="99"/>
      <c r="AE87" s="99"/>
      <c r="AF87" s="99"/>
      <c r="AG87" s="99"/>
      <c r="AH87" s="99"/>
      <c r="AI87" s="99"/>
      <c r="AJ87" s="99"/>
      <c r="AK87" s="99"/>
      <c r="AL87" s="99"/>
      <c r="AM87" s="99"/>
      <c r="AN87" s="99"/>
      <c r="AO87" s="99"/>
      <c r="AP87" s="99"/>
      <c r="AQ87" s="99"/>
      <c r="AR87" s="99"/>
      <c r="AS87" s="99"/>
      <c r="AT87" s="99"/>
      <c r="AU87" s="99"/>
      <c r="AV87" s="99"/>
      <c r="AW87" s="99"/>
      <c r="AX87" s="99"/>
    </row>
    <row r="88" spans="1:50" s="71" customFormat="1" x14ac:dyDescent="0.3">
      <c r="A88" s="66">
        <v>1503</v>
      </c>
      <c r="B88" s="67" t="s">
        <v>65</v>
      </c>
      <c r="C88" s="66">
        <v>30</v>
      </c>
      <c r="D88" s="66">
        <v>1371</v>
      </c>
      <c r="E88" s="68">
        <v>7</v>
      </c>
      <c r="F88" s="66">
        <v>1082</v>
      </c>
      <c r="G88" s="66">
        <f t="shared" si="25"/>
        <v>612.5</v>
      </c>
      <c r="H88" s="66">
        <f t="shared" si="23"/>
        <v>847.25</v>
      </c>
      <c r="I88" s="66"/>
      <c r="J88" s="66"/>
      <c r="K88" s="66"/>
      <c r="L88" s="69">
        <f t="shared" si="26"/>
        <v>-17.458333333333332</v>
      </c>
      <c r="M88" s="66"/>
      <c r="N88" s="66"/>
      <c r="O88" s="66"/>
      <c r="P88" s="44">
        <f t="shared" si="24"/>
        <v>1.4120833333333336</v>
      </c>
      <c r="Q88" s="49">
        <f t="shared" si="27"/>
        <v>-16.046249999999997</v>
      </c>
      <c r="R88" s="83">
        <v>175</v>
      </c>
      <c r="S88" s="71">
        <f t="shared" si="28"/>
        <v>87.5</v>
      </c>
      <c r="T88" s="40">
        <f t="shared" si="29"/>
        <v>262.5</v>
      </c>
      <c r="U88" s="99"/>
      <c r="V88" s="99"/>
      <c r="W88" s="99"/>
      <c r="X88" s="99"/>
      <c r="Y88" s="99"/>
      <c r="Z88" s="99"/>
      <c r="AA88" s="99"/>
      <c r="AB88" s="99"/>
      <c r="AC88" s="99"/>
      <c r="AD88" s="99"/>
      <c r="AE88" s="99"/>
      <c r="AF88" s="99"/>
      <c r="AG88" s="99"/>
      <c r="AH88" s="99"/>
      <c r="AI88" s="99"/>
      <c r="AJ88" s="99"/>
      <c r="AK88" s="99"/>
      <c r="AL88" s="99"/>
      <c r="AM88" s="99"/>
      <c r="AN88" s="99"/>
      <c r="AO88" s="99"/>
      <c r="AP88" s="99"/>
      <c r="AQ88" s="99"/>
      <c r="AR88" s="99"/>
      <c r="AS88" s="99"/>
      <c r="AT88" s="99"/>
      <c r="AU88" s="99"/>
      <c r="AV88" s="99"/>
      <c r="AW88" s="99"/>
      <c r="AX88" s="99"/>
    </row>
    <row r="89" spans="1:50" s="71" customFormat="1" x14ac:dyDescent="0.3">
      <c r="A89" s="66">
        <v>122</v>
      </c>
      <c r="B89" s="100" t="s">
        <v>39</v>
      </c>
      <c r="C89" s="66">
        <v>10</v>
      </c>
      <c r="D89" s="66">
        <v>2687</v>
      </c>
      <c r="E89" s="68">
        <v>9</v>
      </c>
      <c r="F89" s="66">
        <v>4639</v>
      </c>
      <c r="G89" s="66">
        <f t="shared" si="25"/>
        <v>4828.5</v>
      </c>
      <c r="H89" s="66">
        <f t="shared" si="23"/>
        <v>4733.75</v>
      </c>
      <c r="I89" s="66"/>
      <c r="J89" s="66"/>
      <c r="K89" s="66">
        <v>1150</v>
      </c>
      <c r="L89" s="69">
        <f t="shared" si="26"/>
        <v>89.674999999999997</v>
      </c>
      <c r="M89" s="66"/>
      <c r="N89" s="73">
        <v>30</v>
      </c>
      <c r="O89" s="66"/>
      <c r="P89" s="44">
        <f t="shared" si="24"/>
        <v>23.668749999999999</v>
      </c>
      <c r="Q89" s="96">
        <f t="shared" si="27"/>
        <v>143.34375</v>
      </c>
      <c r="R89" s="83">
        <v>1073</v>
      </c>
      <c r="S89" s="71">
        <f t="shared" si="28"/>
        <v>536.5</v>
      </c>
      <c r="T89" s="40">
        <f t="shared" si="29"/>
        <v>1609.5</v>
      </c>
      <c r="U89" s="99"/>
      <c r="V89" s="99"/>
      <c r="W89" s="99"/>
      <c r="X89" s="99"/>
      <c r="Y89" s="99"/>
      <c r="Z89" s="99"/>
      <c r="AA89" s="99"/>
      <c r="AB89" s="99"/>
      <c r="AC89" s="99"/>
      <c r="AD89" s="99"/>
      <c r="AE89" s="99"/>
      <c r="AF89" s="99"/>
      <c r="AG89" s="99"/>
      <c r="AH89" s="99"/>
      <c r="AI89" s="99"/>
      <c r="AJ89" s="99"/>
      <c r="AK89" s="99"/>
      <c r="AL89" s="99"/>
      <c r="AM89" s="99"/>
      <c r="AN89" s="99"/>
      <c r="AO89" s="99"/>
      <c r="AP89" s="99"/>
      <c r="AQ89" s="99"/>
      <c r="AR89" s="99"/>
      <c r="AS89" s="99"/>
      <c r="AT89" s="99"/>
      <c r="AU89" s="99"/>
      <c r="AV89" s="99"/>
      <c r="AW89" s="99"/>
      <c r="AX89" s="99"/>
    </row>
    <row r="90" spans="1:50" s="71" customFormat="1" x14ac:dyDescent="0.3">
      <c r="A90" s="66">
        <v>1029</v>
      </c>
      <c r="B90" s="100" t="s">
        <v>38</v>
      </c>
      <c r="C90" s="66">
        <v>10</v>
      </c>
      <c r="D90" s="66">
        <v>1019</v>
      </c>
      <c r="E90" s="68">
        <v>9</v>
      </c>
      <c r="F90" s="66">
        <v>1377</v>
      </c>
      <c r="G90" s="66">
        <f t="shared" si="25"/>
        <v>1377</v>
      </c>
      <c r="H90" s="66">
        <f t="shared" si="23"/>
        <v>1377</v>
      </c>
      <c r="I90" s="66"/>
      <c r="J90" s="66"/>
      <c r="K90" s="66">
        <v>250</v>
      </c>
      <c r="L90" s="69">
        <f t="shared" si="26"/>
        <v>10.8</v>
      </c>
      <c r="M90" s="66"/>
      <c r="N90" s="66"/>
      <c r="O90" s="66"/>
      <c r="P90" s="44">
        <f t="shared" si="24"/>
        <v>6.8850000000000007</v>
      </c>
      <c r="Q90" s="96">
        <f t="shared" si="27"/>
        <v>17.685000000000002</v>
      </c>
      <c r="R90" s="83">
        <v>306</v>
      </c>
      <c r="S90" s="71">
        <f t="shared" si="28"/>
        <v>153</v>
      </c>
      <c r="T90" s="40">
        <f t="shared" si="29"/>
        <v>459</v>
      </c>
      <c r="U90" s="99"/>
      <c r="V90" s="99"/>
      <c r="W90" s="99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99"/>
      <c r="AK90" s="99"/>
      <c r="AL90" s="99"/>
      <c r="AM90" s="99"/>
      <c r="AN90" s="99"/>
      <c r="AO90" s="99"/>
      <c r="AP90" s="99"/>
      <c r="AQ90" s="99"/>
      <c r="AR90" s="99"/>
      <c r="AS90" s="99"/>
      <c r="AT90" s="99"/>
      <c r="AU90" s="99"/>
      <c r="AV90" s="99"/>
      <c r="AW90" s="99"/>
      <c r="AX90" s="99"/>
    </row>
    <row r="91" spans="1:50" s="71" customFormat="1" x14ac:dyDescent="0.3">
      <c r="A91" s="66">
        <v>1027</v>
      </c>
      <c r="B91" s="100" t="s">
        <v>135</v>
      </c>
      <c r="C91" s="66">
        <v>10</v>
      </c>
      <c r="D91" s="66">
        <v>938</v>
      </c>
      <c r="E91" s="68">
        <v>9</v>
      </c>
      <c r="F91" s="66">
        <v>783</v>
      </c>
      <c r="G91" s="66">
        <f t="shared" si="25"/>
        <v>783</v>
      </c>
      <c r="H91" s="66">
        <f t="shared" si="23"/>
        <v>783</v>
      </c>
      <c r="I91" s="66"/>
      <c r="J91" s="66"/>
      <c r="K91" s="66"/>
      <c r="L91" s="69">
        <f t="shared" si="26"/>
        <v>-15.5</v>
      </c>
      <c r="M91" s="66"/>
      <c r="N91" s="73">
        <v>20</v>
      </c>
      <c r="O91" s="66"/>
      <c r="P91" s="44">
        <f t="shared" si="24"/>
        <v>3.9150000000000005</v>
      </c>
      <c r="Q91" s="96">
        <f t="shared" si="27"/>
        <v>8.4150000000000009</v>
      </c>
      <c r="R91" s="83">
        <v>174</v>
      </c>
      <c r="S91" s="71">
        <f t="shared" si="28"/>
        <v>87</v>
      </c>
      <c r="T91" s="40">
        <f t="shared" si="29"/>
        <v>261</v>
      </c>
      <c r="U91" s="99"/>
      <c r="V91" s="99"/>
      <c r="W91" s="99"/>
      <c r="X91" s="99"/>
      <c r="Y91" s="99"/>
      <c r="Z91" s="99"/>
      <c r="AA91" s="99"/>
      <c r="AB91" s="99"/>
      <c r="AC91" s="99"/>
      <c r="AD91" s="99"/>
      <c r="AE91" s="99"/>
      <c r="AF91" s="99"/>
      <c r="AG91" s="99"/>
      <c r="AH91" s="99"/>
      <c r="AI91" s="99"/>
      <c r="AJ91" s="99"/>
      <c r="AK91" s="99"/>
      <c r="AL91" s="99"/>
      <c r="AM91" s="99"/>
      <c r="AN91" s="99"/>
      <c r="AO91" s="99"/>
      <c r="AP91" s="99"/>
      <c r="AQ91" s="99"/>
      <c r="AR91" s="99"/>
      <c r="AS91" s="99"/>
      <c r="AT91" s="99"/>
      <c r="AU91" s="99"/>
      <c r="AV91" s="99"/>
      <c r="AW91" s="99"/>
      <c r="AX91" s="99"/>
    </row>
    <row r="92" spans="1:50" s="71" customFormat="1" x14ac:dyDescent="0.3">
      <c r="A92" s="66">
        <v>4602</v>
      </c>
      <c r="B92" s="100" t="s">
        <v>136</v>
      </c>
      <c r="C92" s="66">
        <v>10</v>
      </c>
      <c r="D92" s="66">
        <v>1414</v>
      </c>
      <c r="E92" s="68">
        <v>9</v>
      </c>
      <c r="F92" s="66">
        <v>718</v>
      </c>
      <c r="G92" s="66">
        <f t="shared" si="25"/>
        <v>387</v>
      </c>
      <c r="H92" s="66">
        <f t="shared" si="23"/>
        <v>552.5</v>
      </c>
      <c r="I92" s="66"/>
      <c r="J92" s="66"/>
      <c r="K92" s="66"/>
      <c r="L92" s="69">
        <f t="shared" si="26"/>
        <v>-86.15</v>
      </c>
      <c r="M92" s="66"/>
      <c r="N92" s="73">
        <v>20</v>
      </c>
      <c r="O92" s="66"/>
      <c r="P92" s="44">
        <f t="shared" si="24"/>
        <v>2.7625000000000002</v>
      </c>
      <c r="Q92" s="96">
        <f t="shared" si="27"/>
        <v>-63.387500000000003</v>
      </c>
      <c r="R92" s="83">
        <v>86</v>
      </c>
      <c r="S92" s="71">
        <f t="shared" si="28"/>
        <v>43</v>
      </c>
      <c r="T92" s="40">
        <f t="shared" si="29"/>
        <v>129</v>
      </c>
      <c r="U92" s="99"/>
      <c r="V92" s="99"/>
      <c r="W92" s="99"/>
      <c r="X92" s="99"/>
      <c r="Y92" s="99"/>
      <c r="Z92" s="99"/>
      <c r="AA92" s="99"/>
      <c r="AB92" s="99"/>
      <c r="AC92" s="99"/>
      <c r="AD92" s="99"/>
      <c r="AE92" s="99"/>
      <c r="AF92" s="99"/>
      <c r="AG92" s="99"/>
      <c r="AH92" s="99"/>
      <c r="AI92" s="99"/>
      <c r="AJ92" s="99"/>
      <c r="AK92" s="99"/>
      <c r="AL92" s="99"/>
      <c r="AM92" s="99"/>
      <c r="AN92" s="99"/>
      <c r="AO92" s="99"/>
      <c r="AP92" s="99"/>
      <c r="AQ92" s="99"/>
      <c r="AR92" s="99"/>
      <c r="AS92" s="99"/>
      <c r="AT92" s="99"/>
      <c r="AU92" s="99"/>
      <c r="AV92" s="99"/>
      <c r="AW92" s="99"/>
      <c r="AX92" s="99"/>
    </row>
    <row r="93" spans="1:50" s="71" customFormat="1" x14ac:dyDescent="0.3">
      <c r="A93" s="66">
        <v>1353</v>
      </c>
      <c r="B93" s="67" t="s">
        <v>211</v>
      </c>
      <c r="C93" s="66">
        <v>20</v>
      </c>
      <c r="D93" s="66">
        <v>0</v>
      </c>
      <c r="E93" s="68">
        <v>4.5</v>
      </c>
      <c r="F93" s="66">
        <v>2102</v>
      </c>
      <c r="G93" s="66">
        <f t="shared" si="25"/>
        <v>2394</v>
      </c>
      <c r="H93" s="66">
        <f t="shared" si="23"/>
        <v>2248</v>
      </c>
      <c r="I93" s="66"/>
      <c r="J93" s="66"/>
      <c r="K93" s="66">
        <v>1800</v>
      </c>
      <c r="L93" s="69">
        <f t="shared" si="26"/>
        <v>22.4</v>
      </c>
      <c r="M93" s="66"/>
      <c r="N93" s="66"/>
      <c r="O93" s="66"/>
      <c r="P93" s="44">
        <f t="shared" si="24"/>
        <v>5.62</v>
      </c>
      <c r="Q93" s="49">
        <f t="shared" si="27"/>
        <v>28.02</v>
      </c>
      <c r="R93" s="83">
        <v>1064</v>
      </c>
      <c r="S93" s="71">
        <f t="shared" si="28"/>
        <v>532</v>
      </c>
      <c r="T93" s="40">
        <f t="shared" si="29"/>
        <v>1596</v>
      </c>
      <c r="U93" s="99"/>
      <c r="V93" s="99"/>
      <c r="W93" s="99"/>
      <c r="X93" s="99"/>
      <c r="Y93" s="99"/>
      <c r="Z93" s="99"/>
      <c r="AA93" s="99"/>
      <c r="AB93" s="99"/>
      <c r="AC93" s="99"/>
      <c r="AD93" s="99"/>
      <c r="AE93" s="99"/>
      <c r="AF93" s="99"/>
      <c r="AG93" s="99"/>
      <c r="AH93" s="99"/>
      <c r="AI93" s="99"/>
      <c r="AJ93" s="99"/>
      <c r="AK93" s="99"/>
      <c r="AL93" s="99"/>
      <c r="AM93" s="99"/>
      <c r="AN93" s="99"/>
      <c r="AO93" s="99"/>
      <c r="AP93" s="99"/>
      <c r="AQ93" s="99"/>
      <c r="AR93" s="99"/>
      <c r="AS93" s="99"/>
      <c r="AT93" s="99"/>
      <c r="AU93" s="99"/>
      <c r="AV93" s="99"/>
      <c r="AW93" s="99"/>
      <c r="AX93" s="99"/>
    </row>
    <row r="94" spans="1:50" s="71" customFormat="1" x14ac:dyDescent="0.3">
      <c r="A94" s="66">
        <v>1469</v>
      </c>
      <c r="B94" s="67" t="s">
        <v>212</v>
      </c>
      <c r="C94" s="66">
        <v>20</v>
      </c>
      <c r="D94" s="66">
        <v>0</v>
      </c>
      <c r="E94" s="68">
        <v>7</v>
      </c>
      <c r="F94" s="66">
        <v>4494</v>
      </c>
      <c r="G94" s="66">
        <f t="shared" si="25"/>
        <v>4126.5</v>
      </c>
      <c r="H94" s="66">
        <f t="shared" si="23"/>
        <v>4310.25</v>
      </c>
      <c r="I94" s="66">
        <v>2880</v>
      </c>
      <c r="J94" s="66"/>
      <c r="K94" s="66">
        <v>2000</v>
      </c>
      <c r="L94" s="69">
        <f t="shared" si="26"/>
        <v>-28.487500000000001</v>
      </c>
      <c r="M94" s="66"/>
      <c r="N94" s="66"/>
      <c r="O94" s="73">
        <v>20</v>
      </c>
      <c r="P94" s="44">
        <f t="shared" si="24"/>
        <v>10.775625000000002</v>
      </c>
      <c r="Q94" s="49">
        <f t="shared" si="27"/>
        <v>2.2881250000000009</v>
      </c>
      <c r="R94" s="83">
        <v>1179</v>
      </c>
      <c r="S94" s="71">
        <f t="shared" si="28"/>
        <v>589.5</v>
      </c>
      <c r="T94" s="40">
        <f t="shared" si="29"/>
        <v>1768.5</v>
      </c>
      <c r="U94" s="99"/>
      <c r="V94" s="99"/>
      <c r="W94" s="99"/>
      <c r="X94" s="99"/>
      <c r="Y94" s="99"/>
      <c r="Z94" s="99"/>
      <c r="AA94" s="99"/>
      <c r="AB94" s="99"/>
      <c r="AC94" s="99"/>
      <c r="AD94" s="99"/>
      <c r="AE94" s="99"/>
      <c r="AF94" s="99"/>
      <c r="AG94" s="99"/>
      <c r="AH94" s="99"/>
      <c r="AI94" s="99"/>
      <c r="AJ94" s="99"/>
      <c r="AK94" s="99"/>
      <c r="AL94" s="99"/>
      <c r="AM94" s="99"/>
      <c r="AN94" s="99"/>
      <c r="AO94" s="99"/>
      <c r="AP94" s="99"/>
      <c r="AQ94" s="99"/>
      <c r="AR94" s="99"/>
      <c r="AS94" s="99"/>
      <c r="AT94" s="99"/>
      <c r="AU94" s="99"/>
      <c r="AV94" s="99"/>
      <c r="AW94" s="99"/>
      <c r="AX94" s="99"/>
    </row>
    <row r="95" spans="1:50" s="71" customFormat="1" x14ac:dyDescent="0.3">
      <c r="A95" s="66">
        <v>1470</v>
      </c>
      <c r="B95" s="67" t="s">
        <v>213</v>
      </c>
      <c r="C95" s="66">
        <v>20</v>
      </c>
      <c r="D95" s="66">
        <v>913</v>
      </c>
      <c r="E95" s="68">
        <v>7</v>
      </c>
      <c r="F95" s="66">
        <v>5835</v>
      </c>
      <c r="G95" s="66">
        <f t="shared" si="25"/>
        <v>5582.5</v>
      </c>
      <c r="H95" s="66">
        <f t="shared" si="23"/>
        <v>5708.75</v>
      </c>
      <c r="I95" s="66">
        <v>4000</v>
      </c>
      <c r="J95" s="66"/>
      <c r="K95" s="66">
        <v>1000</v>
      </c>
      <c r="L95" s="69">
        <f t="shared" si="26"/>
        <v>-10.2125</v>
      </c>
      <c r="M95" s="66"/>
      <c r="N95" s="66"/>
      <c r="O95" s="73">
        <v>15</v>
      </c>
      <c r="P95" s="44">
        <f t="shared" si="24"/>
        <v>14.271875</v>
      </c>
      <c r="Q95" s="49">
        <f t="shared" si="27"/>
        <v>19.059374999999999</v>
      </c>
      <c r="R95" s="83">
        <v>1595</v>
      </c>
      <c r="S95" s="71">
        <f t="shared" si="28"/>
        <v>797.5</v>
      </c>
      <c r="T95" s="40">
        <f t="shared" si="29"/>
        <v>2392.5</v>
      </c>
      <c r="U95" s="99"/>
      <c r="V95" s="99"/>
      <c r="W95" s="99"/>
      <c r="X95" s="99"/>
      <c r="Y95" s="99"/>
      <c r="Z95" s="99"/>
      <c r="AA95" s="99"/>
      <c r="AB95" s="99"/>
      <c r="AC95" s="99"/>
      <c r="AD95" s="99"/>
      <c r="AE95" s="99"/>
      <c r="AF95" s="99"/>
      <c r="AG95" s="99"/>
      <c r="AH95" s="99"/>
      <c r="AI95" s="99"/>
      <c r="AJ95" s="99"/>
      <c r="AK95" s="99"/>
      <c r="AL95" s="99"/>
      <c r="AM95" s="99"/>
      <c r="AN95" s="99"/>
      <c r="AO95" s="99"/>
      <c r="AP95" s="99"/>
      <c r="AQ95" s="99"/>
      <c r="AR95" s="99"/>
      <c r="AS95" s="99"/>
      <c r="AT95" s="99"/>
      <c r="AU95" s="99"/>
      <c r="AV95" s="99"/>
      <c r="AW95" s="99"/>
      <c r="AX95" s="99"/>
    </row>
    <row r="96" spans="1:50" s="81" customFormat="1" x14ac:dyDescent="0.3">
      <c r="A96" s="66">
        <v>1314</v>
      </c>
      <c r="B96" s="67" t="s">
        <v>156</v>
      </c>
      <c r="C96" s="66">
        <v>20</v>
      </c>
      <c r="D96" s="66">
        <v>0</v>
      </c>
      <c r="E96" s="68">
        <v>4</v>
      </c>
      <c r="F96" s="66">
        <v>1890</v>
      </c>
      <c r="G96" s="66">
        <f t="shared" si="25"/>
        <v>1340</v>
      </c>
      <c r="H96" s="66">
        <f t="shared" si="23"/>
        <v>1615</v>
      </c>
      <c r="I96" s="66"/>
      <c r="J96" s="66"/>
      <c r="K96" s="66"/>
      <c r="L96" s="69">
        <f t="shared" si="26"/>
        <v>80.75</v>
      </c>
      <c r="M96" s="66"/>
      <c r="N96" s="66"/>
      <c r="O96" s="66"/>
      <c r="P96" s="44">
        <f t="shared" si="24"/>
        <v>4.0374999999999996</v>
      </c>
      <c r="Q96" s="49">
        <f t="shared" si="27"/>
        <v>84.787499999999994</v>
      </c>
      <c r="R96" s="83">
        <v>670</v>
      </c>
      <c r="S96" s="71">
        <f t="shared" si="28"/>
        <v>335</v>
      </c>
      <c r="T96" s="40">
        <f t="shared" si="29"/>
        <v>1005</v>
      </c>
      <c r="U96" s="99"/>
      <c r="V96" s="99"/>
      <c r="W96" s="99"/>
      <c r="X96" s="99"/>
      <c r="Y96" s="99"/>
      <c r="Z96" s="99"/>
      <c r="AA96" s="99"/>
      <c r="AB96" s="99"/>
      <c r="AC96" s="99"/>
      <c r="AD96" s="99"/>
      <c r="AE96" s="99"/>
      <c r="AF96" s="99"/>
      <c r="AG96" s="99"/>
      <c r="AH96" s="99"/>
      <c r="AI96" s="99"/>
      <c r="AJ96" s="99"/>
      <c r="AK96" s="99"/>
      <c r="AL96" s="99"/>
      <c r="AM96" s="99"/>
      <c r="AN96" s="99"/>
      <c r="AO96" s="99"/>
      <c r="AP96" s="99"/>
      <c r="AQ96" s="99"/>
      <c r="AR96" s="99"/>
      <c r="AS96" s="99"/>
      <c r="AT96" s="99"/>
      <c r="AU96" s="99"/>
      <c r="AV96" s="99"/>
      <c r="AW96" s="99"/>
      <c r="AX96" s="99"/>
    </row>
    <row r="97" spans="1:50" s="71" customFormat="1" x14ac:dyDescent="0.3">
      <c r="A97" s="66">
        <v>1504</v>
      </c>
      <c r="B97" s="67" t="s">
        <v>51</v>
      </c>
      <c r="C97" s="66">
        <v>12</v>
      </c>
      <c r="D97" s="66">
        <v>0</v>
      </c>
      <c r="E97" s="68">
        <v>3</v>
      </c>
      <c r="F97" s="66">
        <v>1040</v>
      </c>
      <c r="G97" s="66">
        <f t="shared" si="25"/>
        <v>1165.5</v>
      </c>
      <c r="H97" s="66">
        <f t="shared" si="23"/>
        <v>1102.75</v>
      </c>
      <c r="I97" s="66"/>
      <c r="J97" s="66"/>
      <c r="K97" s="66">
        <v>360</v>
      </c>
      <c r="L97" s="69">
        <f t="shared" si="26"/>
        <v>61.895833333333336</v>
      </c>
      <c r="M97" s="66"/>
      <c r="N97" s="66"/>
      <c r="O97" s="66"/>
      <c r="P97" s="44">
        <f t="shared" si="24"/>
        <v>4.5947916666666666</v>
      </c>
      <c r="Q97" s="49">
        <f t="shared" si="27"/>
        <v>66.490625000000009</v>
      </c>
      <c r="R97" s="83">
        <v>777</v>
      </c>
      <c r="S97" s="71">
        <f t="shared" si="28"/>
        <v>388.5</v>
      </c>
      <c r="T97" s="40">
        <f t="shared" si="29"/>
        <v>1165.5</v>
      </c>
      <c r="U97" s="99"/>
      <c r="V97" s="99"/>
      <c r="W97" s="99"/>
      <c r="X97" s="99"/>
      <c r="Y97" s="99"/>
      <c r="Z97" s="99"/>
      <c r="AA97" s="99"/>
      <c r="AB97" s="99"/>
      <c r="AC97" s="99"/>
      <c r="AD97" s="99"/>
      <c r="AE97" s="99"/>
      <c r="AF97" s="99"/>
      <c r="AG97" s="99"/>
      <c r="AH97" s="99"/>
      <c r="AI97" s="99"/>
      <c r="AJ97" s="99"/>
      <c r="AK97" s="99"/>
      <c r="AL97" s="99"/>
      <c r="AM97" s="99"/>
      <c r="AN97" s="99"/>
      <c r="AO97" s="99"/>
      <c r="AP97" s="99"/>
      <c r="AQ97" s="99"/>
      <c r="AR97" s="99"/>
      <c r="AS97" s="99"/>
      <c r="AT97" s="99"/>
      <c r="AU97" s="99"/>
      <c r="AV97" s="99"/>
      <c r="AW97" s="99"/>
      <c r="AX97" s="99"/>
    </row>
    <row r="98" spans="1:50" s="71" customFormat="1" x14ac:dyDescent="0.3">
      <c r="A98" s="66">
        <v>1315</v>
      </c>
      <c r="B98" s="67" t="s">
        <v>157</v>
      </c>
      <c r="C98" s="66">
        <v>20</v>
      </c>
      <c r="D98" s="66">
        <v>0</v>
      </c>
      <c r="E98" s="68">
        <v>4</v>
      </c>
      <c r="F98" s="66">
        <v>1826</v>
      </c>
      <c r="G98" s="66">
        <f t="shared" si="25"/>
        <v>1440</v>
      </c>
      <c r="H98" s="66">
        <f t="shared" si="23"/>
        <v>1633</v>
      </c>
      <c r="I98" s="66"/>
      <c r="J98" s="66"/>
      <c r="K98" s="66"/>
      <c r="L98" s="69">
        <f t="shared" si="26"/>
        <v>81.650000000000006</v>
      </c>
      <c r="M98" s="66"/>
      <c r="N98" s="66"/>
      <c r="O98" s="66"/>
      <c r="P98" s="44">
        <f t="shared" si="24"/>
        <v>4.0825000000000005</v>
      </c>
      <c r="Q98" s="49">
        <f t="shared" si="27"/>
        <v>85.732500000000002</v>
      </c>
      <c r="R98" s="83">
        <v>720</v>
      </c>
      <c r="S98" s="71">
        <f t="shared" si="28"/>
        <v>360</v>
      </c>
      <c r="T98" s="40">
        <f t="shared" si="29"/>
        <v>1080</v>
      </c>
      <c r="U98" s="99"/>
      <c r="V98" s="99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</row>
    <row r="99" spans="1:50" s="71" customFormat="1" x14ac:dyDescent="0.3">
      <c r="A99" s="55">
        <v>1312</v>
      </c>
      <c r="B99" s="56" t="s">
        <v>271</v>
      </c>
      <c r="C99" s="55">
        <v>10</v>
      </c>
      <c r="D99" s="55">
        <v>629</v>
      </c>
      <c r="E99" s="57">
        <v>4</v>
      </c>
      <c r="F99" s="55">
        <v>0</v>
      </c>
      <c r="G99" s="66">
        <f t="shared" si="25"/>
        <v>0</v>
      </c>
      <c r="H99" s="55">
        <f t="shared" si="23"/>
        <v>0</v>
      </c>
      <c r="I99" s="80"/>
      <c r="J99" s="55"/>
      <c r="K99" s="55"/>
      <c r="L99" s="69">
        <f t="shared" si="26"/>
        <v>-62.9</v>
      </c>
      <c r="M99" s="55"/>
      <c r="N99" s="55"/>
      <c r="O99" s="55"/>
      <c r="P99" s="59">
        <f t="shared" si="24"/>
        <v>0</v>
      </c>
      <c r="Q99" s="28">
        <f t="shared" si="27"/>
        <v>-62.9</v>
      </c>
      <c r="R99" s="87"/>
      <c r="S99" s="71">
        <f t="shared" si="28"/>
        <v>0</v>
      </c>
      <c r="T99" s="40">
        <f t="shared" si="29"/>
        <v>0</v>
      </c>
      <c r="U99" s="12"/>
      <c r="V99" s="12"/>
      <c r="W99" s="99"/>
      <c r="X99" s="99"/>
      <c r="Y99" s="99"/>
      <c r="Z99" s="99"/>
      <c r="AA99" s="99"/>
      <c r="AB99" s="99"/>
      <c r="AC99" s="99"/>
      <c r="AD99" s="99"/>
      <c r="AE99" s="99"/>
      <c r="AF99" s="99"/>
      <c r="AG99" s="99"/>
      <c r="AH99" s="99"/>
      <c r="AI99" s="99"/>
      <c r="AJ99" s="99"/>
      <c r="AK99" s="99"/>
      <c r="AL99" s="99"/>
      <c r="AM99" s="99"/>
      <c r="AN99" s="99"/>
      <c r="AO99" s="99"/>
      <c r="AP99" s="99"/>
      <c r="AQ99" s="99"/>
      <c r="AR99" s="99"/>
      <c r="AS99" s="99"/>
      <c r="AT99" s="99"/>
      <c r="AU99" s="99"/>
      <c r="AV99" s="99"/>
      <c r="AW99" s="99"/>
      <c r="AX99" s="99"/>
    </row>
    <row r="100" spans="1:50" s="71" customFormat="1" x14ac:dyDescent="0.3">
      <c r="A100" s="66">
        <v>4603</v>
      </c>
      <c r="B100" s="67" t="s">
        <v>347</v>
      </c>
      <c r="C100" s="66">
        <v>12</v>
      </c>
      <c r="D100" s="66">
        <v>1825</v>
      </c>
      <c r="E100" s="68">
        <v>7</v>
      </c>
      <c r="F100" s="66">
        <v>3556</v>
      </c>
      <c r="G100" s="66">
        <f t="shared" si="25"/>
        <v>2782.5</v>
      </c>
      <c r="H100" s="66">
        <f t="shared" si="23"/>
        <v>3169.25</v>
      </c>
      <c r="I100" s="66"/>
      <c r="J100" s="66"/>
      <c r="K100" s="66"/>
      <c r="L100" s="69">
        <f t="shared" si="26"/>
        <v>112.02083333333333</v>
      </c>
      <c r="M100" s="66"/>
      <c r="N100" s="66"/>
      <c r="O100" s="66"/>
      <c r="P100" s="44">
        <f t="shared" si="24"/>
        <v>13.205208333333333</v>
      </c>
      <c r="Q100" s="49">
        <f t="shared" si="27"/>
        <v>125.22604166666666</v>
      </c>
      <c r="R100" s="83">
        <v>795</v>
      </c>
      <c r="S100" s="71">
        <f t="shared" si="28"/>
        <v>397.5</v>
      </c>
      <c r="T100" s="40">
        <f t="shared" si="29"/>
        <v>1192.5</v>
      </c>
      <c r="U100" s="99"/>
      <c r="V100" s="99"/>
      <c r="W100" s="99"/>
      <c r="X100" s="99"/>
      <c r="Y100" s="99"/>
      <c r="Z100" s="99"/>
      <c r="AA100" s="99"/>
      <c r="AB100" s="99"/>
      <c r="AC100" s="99"/>
      <c r="AD100" s="99"/>
      <c r="AE100" s="99"/>
      <c r="AF100" s="99"/>
      <c r="AG100" s="99"/>
      <c r="AH100" s="99"/>
      <c r="AI100" s="99"/>
      <c r="AJ100" s="99"/>
      <c r="AK100" s="99"/>
      <c r="AL100" s="99"/>
      <c r="AM100" s="99"/>
      <c r="AN100" s="99"/>
      <c r="AO100" s="99"/>
      <c r="AP100" s="99"/>
      <c r="AQ100" s="99"/>
      <c r="AR100" s="99"/>
      <c r="AS100" s="99"/>
      <c r="AT100" s="99"/>
      <c r="AU100" s="99"/>
      <c r="AV100" s="99"/>
      <c r="AW100" s="99"/>
      <c r="AX100" s="99"/>
    </row>
    <row r="101" spans="1:50" s="71" customFormat="1" x14ac:dyDescent="0.3">
      <c r="A101" s="66">
        <v>1404</v>
      </c>
      <c r="B101" s="67" t="s">
        <v>243</v>
      </c>
      <c r="C101" s="66">
        <v>1</v>
      </c>
      <c r="D101" s="66">
        <v>17</v>
      </c>
      <c r="E101" s="68">
        <v>7</v>
      </c>
      <c r="F101" s="66">
        <v>53</v>
      </c>
      <c r="G101" s="66">
        <f t="shared" si="25"/>
        <v>101.5</v>
      </c>
      <c r="H101" s="66">
        <f t="shared" si="23"/>
        <v>77.25</v>
      </c>
      <c r="I101" s="66">
        <v>20</v>
      </c>
      <c r="J101" s="66"/>
      <c r="K101" s="66">
        <v>40</v>
      </c>
      <c r="L101" s="69">
        <f t="shared" si="26"/>
        <v>0.25</v>
      </c>
      <c r="M101" s="66"/>
      <c r="N101" s="66"/>
      <c r="O101" s="66"/>
      <c r="P101" s="44">
        <f t="shared" si="24"/>
        <v>3.8625000000000003</v>
      </c>
      <c r="Q101" s="49">
        <f t="shared" si="27"/>
        <v>4.1125000000000007</v>
      </c>
      <c r="R101" s="83">
        <v>29</v>
      </c>
      <c r="S101" s="71">
        <f t="shared" si="28"/>
        <v>14.5</v>
      </c>
      <c r="T101" s="40">
        <f t="shared" si="29"/>
        <v>43.5</v>
      </c>
      <c r="U101" s="99"/>
      <c r="V101" s="99"/>
      <c r="W101" s="99"/>
      <c r="X101" s="99"/>
      <c r="Y101" s="99"/>
      <c r="Z101" s="99"/>
      <c r="AA101" s="99"/>
      <c r="AB101" s="99"/>
      <c r="AC101" s="99"/>
      <c r="AD101" s="99"/>
      <c r="AE101" s="99"/>
      <c r="AF101" s="99"/>
      <c r="AG101" s="99"/>
      <c r="AH101" s="99"/>
      <c r="AI101" s="99"/>
      <c r="AJ101" s="99"/>
      <c r="AK101" s="99"/>
      <c r="AL101" s="99"/>
      <c r="AM101" s="99"/>
      <c r="AN101" s="99"/>
      <c r="AO101" s="99"/>
      <c r="AP101" s="99"/>
      <c r="AQ101" s="99"/>
      <c r="AR101" s="99"/>
      <c r="AS101" s="99"/>
      <c r="AT101" s="99"/>
      <c r="AU101" s="99"/>
      <c r="AV101" s="99"/>
      <c r="AW101" s="99"/>
      <c r="AX101" s="99"/>
    </row>
    <row r="102" spans="1:50" s="71" customFormat="1" x14ac:dyDescent="0.3">
      <c r="A102" s="66">
        <v>1072</v>
      </c>
      <c r="B102" s="67" t="s">
        <v>350</v>
      </c>
      <c r="C102" s="66">
        <v>10</v>
      </c>
      <c r="D102" s="66">
        <v>450</v>
      </c>
      <c r="E102" s="68">
        <v>9</v>
      </c>
      <c r="F102" s="66">
        <v>4266</v>
      </c>
      <c r="G102" s="66">
        <f t="shared" si="25"/>
        <v>4500</v>
      </c>
      <c r="H102" s="66">
        <f t="shared" si="23"/>
        <v>4383</v>
      </c>
      <c r="I102" s="66">
        <v>3000</v>
      </c>
      <c r="J102" s="66"/>
      <c r="K102" s="66"/>
      <c r="L102" s="69">
        <f t="shared" si="26"/>
        <v>93.3</v>
      </c>
      <c r="M102" s="66"/>
      <c r="N102" s="66"/>
      <c r="O102" s="66"/>
      <c r="P102" s="44">
        <f t="shared" si="24"/>
        <v>21.914999999999999</v>
      </c>
      <c r="Q102" s="49">
        <f t="shared" si="27"/>
        <v>115.215</v>
      </c>
      <c r="R102" s="83">
        <v>1000</v>
      </c>
      <c r="S102" s="71">
        <f t="shared" si="28"/>
        <v>500</v>
      </c>
      <c r="T102" s="40">
        <f t="shared" si="29"/>
        <v>1500</v>
      </c>
      <c r="U102" s="99"/>
      <c r="V102" s="99"/>
      <c r="W102" s="99"/>
      <c r="X102" s="99"/>
      <c r="Y102" s="99"/>
      <c r="Z102" s="99"/>
      <c r="AA102" s="99"/>
      <c r="AB102" s="99"/>
      <c r="AC102" s="99"/>
      <c r="AD102" s="99"/>
      <c r="AE102" s="99"/>
      <c r="AF102" s="99"/>
      <c r="AG102" s="99"/>
      <c r="AH102" s="99"/>
      <c r="AI102" s="99"/>
      <c r="AJ102" s="99"/>
      <c r="AK102" s="99"/>
      <c r="AL102" s="99"/>
      <c r="AM102" s="99"/>
      <c r="AN102" s="99"/>
      <c r="AO102" s="99"/>
      <c r="AP102" s="99"/>
      <c r="AQ102" s="99"/>
      <c r="AR102" s="99"/>
      <c r="AS102" s="99"/>
      <c r="AT102" s="99"/>
      <c r="AU102" s="99"/>
      <c r="AV102" s="99"/>
      <c r="AW102" s="99"/>
      <c r="AX102" s="99"/>
    </row>
    <row r="103" spans="1:50" s="81" customFormat="1" x14ac:dyDescent="0.3">
      <c r="A103" s="66">
        <v>4604</v>
      </c>
      <c r="B103" s="67" t="s">
        <v>48</v>
      </c>
      <c r="C103" s="66">
        <v>1</v>
      </c>
      <c r="D103" s="66">
        <v>0</v>
      </c>
      <c r="E103" s="68">
        <v>7</v>
      </c>
      <c r="F103" s="66">
        <v>399</v>
      </c>
      <c r="G103" s="66">
        <f t="shared" si="25"/>
        <v>343</v>
      </c>
      <c r="H103" s="66">
        <f t="shared" si="23"/>
        <v>371</v>
      </c>
      <c r="I103" s="66">
        <v>200</v>
      </c>
      <c r="J103" s="66"/>
      <c r="K103" s="66">
        <v>100</v>
      </c>
      <c r="L103" s="69">
        <f t="shared" si="26"/>
        <v>71</v>
      </c>
      <c r="M103" s="66"/>
      <c r="N103" s="66"/>
      <c r="O103" s="66"/>
      <c r="P103" s="44">
        <f t="shared" si="24"/>
        <v>18.55</v>
      </c>
      <c r="Q103" s="49">
        <f t="shared" si="27"/>
        <v>89.55</v>
      </c>
      <c r="R103" s="83">
        <v>98</v>
      </c>
      <c r="S103" s="71">
        <f t="shared" si="28"/>
        <v>49</v>
      </c>
      <c r="T103" s="40">
        <f t="shared" si="29"/>
        <v>147</v>
      </c>
      <c r="U103" s="99"/>
      <c r="V103" s="99"/>
      <c r="W103" s="99"/>
      <c r="X103" s="99"/>
      <c r="Y103" s="99"/>
      <c r="Z103" s="99"/>
      <c r="AA103" s="99"/>
      <c r="AB103" s="99"/>
      <c r="AC103" s="99"/>
      <c r="AD103" s="99"/>
      <c r="AE103" s="99"/>
      <c r="AF103" s="99"/>
      <c r="AG103" s="99"/>
      <c r="AH103" s="99"/>
      <c r="AI103" s="99"/>
      <c r="AJ103" s="99"/>
      <c r="AK103" s="99"/>
      <c r="AL103" s="99"/>
      <c r="AM103" s="99"/>
      <c r="AN103" s="99"/>
      <c r="AO103" s="99"/>
      <c r="AP103" s="99"/>
      <c r="AQ103" s="99"/>
      <c r="AR103" s="99"/>
      <c r="AS103" s="99"/>
      <c r="AT103" s="99"/>
      <c r="AU103" s="99"/>
      <c r="AV103" s="99"/>
      <c r="AW103" s="99"/>
      <c r="AX103" s="99"/>
    </row>
    <row r="104" spans="1:50" s="71" customFormat="1" x14ac:dyDescent="0.3">
      <c r="A104" s="66">
        <v>1241</v>
      </c>
      <c r="B104" s="102" t="s">
        <v>158</v>
      </c>
      <c r="C104" s="66">
        <v>20</v>
      </c>
      <c r="D104" s="75">
        <v>10109</v>
      </c>
      <c r="E104" s="68">
        <v>6</v>
      </c>
      <c r="F104" s="66">
        <v>27453</v>
      </c>
      <c r="G104" s="66">
        <f t="shared" si="25"/>
        <v>29868</v>
      </c>
      <c r="H104" s="66">
        <f t="shared" si="23"/>
        <v>28660.5</v>
      </c>
      <c r="I104" s="66"/>
      <c r="J104" s="66"/>
      <c r="K104" s="66">
        <v>10000</v>
      </c>
      <c r="L104" s="69">
        <f t="shared" si="26"/>
        <v>427.57499999999999</v>
      </c>
      <c r="M104" s="66"/>
      <c r="N104" s="73">
        <v>40</v>
      </c>
      <c r="O104" s="73">
        <v>10</v>
      </c>
      <c r="P104" s="44">
        <f t="shared" si="24"/>
        <v>71.651250000000005</v>
      </c>
      <c r="Q104" s="49">
        <f t="shared" si="27"/>
        <v>549.22624999999994</v>
      </c>
      <c r="R104" s="83">
        <v>9956</v>
      </c>
      <c r="S104" s="71">
        <f t="shared" si="28"/>
        <v>4978</v>
      </c>
      <c r="T104" s="40">
        <f t="shared" si="29"/>
        <v>14934</v>
      </c>
      <c r="U104" s="99"/>
      <c r="V104" s="99"/>
      <c r="W104" s="99"/>
      <c r="X104" s="99"/>
      <c r="Y104" s="99"/>
      <c r="Z104" s="99"/>
      <c r="AA104" s="99"/>
      <c r="AB104" s="99"/>
      <c r="AC104" s="99"/>
      <c r="AD104" s="99"/>
      <c r="AE104" s="99"/>
      <c r="AF104" s="99"/>
      <c r="AG104" s="99"/>
      <c r="AH104" s="99"/>
      <c r="AI104" s="99"/>
      <c r="AJ104" s="99"/>
      <c r="AK104" s="99"/>
      <c r="AL104" s="99"/>
      <c r="AM104" s="99"/>
      <c r="AN104" s="99"/>
      <c r="AO104" s="99"/>
      <c r="AP104" s="99"/>
      <c r="AQ104" s="99"/>
      <c r="AR104" s="99"/>
      <c r="AS104" s="99"/>
      <c r="AT104" s="99"/>
      <c r="AU104" s="99"/>
      <c r="AV104" s="99"/>
      <c r="AW104" s="99"/>
      <c r="AX104" s="99"/>
    </row>
    <row r="105" spans="1:50" s="71" customFormat="1" x14ac:dyDescent="0.3">
      <c r="A105" s="66">
        <v>1354</v>
      </c>
      <c r="B105" s="67" t="s">
        <v>159</v>
      </c>
      <c r="C105" s="66">
        <v>20</v>
      </c>
      <c r="D105" s="66">
        <v>0</v>
      </c>
      <c r="E105" s="68">
        <v>4.5</v>
      </c>
      <c r="F105" s="66">
        <v>1101</v>
      </c>
      <c r="G105" s="66">
        <f t="shared" si="25"/>
        <v>1208.25</v>
      </c>
      <c r="H105" s="66">
        <f t="shared" si="23"/>
        <v>1154.625</v>
      </c>
      <c r="I105" s="66"/>
      <c r="J105" s="66"/>
      <c r="K105" s="66">
        <v>300</v>
      </c>
      <c r="L105" s="69">
        <f t="shared" si="26"/>
        <v>42.731250000000003</v>
      </c>
      <c r="M105" s="66"/>
      <c r="N105" s="66"/>
      <c r="O105" s="66"/>
      <c r="P105" s="44">
        <f t="shared" si="24"/>
        <v>2.8865625000000001</v>
      </c>
      <c r="Q105" s="49">
        <f t="shared" si="27"/>
        <v>45.617812499999999</v>
      </c>
      <c r="R105" s="83">
        <v>537</v>
      </c>
      <c r="S105" s="71">
        <f t="shared" si="28"/>
        <v>268.5</v>
      </c>
      <c r="T105" s="40">
        <f t="shared" si="29"/>
        <v>805.5</v>
      </c>
      <c r="U105" s="99"/>
      <c r="V105" s="99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</row>
    <row r="106" spans="1:50" s="103" customFormat="1" x14ac:dyDescent="0.3">
      <c r="A106" s="55">
        <v>1613</v>
      </c>
      <c r="B106" s="56" t="s">
        <v>320</v>
      </c>
      <c r="C106" s="55"/>
      <c r="D106" s="55"/>
      <c r="E106" s="57"/>
      <c r="F106" s="55"/>
      <c r="G106" s="66">
        <f t="shared" si="25"/>
        <v>0</v>
      </c>
      <c r="H106" s="55"/>
      <c r="I106" s="80"/>
      <c r="J106" s="55"/>
      <c r="K106" s="55">
        <v>480</v>
      </c>
      <c r="L106" s="69" t="e">
        <f t="shared" si="26"/>
        <v>#DIV/0!</v>
      </c>
      <c r="M106" s="55"/>
      <c r="N106" s="55"/>
      <c r="O106" s="55"/>
      <c r="P106" s="59"/>
      <c r="Q106" s="28">
        <v>20</v>
      </c>
      <c r="R106" s="87"/>
      <c r="S106" s="71">
        <f t="shared" si="28"/>
        <v>0</v>
      </c>
      <c r="T106" s="40">
        <f t="shared" si="29"/>
        <v>0</v>
      </c>
      <c r="U106" s="12"/>
      <c r="V106" s="12"/>
      <c r="W106" s="99"/>
      <c r="X106" s="99"/>
      <c r="Y106" s="99"/>
      <c r="Z106" s="99"/>
      <c r="AA106" s="99"/>
      <c r="AB106" s="99"/>
      <c r="AC106" s="99"/>
      <c r="AD106" s="99"/>
      <c r="AE106" s="99"/>
      <c r="AF106" s="99"/>
      <c r="AG106" s="99"/>
      <c r="AH106" s="99"/>
      <c r="AI106" s="99"/>
      <c r="AJ106" s="99"/>
      <c r="AK106" s="99"/>
      <c r="AL106" s="99"/>
      <c r="AM106" s="99"/>
      <c r="AN106" s="99"/>
      <c r="AO106" s="99"/>
      <c r="AP106" s="99"/>
      <c r="AQ106" s="99"/>
      <c r="AR106" s="99"/>
      <c r="AS106" s="99"/>
      <c r="AT106" s="99"/>
      <c r="AU106" s="99"/>
      <c r="AV106" s="99"/>
      <c r="AW106" s="99"/>
      <c r="AX106" s="99"/>
    </row>
    <row r="107" spans="1:50" s="71" customFormat="1" x14ac:dyDescent="0.3">
      <c r="A107" s="66">
        <v>128</v>
      </c>
      <c r="B107" s="67" t="s">
        <v>80</v>
      </c>
      <c r="C107" s="66">
        <v>6</v>
      </c>
      <c r="D107" s="66">
        <v>31</v>
      </c>
      <c r="E107" s="68">
        <v>4</v>
      </c>
      <c r="F107" s="66">
        <v>134</v>
      </c>
      <c r="G107" s="66">
        <f t="shared" si="25"/>
        <v>190</v>
      </c>
      <c r="H107" s="66">
        <f t="shared" ref="H107:H133" si="30">SUM(F107+G107)/2</f>
        <v>162</v>
      </c>
      <c r="I107" s="66"/>
      <c r="J107" s="66"/>
      <c r="K107" s="66">
        <v>96</v>
      </c>
      <c r="L107" s="69">
        <f t="shared" si="26"/>
        <v>5.833333333333333</v>
      </c>
      <c r="M107" s="66"/>
      <c r="N107" s="66"/>
      <c r="O107" s="66"/>
      <c r="P107" s="44">
        <f t="shared" ref="P107:P133" si="31">H107*0.05/C107</f>
        <v>1.3499999999999999</v>
      </c>
      <c r="Q107" s="49">
        <f t="shared" ref="Q107:Q133" si="32">L107+M107+N107+O107+P107</f>
        <v>7.1833333333333327</v>
      </c>
      <c r="R107" s="83">
        <v>95</v>
      </c>
      <c r="S107" s="71">
        <f t="shared" si="28"/>
        <v>47.5</v>
      </c>
      <c r="T107" s="40">
        <f t="shared" si="29"/>
        <v>142.5</v>
      </c>
      <c r="U107" s="99"/>
      <c r="V107" s="99"/>
      <c r="W107" s="99"/>
      <c r="X107" s="99"/>
      <c r="Y107" s="99"/>
      <c r="Z107" s="99"/>
      <c r="AA107" s="99"/>
      <c r="AB107" s="99"/>
      <c r="AC107" s="99"/>
      <c r="AD107" s="99"/>
      <c r="AE107" s="99"/>
      <c r="AF107" s="99"/>
      <c r="AG107" s="99"/>
      <c r="AH107" s="99"/>
      <c r="AI107" s="99"/>
      <c r="AJ107" s="99"/>
      <c r="AK107" s="99"/>
      <c r="AL107" s="99"/>
      <c r="AM107" s="99"/>
      <c r="AN107" s="99"/>
      <c r="AO107" s="99"/>
      <c r="AP107" s="99"/>
      <c r="AQ107" s="99"/>
      <c r="AR107" s="99"/>
      <c r="AS107" s="99"/>
      <c r="AT107" s="99"/>
      <c r="AU107" s="99"/>
      <c r="AV107" s="99"/>
      <c r="AW107" s="99"/>
      <c r="AX107" s="99"/>
    </row>
    <row r="108" spans="1:50" s="71" customFormat="1" x14ac:dyDescent="0.3">
      <c r="A108" s="66">
        <v>3138</v>
      </c>
      <c r="B108" s="67" t="s">
        <v>339</v>
      </c>
      <c r="C108" s="66">
        <v>24</v>
      </c>
      <c r="D108" s="66">
        <v>2056</v>
      </c>
      <c r="E108" s="68">
        <v>8</v>
      </c>
      <c r="F108" s="66">
        <v>3460</v>
      </c>
      <c r="G108" s="66">
        <f t="shared" si="25"/>
        <v>4000</v>
      </c>
      <c r="H108" s="66">
        <f t="shared" si="30"/>
        <v>3730</v>
      </c>
      <c r="I108" s="66"/>
      <c r="J108" s="66"/>
      <c r="K108" s="66">
        <v>720</v>
      </c>
      <c r="L108" s="69">
        <f t="shared" si="26"/>
        <v>39.75</v>
      </c>
      <c r="M108" s="66"/>
      <c r="N108" s="66"/>
      <c r="O108" s="66"/>
      <c r="P108" s="44">
        <f t="shared" si="31"/>
        <v>7.770833333333333</v>
      </c>
      <c r="Q108" s="49">
        <f t="shared" si="32"/>
        <v>47.520833333333336</v>
      </c>
      <c r="R108" s="83">
        <v>1000</v>
      </c>
      <c r="S108" s="71">
        <f t="shared" si="28"/>
        <v>500</v>
      </c>
      <c r="T108" s="40">
        <f t="shared" si="29"/>
        <v>1500</v>
      </c>
      <c r="U108" s="99"/>
      <c r="V108" s="99"/>
      <c r="W108" s="99"/>
      <c r="X108" s="99"/>
      <c r="Y108" s="99"/>
      <c r="Z108" s="99"/>
      <c r="AA108" s="99"/>
      <c r="AB108" s="99"/>
      <c r="AC108" s="99"/>
      <c r="AD108" s="99"/>
      <c r="AE108" s="99"/>
      <c r="AF108" s="99"/>
      <c r="AG108" s="99"/>
      <c r="AH108" s="99"/>
      <c r="AI108" s="99"/>
      <c r="AJ108" s="99"/>
      <c r="AK108" s="99"/>
      <c r="AL108" s="99"/>
      <c r="AM108" s="99"/>
      <c r="AN108" s="99"/>
      <c r="AO108" s="99"/>
      <c r="AP108" s="99"/>
      <c r="AQ108" s="99"/>
      <c r="AR108" s="99"/>
      <c r="AS108" s="99"/>
      <c r="AT108" s="99"/>
      <c r="AU108" s="99"/>
      <c r="AV108" s="99"/>
      <c r="AW108" s="99"/>
      <c r="AX108" s="99"/>
    </row>
    <row r="109" spans="1:50" s="71" customFormat="1" x14ac:dyDescent="0.3">
      <c r="A109" s="66">
        <v>1384</v>
      </c>
      <c r="B109" s="67" t="s">
        <v>46</v>
      </c>
      <c r="C109" s="66">
        <v>24</v>
      </c>
      <c r="D109" s="66">
        <v>731</v>
      </c>
      <c r="E109" s="68">
        <v>8</v>
      </c>
      <c r="F109" s="66">
        <v>1012</v>
      </c>
      <c r="G109" s="66">
        <f t="shared" ref="G109:G140" si="33">S109*E109</f>
        <v>808</v>
      </c>
      <c r="H109" s="66">
        <f t="shared" si="30"/>
        <v>910</v>
      </c>
      <c r="I109" s="66"/>
      <c r="J109" s="66"/>
      <c r="K109" s="66"/>
      <c r="L109" s="69">
        <f t="shared" ref="L109:L140" si="34">(H109-D109-I109-J109-K109)/C109</f>
        <v>7.458333333333333</v>
      </c>
      <c r="M109" s="66"/>
      <c r="N109" s="66"/>
      <c r="O109" s="66"/>
      <c r="P109" s="44">
        <f t="shared" si="31"/>
        <v>1.8958333333333333</v>
      </c>
      <c r="Q109" s="49">
        <f t="shared" si="32"/>
        <v>9.3541666666666661</v>
      </c>
      <c r="R109" s="83">
        <v>202</v>
      </c>
      <c r="S109" s="71">
        <f t="shared" ref="S109:S140" si="35">R109/2</f>
        <v>101</v>
      </c>
      <c r="T109" s="40">
        <f t="shared" ref="T109:T140" si="36">S109*3</f>
        <v>303</v>
      </c>
      <c r="U109" s="99"/>
      <c r="V109" s="99"/>
      <c r="W109" s="99"/>
      <c r="X109" s="99"/>
      <c r="Y109" s="99"/>
      <c r="Z109" s="99"/>
      <c r="AA109" s="99"/>
      <c r="AB109" s="99"/>
      <c r="AC109" s="99"/>
      <c r="AD109" s="99"/>
      <c r="AE109" s="99"/>
      <c r="AF109" s="99"/>
      <c r="AG109" s="99"/>
      <c r="AH109" s="99"/>
      <c r="AI109" s="99"/>
      <c r="AJ109" s="99"/>
      <c r="AK109" s="99"/>
      <c r="AL109" s="99"/>
      <c r="AM109" s="99"/>
      <c r="AN109" s="99"/>
      <c r="AO109" s="99"/>
      <c r="AP109" s="99"/>
      <c r="AQ109" s="99"/>
      <c r="AR109" s="99"/>
      <c r="AS109" s="99"/>
      <c r="AT109" s="99"/>
      <c r="AU109" s="99"/>
      <c r="AV109" s="99"/>
      <c r="AW109" s="99"/>
      <c r="AX109" s="99"/>
    </row>
    <row r="110" spans="1:50" s="71" customFormat="1" x14ac:dyDescent="0.3">
      <c r="A110" s="66">
        <v>1385</v>
      </c>
      <c r="B110" s="67" t="s">
        <v>45</v>
      </c>
      <c r="C110" s="66">
        <v>24</v>
      </c>
      <c r="D110" s="66">
        <v>2243</v>
      </c>
      <c r="E110" s="68">
        <v>8</v>
      </c>
      <c r="F110" s="66">
        <v>3427</v>
      </c>
      <c r="G110" s="66">
        <f t="shared" si="33"/>
        <v>3864</v>
      </c>
      <c r="H110" s="66">
        <f t="shared" si="30"/>
        <v>3645.5</v>
      </c>
      <c r="I110" s="66"/>
      <c r="J110" s="66"/>
      <c r="K110" s="66">
        <v>480</v>
      </c>
      <c r="L110" s="69">
        <f t="shared" si="34"/>
        <v>38.4375</v>
      </c>
      <c r="M110" s="66"/>
      <c r="N110" s="66"/>
      <c r="O110" s="66"/>
      <c r="P110" s="44">
        <f t="shared" si="31"/>
        <v>7.5947916666666666</v>
      </c>
      <c r="Q110" s="49">
        <f t="shared" si="32"/>
        <v>46.032291666666666</v>
      </c>
      <c r="R110" s="83">
        <v>966</v>
      </c>
      <c r="S110" s="71">
        <f t="shared" si="35"/>
        <v>483</v>
      </c>
      <c r="T110" s="40">
        <f t="shared" si="36"/>
        <v>1449</v>
      </c>
      <c r="U110" s="99"/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  <c r="AL110" s="99"/>
      <c r="AM110" s="99"/>
      <c r="AN110" s="99"/>
      <c r="AO110" s="99"/>
      <c r="AP110" s="99"/>
      <c r="AQ110" s="99"/>
      <c r="AR110" s="99"/>
      <c r="AS110" s="99"/>
      <c r="AT110" s="99"/>
      <c r="AU110" s="99"/>
      <c r="AV110" s="99"/>
      <c r="AW110" s="99"/>
      <c r="AX110" s="99"/>
    </row>
    <row r="111" spans="1:50" s="71" customFormat="1" x14ac:dyDescent="0.3">
      <c r="A111" s="66">
        <v>1386</v>
      </c>
      <c r="B111" s="67" t="s">
        <v>66</v>
      </c>
      <c r="C111" s="66">
        <v>6</v>
      </c>
      <c r="D111" s="66">
        <v>145</v>
      </c>
      <c r="E111" s="68">
        <v>8</v>
      </c>
      <c r="F111" s="66">
        <v>196</v>
      </c>
      <c r="G111" s="66">
        <f t="shared" si="33"/>
        <v>160</v>
      </c>
      <c r="H111" s="66">
        <f t="shared" si="30"/>
        <v>178</v>
      </c>
      <c r="I111" s="66"/>
      <c r="J111" s="66"/>
      <c r="K111" s="66"/>
      <c r="L111" s="69">
        <f t="shared" si="34"/>
        <v>5.5</v>
      </c>
      <c r="M111" s="66"/>
      <c r="N111" s="66"/>
      <c r="O111" s="66"/>
      <c r="P111" s="44">
        <f t="shared" si="31"/>
        <v>1.4833333333333334</v>
      </c>
      <c r="Q111" s="49">
        <f t="shared" si="32"/>
        <v>6.9833333333333334</v>
      </c>
      <c r="R111" s="83">
        <v>40</v>
      </c>
      <c r="S111" s="71">
        <f t="shared" si="35"/>
        <v>20</v>
      </c>
      <c r="T111" s="40">
        <f t="shared" si="36"/>
        <v>60</v>
      </c>
      <c r="U111" s="99"/>
      <c r="V111" s="99"/>
      <c r="W111" s="99"/>
      <c r="X111" s="99"/>
      <c r="Y111" s="99"/>
      <c r="Z111" s="99"/>
      <c r="AA111" s="99"/>
      <c r="AB111" s="99"/>
      <c r="AC111" s="99"/>
      <c r="AD111" s="99"/>
      <c r="AE111" s="99"/>
      <c r="AF111" s="99"/>
      <c r="AG111" s="99"/>
      <c r="AH111" s="99"/>
      <c r="AI111" s="99"/>
      <c r="AJ111" s="99"/>
      <c r="AK111" s="99"/>
      <c r="AL111" s="99"/>
      <c r="AM111" s="99"/>
      <c r="AN111" s="99"/>
      <c r="AO111" s="99"/>
      <c r="AP111" s="99"/>
      <c r="AQ111" s="99"/>
      <c r="AR111" s="99"/>
      <c r="AS111" s="99"/>
      <c r="AT111" s="99"/>
      <c r="AU111" s="99"/>
      <c r="AV111" s="99"/>
      <c r="AW111" s="99"/>
      <c r="AX111" s="99"/>
    </row>
    <row r="112" spans="1:50" s="71" customFormat="1" x14ac:dyDescent="0.3">
      <c r="A112" s="66">
        <v>91</v>
      </c>
      <c r="B112" s="67" t="s">
        <v>61</v>
      </c>
      <c r="C112" s="66">
        <v>12</v>
      </c>
      <c r="D112" s="66">
        <v>279</v>
      </c>
      <c r="E112" s="68">
        <v>10</v>
      </c>
      <c r="F112" s="66">
        <v>880</v>
      </c>
      <c r="G112" s="66">
        <f t="shared" si="33"/>
        <v>1010</v>
      </c>
      <c r="H112" s="66">
        <f t="shared" si="30"/>
        <v>945</v>
      </c>
      <c r="I112" s="66">
        <v>360</v>
      </c>
      <c r="J112" s="66"/>
      <c r="K112" s="66">
        <v>120</v>
      </c>
      <c r="L112" s="69">
        <f t="shared" si="34"/>
        <v>15.5</v>
      </c>
      <c r="M112" s="66"/>
      <c r="N112" s="66"/>
      <c r="O112" s="66"/>
      <c r="P112" s="44">
        <f t="shared" si="31"/>
        <v>3.9375</v>
      </c>
      <c r="Q112" s="49">
        <f t="shared" si="32"/>
        <v>19.4375</v>
      </c>
      <c r="R112" s="83">
        <v>202</v>
      </c>
      <c r="S112" s="71">
        <f t="shared" si="35"/>
        <v>101</v>
      </c>
      <c r="T112" s="40">
        <f t="shared" si="36"/>
        <v>303</v>
      </c>
      <c r="U112" s="99"/>
      <c r="V112" s="99"/>
      <c r="W112" s="99"/>
      <c r="X112" s="99"/>
      <c r="Y112" s="99"/>
      <c r="Z112" s="99"/>
      <c r="AA112" s="99"/>
      <c r="AB112" s="99"/>
      <c r="AC112" s="99"/>
      <c r="AD112" s="99"/>
      <c r="AE112" s="99"/>
      <c r="AF112" s="99"/>
      <c r="AG112" s="99"/>
      <c r="AH112" s="99"/>
      <c r="AI112" s="99"/>
      <c r="AJ112" s="99"/>
      <c r="AK112" s="99"/>
      <c r="AL112" s="99"/>
      <c r="AM112" s="99"/>
      <c r="AN112" s="99"/>
      <c r="AO112" s="99"/>
      <c r="AP112" s="99"/>
      <c r="AQ112" s="99"/>
      <c r="AR112" s="99"/>
      <c r="AS112" s="99"/>
      <c r="AT112" s="99"/>
      <c r="AU112" s="99"/>
      <c r="AV112" s="99"/>
      <c r="AW112" s="99"/>
      <c r="AX112" s="99"/>
    </row>
    <row r="113" spans="1:50" s="71" customFormat="1" x14ac:dyDescent="0.3">
      <c r="A113" s="66">
        <v>1467</v>
      </c>
      <c r="B113" s="67" t="s">
        <v>263</v>
      </c>
      <c r="C113" s="66">
        <v>24</v>
      </c>
      <c r="D113" s="66">
        <v>621</v>
      </c>
      <c r="E113" s="68">
        <v>9</v>
      </c>
      <c r="F113" s="66">
        <v>765</v>
      </c>
      <c r="G113" s="66">
        <f t="shared" si="33"/>
        <v>864</v>
      </c>
      <c r="H113" s="66">
        <f t="shared" si="30"/>
        <v>814.5</v>
      </c>
      <c r="I113" s="66"/>
      <c r="J113" s="66"/>
      <c r="K113" s="66">
        <v>120</v>
      </c>
      <c r="L113" s="69">
        <f t="shared" si="34"/>
        <v>3.0625</v>
      </c>
      <c r="M113" s="66"/>
      <c r="N113" s="66"/>
      <c r="O113" s="66"/>
      <c r="P113" s="44">
        <f t="shared" si="31"/>
        <v>1.6968750000000001</v>
      </c>
      <c r="Q113" s="49">
        <f t="shared" si="32"/>
        <v>4.7593750000000004</v>
      </c>
      <c r="R113" s="83">
        <v>192</v>
      </c>
      <c r="S113" s="71">
        <f t="shared" si="35"/>
        <v>96</v>
      </c>
      <c r="T113" s="40">
        <f t="shared" si="36"/>
        <v>288</v>
      </c>
      <c r="U113" s="99"/>
      <c r="V113" s="99"/>
      <c r="W113" s="99"/>
      <c r="X113" s="99"/>
      <c r="Y113" s="99"/>
      <c r="Z113" s="99"/>
      <c r="AA113" s="99"/>
      <c r="AB113" s="99"/>
      <c r="AC113" s="99"/>
      <c r="AD113" s="99"/>
      <c r="AE113" s="99"/>
      <c r="AF113" s="99"/>
      <c r="AG113" s="99"/>
      <c r="AH113" s="99"/>
      <c r="AI113" s="99"/>
      <c r="AJ113" s="99"/>
      <c r="AK113" s="99"/>
      <c r="AL113" s="99"/>
      <c r="AM113" s="99"/>
      <c r="AN113" s="99"/>
      <c r="AO113" s="99"/>
      <c r="AP113" s="99"/>
      <c r="AQ113" s="99"/>
      <c r="AR113" s="99"/>
      <c r="AS113" s="99"/>
      <c r="AT113" s="99"/>
      <c r="AU113" s="99"/>
      <c r="AV113" s="99"/>
      <c r="AW113" s="99"/>
      <c r="AX113" s="99"/>
    </row>
    <row r="114" spans="1:50" s="71" customFormat="1" x14ac:dyDescent="0.3">
      <c r="A114" s="66">
        <v>1468</v>
      </c>
      <c r="B114" s="67" t="s">
        <v>160</v>
      </c>
      <c r="C114" s="66">
        <v>24</v>
      </c>
      <c r="D114" s="66">
        <v>5208</v>
      </c>
      <c r="E114" s="68">
        <v>9</v>
      </c>
      <c r="F114" s="66">
        <v>8091</v>
      </c>
      <c r="G114" s="66">
        <f t="shared" si="33"/>
        <v>10156.5</v>
      </c>
      <c r="H114" s="66">
        <f t="shared" si="30"/>
        <v>9123.75</v>
      </c>
      <c r="I114" s="66"/>
      <c r="J114" s="66"/>
      <c r="K114" s="66">
        <v>2160</v>
      </c>
      <c r="L114" s="69">
        <f t="shared" si="34"/>
        <v>73.15625</v>
      </c>
      <c r="M114" s="66"/>
      <c r="N114" s="66"/>
      <c r="O114" s="66"/>
      <c r="P114" s="44">
        <f t="shared" si="31"/>
        <v>19.0078125</v>
      </c>
      <c r="Q114" s="49">
        <f t="shared" si="32"/>
        <v>92.1640625</v>
      </c>
      <c r="R114" s="83">
        <v>2257</v>
      </c>
      <c r="S114" s="71">
        <f t="shared" si="35"/>
        <v>1128.5</v>
      </c>
      <c r="T114" s="40">
        <f t="shared" si="36"/>
        <v>3385.5</v>
      </c>
      <c r="U114" s="99"/>
      <c r="V114" s="99"/>
      <c r="W114" s="99"/>
      <c r="X114" s="99"/>
      <c r="Y114" s="99"/>
      <c r="Z114" s="99"/>
      <c r="AA114" s="99"/>
      <c r="AB114" s="99"/>
      <c r="AC114" s="99"/>
      <c r="AD114" s="99"/>
      <c r="AE114" s="99"/>
      <c r="AF114" s="99"/>
      <c r="AG114" s="99"/>
      <c r="AH114" s="99"/>
      <c r="AI114" s="99"/>
      <c r="AJ114" s="99"/>
      <c r="AK114" s="99"/>
      <c r="AL114" s="99"/>
      <c r="AM114" s="99"/>
      <c r="AN114" s="99"/>
      <c r="AO114" s="99"/>
      <c r="AP114" s="99"/>
      <c r="AQ114" s="99"/>
      <c r="AR114" s="99"/>
      <c r="AS114" s="99"/>
      <c r="AT114" s="99"/>
      <c r="AU114" s="99"/>
      <c r="AV114" s="99"/>
      <c r="AW114" s="99"/>
      <c r="AX114" s="99"/>
    </row>
    <row r="115" spans="1:50" s="71" customFormat="1" x14ac:dyDescent="0.3">
      <c r="A115" s="66">
        <v>1317</v>
      </c>
      <c r="B115" s="67" t="s">
        <v>162</v>
      </c>
      <c r="C115" s="66">
        <v>50</v>
      </c>
      <c r="D115" s="66">
        <v>0</v>
      </c>
      <c r="E115" s="68">
        <v>4</v>
      </c>
      <c r="F115" s="66">
        <v>2448</v>
      </c>
      <c r="G115" s="66">
        <f t="shared" si="33"/>
        <v>2360</v>
      </c>
      <c r="H115" s="66">
        <f t="shared" si="30"/>
        <v>2404</v>
      </c>
      <c r="I115" s="66"/>
      <c r="J115" s="66"/>
      <c r="K115" s="66">
        <v>2000</v>
      </c>
      <c r="L115" s="69">
        <f t="shared" si="34"/>
        <v>8.08</v>
      </c>
      <c r="M115" s="66"/>
      <c r="N115" s="66"/>
      <c r="O115" s="66"/>
      <c r="P115" s="44">
        <f t="shared" si="31"/>
        <v>2.4039999999999999</v>
      </c>
      <c r="Q115" s="49">
        <f t="shared" si="32"/>
        <v>10.484</v>
      </c>
      <c r="R115" s="83">
        <v>1180</v>
      </c>
      <c r="S115" s="71">
        <f t="shared" si="35"/>
        <v>590</v>
      </c>
      <c r="T115" s="40">
        <f t="shared" si="36"/>
        <v>1770</v>
      </c>
      <c r="U115" s="99"/>
      <c r="V115" s="99"/>
      <c r="W115" s="99"/>
      <c r="X115" s="99"/>
      <c r="Y115" s="99"/>
      <c r="Z115" s="99"/>
      <c r="AA115" s="99"/>
      <c r="AB115" s="99"/>
      <c r="AC115" s="99"/>
      <c r="AD115" s="99"/>
      <c r="AE115" s="99"/>
      <c r="AF115" s="99"/>
      <c r="AG115" s="99"/>
      <c r="AH115" s="99"/>
      <c r="AI115" s="99"/>
      <c r="AJ115" s="99"/>
      <c r="AK115" s="99"/>
      <c r="AL115" s="99"/>
      <c r="AM115" s="99"/>
      <c r="AN115" s="99"/>
      <c r="AO115" s="99"/>
      <c r="AP115" s="99"/>
      <c r="AQ115" s="99"/>
      <c r="AR115" s="99"/>
      <c r="AS115" s="99"/>
      <c r="AT115" s="99"/>
      <c r="AU115" s="99"/>
      <c r="AV115" s="99"/>
      <c r="AW115" s="99"/>
      <c r="AX115" s="99"/>
    </row>
    <row r="116" spans="1:50" s="71" customFormat="1" x14ac:dyDescent="0.3">
      <c r="A116" s="66">
        <v>1319</v>
      </c>
      <c r="B116" s="67" t="s">
        <v>161</v>
      </c>
      <c r="C116" s="66">
        <v>50</v>
      </c>
      <c r="D116" s="66">
        <v>0</v>
      </c>
      <c r="E116" s="68">
        <v>4</v>
      </c>
      <c r="F116" s="66">
        <v>2782</v>
      </c>
      <c r="G116" s="66">
        <f t="shared" si="33"/>
        <v>1800</v>
      </c>
      <c r="H116" s="66">
        <f t="shared" si="30"/>
        <v>2291</v>
      </c>
      <c r="I116" s="66"/>
      <c r="J116" s="66"/>
      <c r="K116" s="66">
        <v>1250</v>
      </c>
      <c r="L116" s="69">
        <f t="shared" si="34"/>
        <v>20.82</v>
      </c>
      <c r="M116" s="66"/>
      <c r="N116" s="66"/>
      <c r="O116" s="66"/>
      <c r="P116" s="44">
        <f t="shared" si="31"/>
        <v>2.2910000000000004</v>
      </c>
      <c r="Q116" s="49">
        <f t="shared" si="32"/>
        <v>23.111000000000001</v>
      </c>
      <c r="R116" s="83">
        <v>900</v>
      </c>
      <c r="S116" s="71">
        <f t="shared" si="35"/>
        <v>450</v>
      </c>
      <c r="T116" s="40">
        <f t="shared" si="36"/>
        <v>1350</v>
      </c>
      <c r="U116" s="99"/>
      <c r="V116" s="99"/>
      <c r="W116" s="99"/>
      <c r="X116" s="99"/>
      <c r="Y116" s="99"/>
      <c r="Z116" s="99"/>
      <c r="AA116" s="99"/>
      <c r="AB116" s="99"/>
      <c r="AC116" s="99"/>
      <c r="AD116" s="99"/>
      <c r="AE116" s="99"/>
      <c r="AF116" s="99"/>
      <c r="AG116" s="99"/>
      <c r="AH116" s="99"/>
      <c r="AI116" s="99"/>
      <c r="AJ116" s="99"/>
      <c r="AK116" s="99"/>
      <c r="AL116" s="99"/>
      <c r="AM116" s="99"/>
      <c r="AN116" s="99"/>
      <c r="AO116" s="99"/>
      <c r="AP116" s="99"/>
      <c r="AQ116" s="99"/>
      <c r="AR116" s="99"/>
      <c r="AS116" s="99"/>
      <c r="AT116" s="99"/>
      <c r="AU116" s="99"/>
      <c r="AV116" s="99"/>
      <c r="AW116" s="99"/>
      <c r="AX116" s="99"/>
    </row>
    <row r="117" spans="1:50" s="71" customFormat="1" x14ac:dyDescent="0.3">
      <c r="A117" s="66">
        <v>3108</v>
      </c>
      <c r="B117" s="67" t="s">
        <v>86</v>
      </c>
      <c r="C117" s="66">
        <v>24</v>
      </c>
      <c r="D117" s="66">
        <v>1382</v>
      </c>
      <c r="E117" s="68">
        <v>9</v>
      </c>
      <c r="F117" s="66">
        <v>2250</v>
      </c>
      <c r="G117" s="66">
        <f t="shared" si="33"/>
        <v>2934</v>
      </c>
      <c r="H117" s="66">
        <f t="shared" si="30"/>
        <v>2592</v>
      </c>
      <c r="I117" s="66">
        <v>960</v>
      </c>
      <c r="J117" s="66"/>
      <c r="K117" s="66">
        <v>120</v>
      </c>
      <c r="L117" s="69">
        <f t="shared" si="34"/>
        <v>5.416666666666667</v>
      </c>
      <c r="M117" s="66"/>
      <c r="N117" s="66"/>
      <c r="O117" s="66"/>
      <c r="P117" s="44">
        <f t="shared" si="31"/>
        <v>5.3999999999999995</v>
      </c>
      <c r="Q117" s="49">
        <f t="shared" si="32"/>
        <v>10.816666666666666</v>
      </c>
      <c r="R117" s="83">
        <v>652</v>
      </c>
      <c r="S117" s="71">
        <f t="shared" si="35"/>
        <v>326</v>
      </c>
      <c r="T117" s="40">
        <f t="shared" si="36"/>
        <v>978</v>
      </c>
      <c r="U117" s="99"/>
      <c r="V117" s="99"/>
      <c r="W117" s="99"/>
      <c r="X117" s="99"/>
      <c r="Y117" s="99"/>
      <c r="Z117" s="99"/>
      <c r="AA117" s="99"/>
      <c r="AB117" s="99"/>
      <c r="AC117" s="99"/>
      <c r="AD117" s="99"/>
      <c r="AE117" s="99"/>
      <c r="AF117" s="99"/>
      <c r="AG117" s="99"/>
      <c r="AH117" s="99"/>
      <c r="AI117" s="99"/>
      <c r="AJ117" s="99"/>
      <c r="AK117" s="99"/>
      <c r="AL117" s="99"/>
      <c r="AM117" s="99"/>
      <c r="AN117" s="99"/>
      <c r="AO117" s="99"/>
      <c r="AP117" s="99"/>
      <c r="AQ117" s="99"/>
      <c r="AR117" s="99"/>
      <c r="AS117" s="99"/>
      <c r="AT117" s="99"/>
      <c r="AU117" s="99"/>
      <c r="AV117" s="99"/>
      <c r="AW117" s="99"/>
      <c r="AX117" s="99"/>
    </row>
    <row r="118" spans="1:50" s="71" customFormat="1" x14ac:dyDescent="0.3">
      <c r="A118" s="66">
        <v>1322</v>
      </c>
      <c r="B118" s="67" t="s">
        <v>72</v>
      </c>
      <c r="C118" s="66">
        <v>20</v>
      </c>
      <c r="D118" s="66">
        <v>0</v>
      </c>
      <c r="E118" s="68">
        <v>4</v>
      </c>
      <c r="F118" s="66">
        <v>934</v>
      </c>
      <c r="G118" s="66">
        <f t="shared" si="33"/>
        <v>1222</v>
      </c>
      <c r="H118" s="66">
        <f t="shared" si="30"/>
        <v>1078</v>
      </c>
      <c r="I118" s="66"/>
      <c r="J118" s="66"/>
      <c r="K118" s="66">
        <v>600</v>
      </c>
      <c r="L118" s="69">
        <f t="shared" si="34"/>
        <v>23.9</v>
      </c>
      <c r="M118" s="66"/>
      <c r="N118" s="66"/>
      <c r="O118" s="66"/>
      <c r="P118" s="44">
        <f t="shared" si="31"/>
        <v>2.6950000000000003</v>
      </c>
      <c r="Q118" s="49">
        <f t="shared" si="32"/>
        <v>26.594999999999999</v>
      </c>
      <c r="R118" s="83">
        <v>611</v>
      </c>
      <c r="S118" s="71">
        <f t="shared" si="35"/>
        <v>305.5</v>
      </c>
      <c r="T118" s="40">
        <f t="shared" si="36"/>
        <v>916.5</v>
      </c>
      <c r="U118" s="99"/>
      <c r="V118" s="99"/>
      <c r="W118" s="99"/>
      <c r="X118" s="99"/>
      <c r="Y118" s="99"/>
      <c r="Z118" s="99"/>
      <c r="AA118" s="99"/>
      <c r="AB118" s="99"/>
      <c r="AC118" s="99"/>
      <c r="AD118" s="99"/>
      <c r="AE118" s="99"/>
      <c r="AF118" s="99"/>
      <c r="AG118" s="99"/>
      <c r="AH118" s="99"/>
      <c r="AI118" s="99"/>
      <c r="AJ118" s="99"/>
      <c r="AK118" s="99"/>
      <c r="AL118" s="99"/>
      <c r="AM118" s="99"/>
      <c r="AN118" s="99"/>
      <c r="AO118" s="99"/>
      <c r="AP118" s="99"/>
      <c r="AQ118" s="99"/>
      <c r="AR118" s="99"/>
      <c r="AS118" s="99"/>
      <c r="AT118" s="99"/>
      <c r="AU118" s="99"/>
      <c r="AV118" s="99"/>
      <c r="AW118" s="99"/>
      <c r="AX118" s="99"/>
    </row>
    <row r="119" spans="1:50" s="71" customFormat="1" x14ac:dyDescent="0.3">
      <c r="A119" s="66">
        <v>3055</v>
      </c>
      <c r="B119" s="67" t="s">
        <v>245</v>
      </c>
      <c r="C119" s="66">
        <v>12</v>
      </c>
      <c r="D119" s="66">
        <v>2249</v>
      </c>
      <c r="E119" s="68">
        <v>8</v>
      </c>
      <c r="F119" s="66">
        <v>2508</v>
      </c>
      <c r="G119" s="66">
        <f t="shared" si="33"/>
        <v>3716</v>
      </c>
      <c r="H119" s="66">
        <f t="shared" si="30"/>
        <v>3112</v>
      </c>
      <c r="I119" s="66"/>
      <c r="J119" s="66"/>
      <c r="K119" s="66"/>
      <c r="L119" s="69">
        <f t="shared" si="34"/>
        <v>71.916666666666671</v>
      </c>
      <c r="M119" s="66"/>
      <c r="N119" s="66">
        <v>50</v>
      </c>
      <c r="O119" s="66"/>
      <c r="P119" s="44">
        <f t="shared" si="31"/>
        <v>12.966666666666669</v>
      </c>
      <c r="Q119" s="49">
        <f t="shared" si="32"/>
        <v>134.88333333333333</v>
      </c>
      <c r="R119" s="83">
        <v>929</v>
      </c>
      <c r="S119" s="71">
        <f t="shared" si="35"/>
        <v>464.5</v>
      </c>
      <c r="T119" s="40">
        <f t="shared" si="36"/>
        <v>1393.5</v>
      </c>
      <c r="U119" s="99"/>
      <c r="V119" s="99"/>
      <c r="W119" s="99"/>
      <c r="X119" s="99"/>
      <c r="Y119" s="99"/>
      <c r="Z119" s="99"/>
      <c r="AA119" s="99"/>
      <c r="AB119" s="99"/>
      <c r="AC119" s="99"/>
      <c r="AD119" s="99"/>
      <c r="AE119" s="99"/>
      <c r="AF119" s="99"/>
      <c r="AG119" s="99"/>
      <c r="AH119" s="99"/>
      <c r="AI119" s="99"/>
      <c r="AJ119" s="99"/>
      <c r="AK119" s="99"/>
      <c r="AL119" s="99"/>
      <c r="AM119" s="99"/>
      <c r="AN119" s="99"/>
      <c r="AO119" s="99"/>
      <c r="AP119" s="99"/>
      <c r="AQ119" s="99"/>
      <c r="AR119" s="99"/>
      <c r="AS119" s="99"/>
      <c r="AT119" s="99"/>
      <c r="AU119" s="99"/>
      <c r="AV119" s="99"/>
      <c r="AW119" s="99"/>
      <c r="AX119" s="99"/>
    </row>
    <row r="120" spans="1:50" s="71" customFormat="1" x14ac:dyDescent="0.3">
      <c r="A120" s="66">
        <v>3126</v>
      </c>
      <c r="B120" s="67" t="s">
        <v>194</v>
      </c>
      <c r="C120" s="66">
        <v>12</v>
      </c>
      <c r="D120" s="66">
        <v>1695</v>
      </c>
      <c r="E120" s="68">
        <v>8</v>
      </c>
      <c r="F120" s="66">
        <v>1464</v>
      </c>
      <c r="G120" s="66">
        <f t="shared" si="33"/>
        <v>1840</v>
      </c>
      <c r="H120" s="66">
        <f t="shared" si="30"/>
        <v>1652</v>
      </c>
      <c r="I120" s="66"/>
      <c r="J120" s="66"/>
      <c r="K120" s="66"/>
      <c r="L120" s="69">
        <f t="shared" si="34"/>
        <v>-3.5833333333333335</v>
      </c>
      <c r="M120" s="66"/>
      <c r="N120" s="66">
        <v>50</v>
      </c>
      <c r="O120" s="66"/>
      <c r="P120" s="44">
        <f t="shared" si="31"/>
        <v>6.8833333333333337</v>
      </c>
      <c r="Q120" s="49">
        <f t="shared" si="32"/>
        <v>53.3</v>
      </c>
      <c r="R120" s="83">
        <v>460</v>
      </c>
      <c r="S120" s="71">
        <f t="shared" si="35"/>
        <v>230</v>
      </c>
      <c r="T120" s="40">
        <f t="shared" si="36"/>
        <v>690</v>
      </c>
      <c r="U120" s="99"/>
      <c r="V120" s="99"/>
      <c r="W120" s="99"/>
      <c r="X120" s="99"/>
      <c r="Y120" s="99"/>
      <c r="Z120" s="99"/>
      <c r="AA120" s="99"/>
      <c r="AB120" s="99"/>
      <c r="AC120" s="99"/>
      <c r="AD120" s="99"/>
      <c r="AE120" s="99"/>
      <c r="AF120" s="99"/>
      <c r="AG120" s="99"/>
      <c r="AH120" s="99"/>
      <c r="AI120" s="99"/>
      <c r="AJ120" s="99"/>
      <c r="AK120" s="99"/>
      <c r="AL120" s="99"/>
      <c r="AM120" s="99"/>
      <c r="AN120" s="99"/>
      <c r="AO120" s="99"/>
      <c r="AP120" s="99"/>
      <c r="AQ120" s="99"/>
      <c r="AR120" s="99"/>
      <c r="AS120" s="99"/>
      <c r="AT120" s="99"/>
      <c r="AU120" s="99"/>
      <c r="AV120" s="99"/>
      <c r="AW120" s="99"/>
      <c r="AX120" s="99"/>
    </row>
    <row r="121" spans="1:50" s="71" customFormat="1" x14ac:dyDescent="0.3">
      <c r="A121" s="66">
        <v>3070</v>
      </c>
      <c r="B121" s="67" t="s">
        <v>105</v>
      </c>
      <c r="C121" s="66">
        <v>12</v>
      </c>
      <c r="D121" s="66">
        <v>1002</v>
      </c>
      <c r="E121" s="68">
        <v>8</v>
      </c>
      <c r="F121" s="66">
        <v>1264</v>
      </c>
      <c r="G121" s="66">
        <f t="shared" si="33"/>
        <v>1084</v>
      </c>
      <c r="H121" s="66">
        <f t="shared" si="30"/>
        <v>1174</v>
      </c>
      <c r="I121" s="66"/>
      <c r="J121" s="66"/>
      <c r="K121" s="66"/>
      <c r="L121" s="69">
        <f t="shared" si="34"/>
        <v>14.333333333333334</v>
      </c>
      <c r="M121" s="66"/>
      <c r="N121" s="66"/>
      <c r="O121" s="66"/>
      <c r="P121" s="44">
        <f t="shared" si="31"/>
        <v>4.8916666666666666</v>
      </c>
      <c r="Q121" s="49">
        <f t="shared" si="32"/>
        <v>19.225000000000001</v>
      </c>
      <c r="R121" s="83">
        <v>271</v>
      </c>
      <c r="S121" s="71">
        <f t="shared" si="35"/>
        <v>135.5</v>
      </c>
      <c r="T121" s="40">
        <f t="shared" si="36"/>
        <v>406.5</v>
      </c>
      <c r="U121" s="99"/>
      <c r="V121" s="99"/>
      <c r="W121" s="99"/>
      <c r="X121" s="99"/>
      <c r="Y121" s="99"/>
      <c r="Z121" s="99"/>
      <c r="AA121" s="99"/>
      <c r="AB121" s="99"/>
      <c r="AC121" s="99"/>
      <c r="AD121" s="99"/>
      <c r="AE121" s="99"/>
      <c r="AF121" s="99"/>
      <c r="AG121" s="99"/>
      <c r="AH121" s="99"/>
      <c r="AI121" s="99"/>
      <c r="AJ121" s="99"/>
      <c r="AK121" s="99"/>
      <c r="AL121" s="99"/>
      <c r="AM121" s="99"/>
      <c r="AN121" s="99"/>
      <c r="AO121" s="99"/>
      <c r="AP121" s="99"/>
      <c r="AQ121" s="99"/>
      <c r="AR121" s="99"/>
      <c r="AS121" s="99"/>
      <c r="AT121" s="99"/>
      <c r="AU121" s="99"/>
      <c r="AV121" s="99"/>
      <c r="AW121" s="99"/>
      <c r="AX121" s="99"/>
    </row>
    <row r="122" spans="1:50" s="71" customFormat="1" x14ac:dyDescent="0.3">
      <c r="A122" s="66">
        <v>3054</v>
      </c>
      <c r="B122" s="67" t="s">
        <v>103</v>
      </c>
      <c r="C122" s="66">
        <v>12</v>
      </c>
      <c r="D122" s="66">
        <v>286</v>
      </c>
      <c r="E122" s="68">
        <v>8</v>
      </c>
      <c r="F122" s="66">
        <v>872</v>
      </c>
      <c r="G122" s="66">
        <f t="shared" si="33"/>
        <v>2064</v>
      </c>
      <c r="H122" s="66">
        <f t="shared" si="30"/>
        <v>1468</v>
      </c>
      <c r="I122" s="66"/>
      <c r="J122" s="66"/>
      <c r="K122" s="66"/>
      <c r="L122" s="69">
        <f t="shared" si="34"/>
        <v>98.5</v>
      </c>
      <c r="M122" s="66"/>
      <c r="N122" s="66"/>
      <c r="O122" s="66"/>
      <c r="P122" s="44">
        <f t="shared" si="31"/>
        <v>6.1166666666666671</v>
      </c>
      <c r="Q122" s="49">
        <f t="shared" si="32"/>
        <v>104.61666666666667</v>
      </c>
      <c r="R122" s="83">
        <v>516</v>
      </c>
      <c r="S122" s="71">
        <f t="shared" si="35"/>
        <v>258</v>
      </c>
      <c r="T122" s="40">
        <f t="shared" si="36"/>
        <v>774</v>
      </c>
      <c r="U122" s="99"/>
      <c r="V122" s="99"/>
      <c r="W122" s="99"/>
      <c r="X122" s="99"/>
      <c r="Y122" s="99"/>
      <c r="Z122" s="99"/>
      <c r="AA122" s="99"/>
      <c r="AB122" s="99"/>
      <c r="AC122" s="99"/>
      <c r="AD122" s="99"/>
      <c r="AE122" s="99"/>
      <c r="AF122" s="99"/>
      <c r="AG122" s="99"/>
      <c r="AH122" s="99"/>
      <c r="AI122" s="99"/>
      <c r="AJ122" s="99"/>
      <c r="AK122" s="99"/>
      <c r="AL122" s="99"/>
      <c r="AM122" s="99"/>
      <c r="AN122" s="99"/>
      <c r="AO122" s="99"/>
      <c r="AP122" s="99"/>
      <c r="AQ122" s="99"/>
      <c r="AR122" s="99"/>
      <c r="AS122" s="99"/>
      <c r="AT122" s="99"/>
      <c r="AU122" s="99"/>
      <c r="AV122" s="99"/>
      <c r="AW122" s="99"/>
      <c r="AX122" s="99"/>
    </row>
    <row r="123" spans="1:50" s="71" customFormat="1" x14ac:dyDescent="0.3">
      <c r="A123" s="66">
        <v>3056</v>
      </c>
      <c r="B123" s="67" t="s">
        <v>106</v>
      </c>
      <c r="C123" s="66">
        <v>12</v>
      </c>
      <c r="D123" s="66">
        <v>343</v>
      </c>
      <c r="E123" s="68">
        <v>8</v>
      </c>
      <c r="F123" s="66">
        <v>932</v>
      </c>
      <c r="G123" s="66">
        <f t="shared" si="33"/>
        <v>1268</v>
      </c>
      <c r="H123" s="66">
        <f t="shared" si="30"/>
        <v>1100</v>
      </c>
      <c r="I123" s="66"/>
      <c r="J123" s="66"/>
      <c r="K123" s="66"/>
      <c r="L123" s="69">
        <f t="shared" si="34"/>
        <v>63.083333333333336</v>
      </c>
      <c r="M123" s="66"/>
      <c r="N123" s="66"/>
      <c r="O123" s="66"/>
      <c r="P123" s="44">
        <f t="shared" si="31"/>
        <v>4.583333333333333</v>
      </c>
      <c r="Q123" s="49">
        <f t="shared" si="32"/>
        <v>67.666666666666671</v>
      </c>
      <c r="R123" s="83">
        <v>317</v>
      </c>
      <c r="S123" s="71">
        <f t="shared" si="35"/>
        <v>158.5</v>
      </c>
      <c r="T123" s="40">
        <f t="shared" si="36"/>
        <v>475.5</v>
      </c>
      <c r="U123" s="99"/>
      <c r="V123" s="99"/>
      <c r="W123" s="99"/>
      <c r="X123" s="99"/>
      <c r="Y123" s="99"/>
      <c r="Z123" s="99"/>
      <c r="AA123" s="99"/>
      <c r="AB123" s="99"/>
      <c r="AC123" s="99"/>
      <c r="AD123" s="99"/>
      <c r="AE123" s="99"/>
      <c r="AF123" s="99"/>
      <c r="AG123" s="99"/>
      <c r="AH123" s="99"/>
      <c r="AI123" s="99"/>
      <c r="AJ123" s="99"/>
      <c r="AK123" s="99"/>
      <c r="AL123" s="99"/>
      <c r="AM123" s="99"/>
      <c r="AN123" s="99"/>
      <c r="AO123" s="99"/>
      <c r="AP123" s="99"/>
      <c r="AQ123" s="99"/>
      <c r="AR123" s="99"/>
      <c r="AS123" s="99"/>
      <c r="AT123" s="99"/>
      <c r="AU123" s="99"/>
      <c r="AV123" s="99"/>
      <c r="AW123" s="99"/>
      <c r="AX123" s="99"/>
    </row>
    <row r="124" spans="1:50" s="71" customFormat="1" x14ac:dyDescent="0.3">
      <c r="A124" s="66">
        <v>3053</v>
      </c>
      <c r="B124" s="67" t="s">
        <v>215</v>
      </c>
      <c r="C124" s="66">
        <v>12</v>
      </c>
      <c r="D124" s="66">
        <v>840</v>
      </c>
      <c r="E124" s="68">
        <v>8</v>
      </c>
      <c r="F124" s="66">
        <v>1648</v>
      </c>
      <c r="G124" s="66">
        <f t="shared" si="33"/>
        <v>1948</v>
      </c>
      <c r="H124" s="66">
        <f t="shared" si="30"/>
        <v>1798</v>
      </c>
      <c r="I124" s="66"/>
      <c r="J124" s="66"/>
      <c r="K124" s="66"/>
      <c r="L124" s="69">
        <f t="shared" si="34"/>
        <v>79.833333333333329</v>
      </c>
      <c r="M124" s="66"/>
      <c r="N124" s="66"/>
      <c r="O124" s="66"/>
      <c r="P124" s="44">
        <f t="shared" si="31"/>
        <v>7.4916666666666671</v>
      </c>
      <c r="Q124" s="49">
        <f t="shared" si="32"/>
        <v>87.324999999999989</v>
      </c>
      <c r="R124" s="83">
        <v>487</v>
      </c>
      <c r="S124" s="71">
        <f t="shared" si="35"/>
        <v>243.5</v>
      </c>
      <c r="T124" s="40">
        <f t="shared" si="36"/>
        <v>730.5</v>
      </c>
      <c r="U124" s="99"/>
      <c r="V124" s="99"/>
      <c r="W124" s="99"/>
      <c r="X124" s="99"/>
      <c r="Y124" s="99"/>
      <c r="Z124" s="99"/>
      <c r="AA124" s="99"/>
      <c r="AB124" s="99"/>
      <c r="AC124" s="99"/>
      <c r="AD124" s="99"/>
      <c r="AE124" s="99"/>
      <c r="AF124" s="99"/>
      <c r="AG124" s="99"/>
      <c r="AH124" s="99"/>
      <c r="AI124" s="99"/>
      <c r="AJ124" s="99"/>
      <c r="AK124" s="99"/>
      <c r="AL124" s="99"/>
      <c r="AM124" s="99"/>
      <c r="AN124" s="99"/>
      <c r="AO124" s="99"/>
      <c r="AP124" s="99"/>
      <c r="AQ124" s="99"/>
      <c r="AR124" s="99"/>
      <c r="AS124" s="99"/>
      <c r="AT124" s="99"/>
      <c r="AU124" s="99"/>
      <c r="AV124" s="99"/>
      <c r="AW124" s="99"/>
      <c r="AX124" s="99"/>
    </row>
    <row r="125" spans="1:50" s="71" customFormat="1" x14ac:dyDescent="0.3">
      <c r="A125" s="66">
        <v>3021</v>
      </c>
      <c r="B125" s="67" t="s">
        <v>262</v>
      </c>
      <c r="C125" s="66">
        <v>36</v>
      </c>
      <c r="D125" s="66">
        <v>0</v>
      </c>
      <c r="E125" s="68">
        <v>5</v>
      </c>
      <c r="F125" s="66">
        <v>1182</v>
      </c>
      <c r="G125" s="66">
        <f t="shared" si="33"/>
        <v>1840</v>
      </c>
      <c r="H125" s="66">
        <f t="shared" si="30"/>
        <v>1511</v>
      </c>
      <c r="I125" s="66"/>
      <c r="J125" s="66"/>
      <c r="K125" s="66"/>
      <c r="L125" s="69">
        <f t="shared" si="34"/>
        <v>41.972222222222221</v>
      </c>
      <c r="M125" s="66"/>
      <c r="N125" s="66"/>
      <c r="O125" s="66"/>
      <c r="P125" s="44">
        <f t="shared" si="31"/>
        <v>2.098611111111111</v>
      </c>
      <c r="Q125" s="49">
        <f t="shared" si="32"/>
        <v>44.070833333333333</v>
      </c>
      <c r="R125" s="83">
        <v>736</v>
      </c>
      <c r="S125" s="71">
        <f t="shared" si="35"/>
        <v>368</v>
      </c>
      <c r="T125" s="40">
        <f t="shared" si="36"/>
        <v>1104</v>
      </c>
      <c r="U125" s="99"/>
      <c r="V125" s="99"/>
      <c r="W125" s="99"/>
      <c r="X125" s="99"/>
      <c r="Y125" s="99"/>
      <c r="Z125" s="99"/>
      <c r="AA125" s="99"/>
      <c r="AB125" s="99"/>
      <c r="AC125" s="99"/>
      <c r="AD125" s="99"/>
      <c r="AE125" s="99"/>
      <c r="AF125" s="99"/>
      <c r="AG125" s="99"/>
      <c r="AH125" s="99"/>
      <c r="AI125" s="99"/>
      <c r="AJ125" s="99"/>
      <c r="AK125" s="99"/>
      <c r="AL125" s="99"/>
      <c r="AM125" s="99"/>
      <c r="AN125" s="99"/>
      <c r="AO125" s="99"/>
      <c r="AP125" s="99"/>
      <c r="AQ125" s="99"/>
      <c r="AR125" s="99"/>
      <c r="AS125" s="99"/>
      <c r="AT125" s="99"/>
      <c r="AU125" s="99"/>
      <c r="AV125" s="99"/>
      <c r="AW125" s="99"/>
      <c r="AX125" s="99"/>
    </row>
    <row r="126" spans="1:50" s="71" customFormat="1" x14ac:dyDescent="0.3">
      <c r="A126" s="66">
        <v>1234</v>
      </c>
      <c r="B126" s="67" t="s">
        <v>8</v>
      </c>
      <c r="C126" s="66">
        <v>12</v>
      </c>
      <c r="D126" s="66">
        <v>576</v>
      </c>
      <c r="E126" s="68">
        <v>9</v>
      </c>
      <c r="F126" s="66">
        <v>2368</v>
      </c>
      <c r="G126" s="66">
        <f t="shared" si="33"/>
        <v>5328</v>
      </c>
      <c r="H126" s="66">
        <f t="shared" si="30"/>
        <v>3848</v>
      </c>
      <c r="I126" s="66"/>
      <c r="J126" s="66"/>
      <c r="K126" s="66"/>
      <c r="L126" s="69">
        <f t="shared" si="34"/>
        <v>272.66666666666669</v>
      </c>
      <c r="M126" s="66"/>
      <c r="N126" s="66"/>
      <c r="O126" s="66"/>
      <c r="P126" s="44">
        <f t="shared" si="31"/>
        <v>16.033333333333335</v>
      </c>
      <c r="Q126" s="49">
        <f t="shared" si="32"/>
        <v>288.70000000000005</v>
      </c>
      <c r="R126" s="83">
        <v>1184</v>
      </c>
      <c r="S126" s="71">
        <f t="shared" si="35"/>
        <v>592</v>
      </c>
      <c r="T126" s="40">
        <f t="shared" si="36"/>
        <v>1776</v>
      </c>
      <c r="U126" s="99"/>
      <c r="V126" s="99"/>
      <c r="W126" s="99"/>
      <c r="X126" s="99"/>
      <c r="Y126" s="99"/>
      <c r="Z126" s="99"/>
      <c r="AA126" s="99"/>
      <c r="AB126" s="99"/>
      <c r="AC126" s="99"/>
      <c r="AD126" s="99"/>
      <c r="AE126" s="99"/>
      <c r="AF126" s="99"/>
      <c r="AG126" s="99"/>
      <c r="AH126" s="99"/>
      <c r="AI126" s="99"/>
      <c r="AJ126" s="99"/>
      <c r="AK126" s="99"/>
      <c r="AL126" s="99"/>
      <c r="AM126" s="99"/>
      <c r="AN126" s="99"/>
      <c r="AO126" s="99"/>
      <c r="AP126" s="99"/>
      <c r="AQ126" s="99"/>
      <c r="AR126" s="99"/>
      <c r="AS126" s="99"/>
      <c r="AT126" s="99"/>
      <c r="AU126" s="99"/>
      <c r="AV126" s="99"/>
      <c r="AW126" s="99"/>
      <c r="AX126" s="99"/>
    </row>
    <row r="127" spans="1:50" s="71" customFormat="1" x14ac:dyDescent="0.3">
      <c r="A127" s="66">
        <v>1355</v>
      </c>
      <c r="B127" s="67" t="s">
        <v>322</v>
      </c>
      <c r="C127" s="66">
        <v>24</v>
      </c>
      <c r="D127" s="66">
        <v>300</v>
      </c>
      <c r="E127" s="68">
        <v>9</v>
      </c>
      <c r="F127" s="66">
        <v>540</v>
      </c>
      <c r="G127" s="66">
        <f t="shared" si="33"/>
        <v>742.5</v>
      </c>
      <c r="H127" s="66">
        <f t="shared" si="30"/>
        <v>641.25</v>
      </c>
      <c r="I127" s="66"/>
      <c r="J127" s="66"/>
      <c r="K127" s="66">
        <v>240</v>
      </c>
      <c r="L127" s="69">
        <f t="shared" si="34"/>
        <v>4.21875</v>
      </c>
      <c r="M127" s="66"/>
      <c r="N127" s="66"/>
      <c r="O127" s="66"/>
      <c r="P127" s="44">
        <f t="shared" si="31"/>
        <v>1.3359375</v>
      </c>
      <c r="Q127" s="49">
        <f t="shared" si="32"/>
        <v>5.5546875</v>
      </c>
      <c r="R127" s="83">
        <v>165</v>
      </c>
      <c r="S127" s="71">
        <f t="shared" si="35"/>
        <v>82.5</v>
      </c>
      <c r="T127" s="40">
        <f t="shared" si="36"/>
        <v>247.5</v>
      </c>
      <c r="U127" s="99"/>
      <c r="V127" s="99"/>
      <c r="W127" s="99"/>
      <c r="X127" s="99"/>
      <c r="Y127" s="99"/>
      <c r="Z127" s="99"/>
      <c r="AA127" s="99"/>
      <c r="AB127" s="99"/>
      <c r="AC127" s="99"/>
      <c r="AD127" s="99"/>
      <c r="AE127" s="99"/>
      <c r="AF127" s="99"/>
      <c r="AG127" s="99"/>
      <c r="AH127" s="99"/>
      <c r="AI127" s="99"/>
      <c r="AJ127" s="99"/>
      <c r="AK127" s="99"/>
      <c r="AL127" s="99"/>
      <c r="AM127" s="99"/>
      <c r="AN127" s="99"/>
      <c r="AO127" s="99"/>
      <c r="AP127" s="99"/>
      <c r="AQ127" s="99"/>
      <c r="AR127" s="99"/>
      <c r="AS127" s="99"/>
      <c r="AT127" s="99"/>
      <c r="AU127" s="99"/>
      <c r="AV127" s="99"/>
      <c r="AW127" s="99"/>
      <c r="AX127" s="99"/>
    </row>
    <row r="128" spans="1:50" s="71" customFormat="1" x14ac:dyDescent="0.3">
      <c r="A128" s="66">
        <v>160</v>
      </c>
      <c r="B128" s="67" t="s">
        <v>234</v>
      </c>
      <c r="C128" s="66">
        <v>24</v>
      </c>
      <c r="D128" s="66">
        <v>693</v>
      </c>
      <c r="E128" s="68">
        <v>9</v>
      </c>
      <c r="F128" s="66">
        <v>1337</v>
      </c>
      <c r="G128" s="66">
        <f t="shared" si="33"/>
        <v>1530</v>
      </c>
      <c r="H128" s="66">
        <f t="shared" si="30"/>
        <v>1433.5</v>
      </c>
      <c r="I128" s="66">
        <v>240</v>
      </c>
      <c r="J128" s="66"/>
      <c r="K128" s="66">
        <v>360</v>
      </c>
      <c r="L128" s="69">
        <f t="shared" si="34"/>
        <v>5.854166666666667</v>
      </c>
      <c r="M128" s="66"/>
      <c r="N128" s="66"/>
      <c r="O128" s="66"/>
      <c r="P128" s="44">
        <f t="shared" si="31"/>
        <v>2.9864583333333332</v>
      </c>
      <c r="Q128" s="49">
        <f t="shared" si="32"/>
        <v>8.8406249999999993</v>
      </c>
      <c r="R128" s="83">
        <v>340</v>
      </c>
      <c r="S128" s="71">
        <f t="shared" si="35"/>
        <v>170</v>
      </c>
      <c r="T128" s="40">
        <f t="shared" si="36"/>
        <v>510</v>
      </c>
      <c r="U128" s="99"/>
      <c r="V128" s="99"/>
      <c r="W128" s="99"/>
      <c r="X128" s="99"/>
      <c r="Y128" s="99"/>
      <c r="Z128" s="99"/>
      <c r="AA128" s="99"/>
      <c r="AB128" s="99"/>
      <c r="AC128" s="99"/>
      <c r="AD128" s="99"/>
      <c r="AE128" s="99"/>
      <c r="AF128" s="99"/>
      <c r="AG128" s="99"/>
      <c r="AH128" s="99"/>
      <c r="AI128" s="99"/>
      <c r="AJ128" s="99"/>
      <c r="AK128" s="99"/>
      <c r="AL128" s="99"/>
      <c r="AM128" s="99"/>
      <c r="AN128" s="99"/>
      <c r="AO128" s="99"/>
      <c r="AP128" s="99"/>
      <c r="AQ128" s="99"/>
      <c r="AR128" s="99"/>
      <c r="AS128" s="99"/>
      <c r="AT128" s="99"/>
      <c r="AU128" s="99"/>
      <c r="AV128" s="99"/>
      <c r="AW128" s="99"/>
      <c r="AX128" s="99"/>
    </row>
    <row r="129" spans="1:50" s="71" customFormat="1" x14ac:dyDescent="0.3">
      <c r="A129" s="66">
        <v>159</v>
      </c>
      <c r="B129" s="67" t="s">
        <v>113</v>
      </c>
      <c r="C129" s="66">
        <v>24</v>
      </c>
      <c r="D129" s="66">
        <v>1262</v>
      </c>
      <c r="E129" s="68">
        <v>9</v>
      </c>
      <c r="F129" s="66">
        <v>1849</v>
      </c>
      <c r="G129" s="66">
        <f t="shared" si="33"/>
        <v>1768.5</v>
      </c>
      <c r="H129" s="66">
        <f t="shared" si="30"/>
        <v>1808.75</v>
      </c>
      <c r="I129" s="66"/>
      <c r="J129" s="66"/>
      <c r="K129" s="66">
        <v>720</v>
      </c>
      <c r="L129" s="69">
        <f t="shared" si="34"/>
        <v>-7.21875</v>
      </c>
      <c r="M129" s="66"/>
      <c r="N129" s="66"/>
      <c r="O129" s="66"/>
      <c r="P129" s="44">
        <f t="shared" si="31"/>
        <v>3.7682291666666665</v>
      </c>
      <c r="Q129" s="49">
        <f t="shared" si="32"/>
        <v>-3.4505208333333335</v>
      </c>
      <c r="R129" s="83">
        <v>393</v>
      </c>
      <c r="S129" s="71">
        <f t="shared" si="35"/>
        <v>196.5</v>
      </c>
      <c r="T129" s="40">
        <f t="shared" si="36"/>
        <v>589.5</v>
      </c>
      <c r="U129" s="99"/>
      <c r="V129" s="99"/>
      <c r="W129" s="99"/>
      <c r="X129" s="99"/>
      <c r="Y129" s="99"/>
      <c r="Z129" s="99"/>
      <c r="AA129" s="99"/>
      <c r="AB129" s="99"/>
      <c r="AC129" s="99"/>
      <c r="AD129" s="99"/>
      <c r="AE129" s="99"/>
      <c r="AF129" s="99"/>
      <c r="AG129" s="99"/>
      <c r="AH129" s="99"/>
      <c r="AI129" s="99"/>
      <c r="AJ129" s="99"/>
      <c r="AK129" s="99"/>
      <c r="AL129" s="99"/>
      <c r="AM129" s="99"/>
      <c r="AN129" s="99"/>
      <c r="AO129" s="99"/>
      <c r="AP129" s="99"/>
      <c r="AQ129" s="99"/>
      <c r="AR129" s="99"/>
      <c r="AS129" s="99"/>
      <c r="AT129" s="99"/>
      <c r="AU129" s="99"/>
      <c r="AV129" s="99"/>
      <c r="AW129" s="99"/>
      <c r="AX129" s="99"/>
    </row>
    <row r="130" spans="1:50" s="71" customFormat="1" x14ac:dyDescent="0.3">
      <c r="A130" s="66">
        <v>162</v>
      </c>
      <c r="B130" s="67" t="s">
        <v>54</v>
      </c>
      <c r="C130" s="66">
        <v>24</v>
      </c>
      <c r="D130" s="66">
        <v>1546</v>
      </c>
      <c r="E130" s="68">
        <v>9</v>
      </c>
      <c r="F130" s="66">
        <v>2232</v>
      </c>
      <c r="G130" s="66">
        <f t="shared" si="33"/>
        <v>2610</v>
      </c>
      <c r="H130" s="66">
        <f t="shared" si="30"/>
        <v>2421</v>
      </c>
      <c r="I130" s="66"/>
      <c r="J130" s="66"/>
      <c r="K130" s="66">
        <v>600</v>
      </c>
      <c r="L130" s="69">
        <f t="shared" si="34"/>
        <v>11.458333333333334</v>
      </c>
      <c r="M130" s="66"/>
      <c r="N130" s="66"/>
      <c r="O130" s="66"/>
      <c r="P130" s="44">
        <f t="shared" si="31"/>
        <v>5.0437500000000002</v>
      </c>
      <c r="Q130" s="49">
        <f t="shared" si="32"/>
        <v>16.502083333333335</v>
      </c>
      <c r="R130" s="83">
        <v>580</v>
      </c>
      <c r="S130" s="71">
        <f t="shared" si="35"/>
        <v>290</v>
      </c>
      <c r="T130" s="40">
        <f t="shared" si="36"/>
        <v>870</v>
      </c>
      <c r="U130" s="99"/>
      <c r="V130" s="99"/>
      <c r="W130" s="99"/>
      <c r="X130" s="99"/>
      <c r="Y130" s="99"/>
      <c r="Z130" s="99"/>
      <c r="AA130" s="99"/>
      <c r="AB130" s="99"/>
      <c r="AC130" s="99"/>
      <c r="AD130" s="99"/>
      <c r="AE130" s="99"/>
      <c r="AF130" s="99"/>
      <c r="AG130" s="99"/>
      <c r="AH130" s="99"/>
      <c r="AI130" s="99"/>
      <c r="AJ130" s="99"/>
      <c r="AK130" s="99"/>
      <c r="AL130" s="99"/>
      <c r="AM130" s="99"/>
      <c r="AN130" s="99"/>
      <c r="AO130" s="99"/>
      <c r="AP130" s="99"/>
      <c r="AQ130" s="99"/>
      <c r="AR130" s="99"/>
      <c r="AS130" s="99"/>
      <c r="AT130" s="99"/>
      <c r="AU130" s="99"/>
      <c r="AV130" s="99"/>
      <c r="AW130" s="99"/>
      <c r="AX130" s="99"/>
    </row>
    <row r="131" spans="1:50" s="71" customFormat="1" x14ac:dyDescent="0.3">
      <c r="A131" s="66">
        <v>161</v>
      </c>
      <c r="B131" s="67" t="s">
        <v>197</v>
      </c>
      <c r="C131" s="66">
        <v>24</v>
      </c>
      <c r="D131" s="66">
        <v>1908</v>
      </c>
      <c r="E131" s="68">
        <v>9</v>
      </c>
      <c r="F131" s="66">
        <v>1238</v>
      </c>
      <c r="G131" s="66">
        <f t="shared" si="33"/>
        <v>1183.5</v>
      </c>
      <c r="H131" s="66">
        <f t="shared" si="30"/>
        <v>1210.75</v>
      </c>
      <c r="I131" s="66"/>
      <c r="J131" s="66"/>
      <c r="K131" s="66"/>
      <c r="L131" s="69">
        <f t="shared" si="34"/>
        <v>-29.052083333333332</v>
      </c>
      <c r="M131" s="66"/>
      <c r="N131" s="66"/>
      <c r="O131" s="66"/>
      <c r="P131" s="44">
        <f t="shared" si="31"/>
        <v>2.5223958333333334</v>
      </c>
      <c r="Q131" s="49">
        <f t="shared" si="32"/>
        <v>-26.529687499999998</v>
      </c>
      <c r="R131" s="83">
        <v>263</v>
      </c>
      <c r="S131" s="71">
        <f t="shared" si="35"/>
        <v>131.5</v>
      </c>
      <c r="T131" s="40">
        <f t="shared" si="36"/>
        <v>394.5</v>
      </c>
      <c r="U131" s="99"/>
      <c r="V131" s="99"/>
      <c r="W131" s="99"/>
      <c r="X131" s="99"/>
      <c r="Y131" s="99"/>
      <c r="Z131" s="99"/>
      <c r="AA131" s="99"/>
      <c r="AB131" s="99"/>
      <c r="AC131" s="99"/>
      <c r="AD131" s="99"/>
      <c r="AE131" s="99"/>
      <c r="AF131" s="99"/>
      <c r="AG131" s="99"/>
      <c r="AH131" s="99"/>
      <c r="AI131" s="99"/>
      <c r="AJ131" s="99"/>
      <c r="AK131" s="99"/>
      <c r="AL131" s="99"/>
      <c r="AM131" s="99"/>
      <c r="AN131" s="99"/>
      <c r="AO131" s="99"/>
      <c r="AP131" s="99"/>
      <c r="AQ131" s="99"/>
      <c r="AR131" s="99"/>
      <c r="AS131" s="99"/>
      <c r="AT131" s="99"/>
      <c r="AU131" s="99"/>
      <c r="AV131" s="99"/>
      <c r="AW131" s="99"/>
      <c r="AX131" s="99"/>
    </row>
    <row r="132" spans="1:50" s="81" customFormat="1" x14ac:dyDescent="0.3">
      <c r="A132" s="41">
        <v>228</v>
      </c>
      <c r="B132" s="63" t="s">
        <v>324</v>
      </c>
      <c r="C132" s="41">
        <v>24</v>
      </c>
      <c r="D132" s="41">
        <v>680</v>
      </c>
      <c r="E132" s="42">
        <v>9</v>
      </c>
      <c r="F132" s="41">
        <v>846</v>
      </c>
      <c r="G132" s="66">
        <f t="shared" si="33"/>
        <v>531</v>
      </c>
      <c r="H132" s="41">
        <f t="shared" si="30"/>
        <v>688.5</v>
      </c>
      <c r="I132" s="66"/>
      <c r="J132" s="41"/>
      <c r="K132" s="41"/>
      <c r="L132" s="69">
        <f t="shared" si="34"/>
        <v>0.35416666666666669</v>
      </c>
      <c r="M132" s="41"/>
      <c r="N132" s="41"/>
      <c r="O132" s="41"/>
      <c r="P132" s="39">
        <f t="shared" si="31"/>
        <v>1.4343750000000002</v>
      </c>
      <c r="Q132" s="28">
        <f t="shared" si="32"/>
        <v>1.7885416666666669</v>
      </c>
      <c r="R132" s="84">
        <v>118</v>
      </c>
      <c r="S132" s="71">
        <f t="shared" si="35"/>
        <v>59</v>
      </c>
      <c r="T132" s="40">
        <f t="shared" si="36"/>
        <v>177</v>
      </c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</row>
    <row r="133" spans="1:50" s="81" customFormat="1" x14ac:dyDescent="0.3">
      <c r="A133" s="66">
        <v>1355</v>
      </c>
      <c r="B133" s="67" t="s">
        <v>323</v>
      </c>
      <c r="C133" s="66">
        <v>24</v>
      </c>
      <c r="D133" s="66">
        <v>240</v>
      </c>
      <c r="E133" s="68">
        <v>9</v>
      </c>
      <c r="F133" s="66">
        <v>518</v>
      </c>
      <c r="G133" s="66">
        <f t="shared" si="33"/>
        <v>891</v>
      </c>
      <c r="H133" s="66">
        <f t="shared" si="30"/>
        <v>704.5</v>
      </c>
      <c r="I133" s="66"/>
      <c r="J133" s="66"/>
      <c r="K133" s="66">
        <v>300</v>
      </c>
      <c r="L133" s="69">
        <f t="shared" si="34"/>
        <v>6.854166666666667</v>
      </c>
      <c r="M133" s="66"/>
      <c r="N133" s="66"/>
      <c r="O133" s="66"/>
      <c r="P133" s="44">
        <f t="shared" si="31"/>
        <v>1.4677083333333334</v>
      </c>
      <c r="Q133" s="49">
        <f t="shared" si="32"/>
        <v>8.3218750000000004</v>
      </c>
      <c r="R133" s="83">
        <v>198</v>
      </c>
      <c r="S133" s="71">
        <f t="shared" si="35"/>
        <v>99</v>
      </c>
      <c r="T133" s="40">
        <f t="shared" si="36"/>
        <v>297</v>
      </c>
      <c r="U133" s="99"/>
      <c r="V133" s="99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</row>
    <row r="134" spans="1:50" s="81" customFormat="1" x14ac:dyDescent="0.3">
      <c r="A134" s="55"/>
      <c r="B134" s="98" t="s">
        <v>309</v>
      </c>
      <c r="C134" s="55">
        <v>12</v>
      </c>
      <c r="D134" s="55"/>
      <c r="E134" s="57"/>
      <c r="F134" s="55">
        <v>0</v>
      </c>
      <c r="G134" s="80">
        <f t="shared" si="33"/>
        <v>0</v>
      </c>
      <c r="H134" s="55"/>
      <c r="I134" s="80"/>
      <c r="J134" s="55"/>
      <c r="K134" s="55"/>
      <c r="L134" s="69">
        <f t="shared" si="34"/>
        <v>0</v>
      </c>
      <c r="M134" s="55"/>
      <c r="N134" s="55"/>
      <c r="O134" s="55"/>
      <c r="P134" s="59"/>
      <c r="Q134" s="28"/>
      <c r="R134" s="87"/>
      <c r="S134" s="95">
        <f t="shared" si="35"/>
        <v>0</v>
      </c>
      <c r="T134" s="40">
        <f t="shared" si="36"/>
        <v>0</v>
      </c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</row>
    <row r="135" spans="1:50" s="81" customFormat="1" x14ac:dyDescent="0.3">
      <c r="A135" s="55"/>
      <c r="B135" s="98" t="s">
        <v>310</v>
      </c>
      <c r="C135" s="55">
        <v>27</v>
      </c>
      <c r="D135" s="55"/>
      <c r="E135" s="57"/>
      <c r="F135" s="55">
        <v>0</v>
      </c>
      <c r="G135" s="80">
        <f t="shared" si="33"/>
        <v>0</v>
      </c>
      <c r="H135" s="55"/>
      <c r="I135" s="80"/>
      <c r="J135" s="55"/>
      <c r="K135" s="55"/>
      <c r="L135" s="69">
        <f t="shared" si="34"/>
        <v>0</v>
      </c>
      <c r="M135" s="55"/>
      <c r="N135" s="55"/>
      <c r="O135" s="55"/>
      <c r="P135" s="59"/>
      <c r="Q135" s="28"/>
      <c r="R135" s="87"/>
      <c r="S135" s="95">
        <f t="shared" si="35"/>
        <v>0</v>
      </c>
      <c r="T135" s="40">
        <f t="shared" si="36"/>
        <v>0</v>
      </c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</row>
    <row r="136" spans="1:50" s="81" customFormat="1" x14ac:dyDescent="0.3">
      <c r="A136" s="55"/>
      <c r="B136" s="98" t="s">
        <v>311</v>
      </c>
      <c r="C136" s="55">
        <v>12</v>
      </c>
      <c r="D136" s="55"/>
      <c r="E136" s="57"/>
      <c r="F136" s="55">
        <v>0</v>
      </c>
      <c r="G136" s="80">
        <f t="shared" si="33"/>
        <v>0</v>
      </c>
      <c r="H136" s="55"/>
      <c r="I136" s="80"/>
      <c r="J136" s="55"/>
      <c r="K136" s="55"/>
      <c r="L136" s="69">
        <f t="shared" si="34"/>
        <v>0</v>
      </c>
      <c r="M136" s="55"/>
      <c r="N136" s="55"/>
      <c r="O136" s="55"/>
      <c r="P136" s="59"/>
      <c r="Q136" s="28"/>
      <c r="R136" s="87"/>
      <c r="S136" s="95">
        <f t="shared" si="35"/>
        <v>0</v>
      </c>
      <c r="T136" s="40">
        <f t="shared" si="36"/>
        <v>0</v>
      </c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</row>
    <row r="137" spans="1:50" s="81" customFormat="1" x14ac:dyDescent="0.3">
      <c r="A137" s="55"/>
      <c r="B137" s="98" t="s">
        <v>312</v>
      </c>
      <c r="C137" s="55">
        <v>27</v>
      </c>
      <c r="D137" s="55"/>
      <c r="E137" s="57"/>
      <c r="F137" s="55">
        <v>0</v>
      </c>
      <c r="G137" s="80">
        <f t="shared" si="33"/>
        <v>0</v>
      </c>
      <c r="H137" s="55"/>
      <c r="I137" s="80"/>
      <c r="J137" s="55"/>
      <c r="K137" s="55"/>
      <c r="L137" s="69">
        <f t="shared" si="34"/>
        <v>0</v>
      </c>
      <c r="M137" s="55"/>
      <c r="N137" s="55"/>
      <c r="O137" s="55"/>
      <c r="P137" s="59"/>
      <c r="Q137" s="28"/>
      <c r="R137" s="87"/>
      <c r="S137" s="95">
        <f t="shared" si="35"/>
        <v>0</v>
      </c>
      <c r="T137" s="40">
        <f t="shared" si="36"/>
        <v>0</v>
      </c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</row>
    <row r="138" spans="1:50" s="81" customFormat="1" x14ac:dyDescent="0.3">
      <c r="A138" s="55"/>
      <c r="B138" s="98" t="s">
        <v>313</v>
      </c>
      <c r="C138" s="55">
        <v>12</v>
      </c>
      <c r="D138" s="55"/>
      <c r="E138" s="57"/>
      <c r="F138" s="55">
        <v>0</v>
      </c>
      <c r="G138" s="80">
        <f t="shared" si="33"/>
        <v>0</v>
      </c>
      <c r="H138" s="55"/>
      <c r="I138" s="80"/>
      <c r="J138" s="55"/>
      <c r="K138" s="55"/>
      <c r="L138" s="69">
        <f t="shared" si="34"/>
        <v>0</v>
      </c>
      <c r="M138" s="55"/>
      <c r="N138" s="55"/>
      <c r="O138" s="55"/>
      <c r="P138" s="59"/>
      <c r="Q138" s="28"/>
      <c r="R138" s="87"/>
      <c r="S138" s="95">
        <f t="shared" si="35"/>
        <v>0</v>
      </c>
      <c r="T138" s="40">
        <f t="shared" si="36"/>
        <v>0</v>
      </c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</row>
    <row r="139" spans="1:50" s="71" customFormat="1" x14ac:dyDescent="0.3">
      <c r="A139" s="55"/>
      <c r="B139" s="98" t="s">
        <v>314</v>
      </c>
      <c r="C139" s="55">
        <v>27</v>
      </c>
      <c r="D139" s="55"/>
      <c r="E139" s="57"/>
      <c r="F139" s="55">
        <v>0</v>
      </c>
      <c r="G139" s="80">
        <f t="shared" si="33"/>
        <v>0</v>
      </c>
      <c r="H139" s="55"/>
      <c r="I139" s="80"/>
      <c r="J139" s="55"/>
      <c r="K139" s="55"/>
      <c r="L139" s="69">
        <f t="shared" si="34"/>
        <v>0</v>
      </c>
      <c r="M139" s="55"/>
      <c r="N139" s="55"/>
      <c r="O139" s="55"/>
      <c r="P139" s="59"/>
      <c r="Q139" s="28"/>
      <c r="R139" s="87"/>
      <c r="S139" s="95">
        <f t="shared" si="35"/>
        <v>0</v>
      </c>
      <c r="T139" s="40">
        <f t="shared" si="36"/>
        <v>0</v>
      </c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</row>
    <row r="140" spans="1:50" s="71" customFormat="1" x14ac:dyDescent="0.3">
      <c r="A140" s="55"/>
      <c r="B140" s="98" t="s">
        <v>315</v>
      </c>
      <c r="C140" s="55">
        <v>12</v>
      </c>
      <c r="D140" s="55"/>
      <c r="E140" s="57"/>
      <c r="F140" s="55">
        <v>0</v>
      </c>
      <c r="G140" s="80">
        <f t="shared" si="33"/>
        <v>0</v>
      </c>
      <c r="H140" s="55"/>
      <c r="I140" s="80"/>
      <c r="J140" s="55"/>
      <c r="K140" s="55"/>
      <c r="L140" s="69">
        <f t="shared" si="34"/>
        <v>0</v>
      </c>
      <c r="M140" s="55"/>
      <c r="N140" s="55"/>
      <c r="O140" s="55"/>
      <c r="P140" s="59"/>
      <c r="Q140" s="28"/>
      <c r="R140" s="87"/>
      <c r="S140" s="95">
        <f t="shared" si="35"/>
        <v>0</v>
      </c>
      <c r="T140" s="40">
        <f t="shared" si="36"/>
        <v>0</v>
      </c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</row>
    <row r="141" spans="1:50" s="71" customFormat="1" x14ac:dyDescent="0.3">
      <c r="A141" s="55"/>
      <c r="B141" s="98" t="s">
        <v>316</v>
      </c>
      <c r="C141" s="55">
        <v>27</v>
      </c>
      <c r="D141" s="55"/>
      <c r="E141" s="57"/>
      <c r="F141" s="55">
        <v>0</v>
      </c>
      <c r="G141" s="80">
        <f t="shared" ref="G141:G172" si="37">S141*E141</f>
        <v>0</v>
      </c>
      <c r="H141" s="55"/>
      <c r="I141" s="80"/>
      <c r="J141" s="55"/>
      <c r="K141" s="55"/>
      <c r="L141" s="69">
        <f t="shared" ref="L141:L172" si="38">(H141-D141-I141-J141-K141)/C141</f>
        <v>0</v>
      </c>
      <c r="M141" s="55"/>
      <c r="N141" s="55"/>
      <c r="O141" s="55"/>
      <c r="P141" s="59"/>
      <c r="Q141" s="28"/>
      <c r="R141" s="87"/>
      <c r="S141" s="95">
        <f t="shared" ref="S141:S172" si="39">R141/2</f>
        <v>0</v>
      </c>
      <c r="T141" s="40">
        <f t="shared" ref="T141:T172" si="40">S141*3</f>
        <v>0</v>
      </c>
      <c r="U141" s="12"/>
      <c r="V141" s="12"/>
      <c r="W141" s="99"/>
      <c r="X141" s="99"/>
      <c r="Y141" s="99"/>
      <c r="Z141" s="99"/>
      <c r="AA141" s="99"/>
      <c r="AB141" s="99"/>
      <c r="AC141" s="99"/>
      <c r="AD141" s="99"/>
      <c r="AE141" s="99"/>
      <c r="AF141" s="99"/>
      <c r="AG141" s="99"/>
      <c r="AH141" s="99"/>
      <c r="AI141" s="99"/>
      <c r="AJ141" s="99"/>
      <c r="AK141" s="99"/>
      <c r="AL141" s="99"/>
      <c r="AM141" s="99"/>
      <c r="AN141" s="99"/>
      <c r="AO141" s="99"/>
      <c r="AP141" s="99"/>
      <c r="AQ141" s="99"/>
      <c r="AR141" s="99"/>
      <c r="AS141" s="99"/>
      <c r="AT141" s="99"/>
      <c r="AU141" s="99"/>
      <c r="AV141" s="99"/>
      <c r="AW141" s="99"/>
      <c r="AX141" s="99"/>
    </row>
    <row r="142" spans="1:50" s="71" customFormat="1" x14ac:dyDescent="0.3">
      <c r="A142" s="66">
        <v>1239</v>
      </c>
      <c r="B142" s="67" t="s">
        <v>188</v>
      </c>
      <c r="C142" s="66">
        <v>30</v>
      </c>
      <c r="D142" s="66">
        <v>0</v>
      </c>
      <c r="E142" s="68">
        <v>4.5</v>
      </c>
      <c r="F142" s="66">
        <v>1821</v>
      </c>
      <c r="G142" s="66">
        <f t="shared" si="37"/>
        <v>1658.25</v>
      </c>
      <c r="H142" s="66">
        <f t="shared" ref="H142:H189" si="41">SUM(F142+G142)/2</f>
        <v>1739.625</v>
      </c>
      <c r="I142" s="66">
        <v>1350</v>
      </c>
      <c r="J142" s="66"/>
      <c r="K142" s="66"/>
      <c r="L142" s="69">
        <f t="shared" si="38"/>
        <v>12.987500000000001</v>
      </c>
      <c r="M142" s="66"/>
      <c r="N142" s="73">
        <v>15</v>
      </c>
      <c r="O142" s="66"/>
      <c r="P142" s="44">
        <f t="shared" ref="P142:P189" si="42">H142*0.05/C142</f>
        <v>2.899375</v>
      </c>
      <c r="Q142" s="49">
        <f t="shared" ref="Q142:Q189" si="43">L142+M142+N142+O142+P142</f>
        <v>30.886875</v>
      </c>
      <c r="R142" s="83">
        <v>737</v>
      </c>
      <c r="S142" s="71">
        <f t="shared" si="39"/>
        <v>368.5</v>
      </c>
      <c r="T142" s="40">
        <f t="shared" si="40"/>
        <v>1105.5</v>
      </c>
      <c r="U142" s="99"/>
      <c r="V142" s="99"/>
      <c r="W142" s="99"/>
      <c r="X142" s="99"/>
      <c r="Y142" s="99"/>
      <c r="Z142" s="99"/>
      <c r="AA142" s="99"/>
      <c r="AB142" s="99"/>
      <c r="AC142" s="99"/>
      <c r="AD142" s="99"/>
      <c r="AE142" s="99"/>
      <c r="AF142" s="99"/>
      <c r="AG142" s="99"/>
      <c r="AH142" s="99"/>
      <c r="AI142" s="99"/>
      <c r="AJ142" s="99"/>
      <c r="AK142" s="99"/>
      <c r="AL142" s="99"/>
      <c r="AM142" s="99"/>
      <c r="AN142" s="99"/>
      <c r="AO142" s="99"/>
      <c r="AP142" s="99"/>
      <c r="AQ142" s="99"/>
      <c r="AR142" s="99"/>
      <c r="AS142" s="99"/>
      <c r="AT142" s="99"/>
      <c r="AU142" s="99"/>
      <c r="AV142" s="99"/>
      <c r="AW142" s="99"/>
      <c r="AX142" s="99"/>
    </row>
    <row r="143" spans="1:50" s="71" customFormat="1" x14ac:dyDescent="0.3">
      <c r="A143" s="66">
        <v>3103</v>
      </c>
      <c r="B143" s="67" t="s">
        <v>99</v>
      </c>
      <c r="C143" s="66">
        <v>30</v>
      </c>
      <c r="D143" s="66">
        <v>605</v>
      </c>
      <c r="E143" s="68">
        <v>7</v>
      </c>
      <c r="F143" s="66">
        <v>2524</v>
      </c>
      <c r="G143" s="66">
        <f t="shared" si="37"/>
        <v>3209.5</v>
      </c>
      <c r="H143" s="66">
        <f t="shared" si="41"/>
        <v>2866.75</v>
      </c>
      <c r="I143" s="66">
        <v>750</v>
      </c>
      <c r="J143" s="66"/>
      <c r="K143" s="66">
        <v>750</v>
      </c>
      <c r="L143" s="69">
        <f t="shared" si="38"/>
        <v>25.391666666666666</v>
      </c>
      <c r="M143" s="66"/>
      <c r="N143" s="66"/>
      <c r="O143" s="66"/>
      <c r="P143" s="44">
        <f t="shared" si="42"/>
        <v>4.777916666666667</v>
      </c>
      <c r="Q143" s="49">
        <f t="shared" si="43"/>
        <v>30.169583333333332</v>
      </c>
      <c r="R143" s="83">
        <v>917</v>
      </c>
      <c r="S143" s="71">
        <f t="shared" si="39"/>
        <v>458.5</v>
      </c>
      <c r="T143" s="40">
        <f t="shared" si="40"/>
        <v>1375.5</v>
      </c>
      <c r="U143" s="99"/>
      <c r="V143" s="99"/>
      <c r="W143" s="99"/>
      <c r="X143" s="99"/>
      <c r="Y143" s="99"/>
      <c r="Z143" s="99"/>
      <c r="AA143" s="99"/>
      <c r="AB143" s="99"/>
      <c r="AC143" s="99"/>
      <c r="AD143" s="99"/>
      <c r="AE143" s="99"/>
      <c r="AF143" s="99"/>
      <c r="AG143" s="99"/>
      <c r="AH143" s="99"/>
      <c r="AI143" s="99"/>
      <c r="AJ143" s="99"/>
      <c r="AK143" s="99"/>
      <c r="AL143" s="99"/>
      <c r="AM143" s="99"/>
      <c r="AN143" s="99"/>
      <c r="AO143" s="99"/>
      <c r="AP143" s="99"/>
      <c r="AQ143" s="99"/>
      <c r="AR143" s="99"/>
      <c r="AS143" s="99"/>
      <c r="AT143" s="99"/>
      <c r="AU143" s="99"/>
      <c r="AV143" s="99"/>
      <c r="AW143" s="99"/>
      <c r="AX143" s="99"/>
    </row>
    <row r="144" spans="1:50" s="71" customFormat="1" x14ac:dyDescent="0.3">
      <c r="A144" s="66">
        <v>1351</v>
      </c>
      <c r="B144" s="67" t="s">
        <v>179</v>
      </c>
      <c r="C144" s="66">
        <v>24</v>
      </c>
      <c r="D144" s="66">
        <v>934</v>
      </c>
      <c r="E144" s="68">
        <v>9</v>
      </c>
      <c r="F144" s="66">
        <v>963</v>
      </c>
      <c r="G144" s="66">
        <f t="shared" si="37"/>
        <v>243</v>
      </c>
      <c r="H144" s="66">
        <f t="shared" si="41"/>
        <v>603</v>
      </c>
      <c r="I144" s="66"/>
      <c r="J144" s="66"/>
      <c r="K144" s="66"/>
      <c r="L144" s="69">
        <f t="shared" si="38"/>
        <v>-13.791666666666666</v>
      </c>
      <c r="M144" s="66"/>
      <c r="N144" s="73">
        <v>15</v>
      </c>
      <c r="O144" s="66"/>
      <c r="P144" s="44">
        <f t="shared" si="42"/>
        <v>1.2562500000000001</v>
      </c>
      <c r="Q144" s="49">
        <f t="shared" si="43"/>
        <v>2.464583333333334</v>
      </c>
      <c r="R144" s="83">
        <v>54</v>
      </c>
      <c r="S144" s="71">
        <f t="shared" si="39"/>
        <v>27</v>
      </c>
      <c r="T144" s="40">
        <f t="shared" si="40"/>
        <v>81</v>
      </c>
      <c r="U144" s="99"/>
      <c r="V144" s="99"/>
      <c r="W144" s="99"/>
      <c r="X144" s="99"/>
      <c r="Y144" s="99"/>
      <c r="Z144" s="99"/>
      <c r="AA144" s="99"/>
      <c r="AB144" s="99"/>
      <c r="AC144" s="99"/>
      <c r="AD144" s="99"/>
      <c r="AE144" s="99"/>
      <c r="AF144" s="99"/>
      <c r="AG144" s="99"/>
      <c r="AH144" s="99"/>
      <c r="AI144" s="99"/>
      <c r="AJ144" s="99"/>
      <c r="AK144" s="99"/>
      <c r="AL144" s="99"/>
      <c r="AM144" s="99"/>
      <c r="AN144" s="99"/>
      <c r="AO144" s="99"/>
      <c r="AP144" s="99"/>
      <c r="AQ144" s="99"/>
      <c r="AR144" s="99"/>
      <c r="AS144" s="99"/>
      <c r="AT144" s="99"/>
      <c r="AU144" s="99"/>
      <c r="AV144" s="99"/>
      <c r="AW144" s="99"/>
      <c r="AX144" s="99"/>
    </row>
    <row r="145" spans="1:50" s="71" customFormat="1" x14ac:dyDescent="0.3">
      <c r="A145" s="66">
        <v>1323</v>
      </c>
      <c r="B145" s="100" t="s">
        <v>235</v>
      </c>
      <c r="C145" s="66">
        <v>8</v>
      </c>
      <c r="D145" s="66">
        <v>0</v>
      </c>
      <c r="E145" s="68">
        <v>5</v>
      </c>
      <c r="F145" s="66">
        <v>205</v>
      </c>
      <c r="G145" s="66">
        <f t="shared" si="37"/>
        <v>225</v>
      </c>
      <c r="H145" s="66">
        <f t="shared" si="41"/>
        <v>215</v>
      </c>
      <c r="I145" s="66">
        <v>200</v>
      </c>
      <c r="J145" s="66"/>
      <c r="K145" s="66">
        <v>40</v>
      </c>
      <c r="L145" s="69">
        <f t="shared" si="38"/>
        <v>-3.125</v>
      </c>
      <c r="M145" s="66"/>
      <c r="N145" s="66"/>
      <c r="O145" s="66"/>
      <c r="P145" s="44">
        <f t="shared" si="42"/>
        <v>1.34375</v>
      </c>
      <c r="Q145" s="96">
        <f t="shared" si="43"/>
        <v>-1.78125</v>
      </c>
      <c r="R145" s="83">
        <v>90</v>
      </c>
      <c r="S145" s="71">
        <f t="shared" si="39"/>
        <v>45</v>
      </c>
      <c r="T145" s="40">
        <f t="shared" si="40"/>
        <v>135</v>
      </c>
      <c r="U145" s="99"/>
      <c r="V145" s="99"/>
      <c r="W145" s="99"/>
      <c r="X145" s="99"/>
      <c r="Y145" s="99"/>
      <c r="Z145" s="99"/>
      <c r="AA145" s="99"/>
      <c r="AB145" s="99"/>
      <c r="AC145" s="99"/>
      <c r="AD145" s="99"/>
      <c r="AE145" s="99"/>
      <c r="AF145" s="99"/>
      <c r="AG145" s="99"/>
      <c r="AH145" s="99"/>
      <c r="AI145" s="99"/>
      <c r="AJ145" s="99"/>
      <c r="AK145" s="99"/>
      <c r="AL145" s="99"/>
      <c r="AM145" s="99"/>
      <c r="AN145" s="99"/>
      <c r="AO145" s="99"/>
      <c r="AP145" s="99"/>
      <c r="AQ145" s="99"/>
      <c r="AR145" s="99"/>
      <c r="AS145" s="99"/>
      <c r="AT145" s="99"/>
      <c r="AU145" s="99"/>
      <c r="AV145" s="99"/>
      <c r="AW145" s="99"/>
      <c r="AX145" s="99"/>
    </row>
    <row r="146" spans="1:50" s="71" customFormat="1" x14ac:dyDescent="0.3">
      <c r="A146" s="66">
        <v>3079</v>
      </c>
      <c r="B146" s="100" t="s">
        <v>83</v>
      </c>
      <c r="C146" s="66">
        <v>12</v>
      </c>
      <c r="D146" s="66">
        <v>60</v>
      </c>
      <c r="E146" s="68">
        <v>5</v>
      </c>
      <c r="F146" s="66">
        <v>2725</v>
      </c>
      <c r="G146" s="66">
        <f t="shared" si="37"/>
        <v>2000</v>
      </c>
      <c r="H146" s="66">
        <f t="shared" si="41"/>
        <v>2362.5</v>
      </c>
      <c r="I146" s="66">
        <v>1560</v>
      </c>
      <c r="J146" s="66"/>
      <c r="K146" s="66">
        <v>360</v>
      </c>
      <c r="L146" s="69">
        <f t="shared" si="38"/>
        <v>31.875</v>
      </c>
      <c r="M146" s="66"/>
      <c r="N146" s="66"/>
      <c r="O146" s="66"/>
      <c r="P146" s="44">
        <f t="shared" si="42"/>
        <v>9.84375</v>
      </c>
      <c r="Q146" s="96">
        <f t="shared" si="43"/>
        <v>41.71875</v>
      </c>
      <c r="R146" s="83">
        <v>800</v>
      </c>
      <c r="S146" s="71">
        <f t="shared" si="39"/>
        <v>400</v>
      </c>
      <c r="T146" s="40">
        <f t="shared" si="40"/>
        <v>1200</v>
      </c>
      <c r="U146" s="99"/>
      <c r="V146" s="99"/>
      <c r="W146" s="99"/>
      <c r="X146" s="99"/>
      <c r="Y146" s="99"/>
      <c r="Z146" s="99"/>
      <c r="AA146" s="99"/>
      <c r="AB146" s="99"/>
      <c r="AC146" s="99"/>
      <c r="AD146" s="99"/>
      <c r="AE146" s="99"/>
      <c r="AF146" s="99"/>
      <c r="AG146" s="99"/>
      <c r="AH146" s="99"/>
      <c r="AI146" s="99"/>
      <c r="AJ146" s="99"/>
      <c r="AK146" s="99"/>
      <c r="AL146" s="99"/>
      <c r="AM146" s="99"/>
      <c r="AN146" s="99"/>
      <c r="AO146" s="99"/>
      <c r="AP146" s="99"/>
      <c r="AQ146" s="99"/>
      <c r="AR146" s="99"/>
      <c r="AS146" s="99"/>
      <c r="AT146" s="99"/>
      <c r="AU146" s="99"/>
      <c r="AV146" s="99"/>
      <c r="AW146" s="99"/>
      <c r="AX146" s="99"/>
    </row>
    <row r="147" spans="1:50" s="71" customFormat="1" x14ac:dyDescent="0.3">
      <c r="A147" s="66">
        <v>165</v>
      </c>
      <c r="B147" s="100" t="s">
        <v>82</v>
      </c>
      <c r="C147" s="66">
        <v>24</v>
      </c>
      <c r="D147" s="66">
        <v>0</v>
      </c>
      <c r="E147" s="68">
        <v>5</v>
      </c>
      <c r="F147" s="66">
        <v>12855</v>
      </c>
      <c r="G147" s="66">
        <f t="shared" si="37"/>
        <v>19102.5</v>
      </c>
      <c r="H147" s="66">
        <f t="shared" si="41"/>
        <v>15978.75</v>
      </c>
      <c r="I147" s="66">
        <v>8880</v>
      </c>
      <c r="J147" s="66"/>
      <c r="K147" s="66">
        <v>5520</v>
      </c>
      <c r="L147" s="69">
        <f t="shared" si="38"/>
        <v>65.78125</v>
      </c>
      <c r="M147" s="66"/>
      <c r="N147" s="73">
        <v>30</v>
      </c>
      <c r="O147" s="66"/>
      <c r="P147" s="44">
        <f t="shared" si="42"/>
        <v>33.2890625</v>
      </c>
      <c r="Q147" s="96">
        <f t="shared" si="43"/>
        <v>129.0703125</v>
      </c>
      <c r="R147" s="83">
        <v>7641</v>
      </c>
      <c r="S147" s="71">
        <f t="shared" si="39"/>
        <v>3820.5</v>
      </c>
      <c r="T147" s="40">
        <f t="shared" si="40"/>
        <v>11461.5</v>
      </c>
      <c r="U147" s="99"/>
      <c r="V147" s="99"/>
      <c r="W147" s="99"/>
      <c r="X147" s="99"/>
      <c r="Y147" s="99"/>
      <c r="Z147" s="99"/>
      <c r="AA147" s="99"/>
      <c r="AB147" s="99"/>
      <c r="AC147" s="99"/>
      <c r="AD147" s="99"/>
      <c r="AE147" s="99"/>
      <c r="AF147" s="99"/>
      <c r="AG147" s="99"/>
      <c r="AH147" s="99"/>
      <c r="AI147" s="99"/>
      <c r="AJ147" s="99"/>
      <c r="AK147" s="99"/>
      <c r="AL147" s="99"/>
      <c r="AM147" s="99"/>
      <c r="AN147" s="99"/>
      <c r="AO147" s="99"/>
      <c r="AP147" s="99"/>
      <c r="AQ147" s="99"/>
      <c r="AR147" s="99"/>
      <c r="AS147" s="99"/>
      <c r="AT147" s="99"/>
      <c r="AU147" s="99"/>
      <c r="AV147" s="99"/>
      <c r="AW147" s="99"/>
      <c r="AX147" s="99"/>
    </row>
    <row r="148" spans="1:50" s="71" customFormat="1" x14ac:dyDescent="0.3">
      <c r="A148" s="66">
        <v>3135</v>
      </c>
      <c r="B148" s="67" t="s">
        <v>240</v>
      </c>
      <c r="C148" s="66">
        <v>10</v>
      </c>
      <c r="D148" s="66">
        <v>402</v>
      </c>
      <c r="E148" s="68">
        <v>8</v>
      </c>
      <c r="F148" s="66">
        <v>56</v>
      </c>
      <c r="G148" s="66">
        <f t="shared" si="37"/>
        <v>140</v>
      </c>
      <c r="H148" s="66">
        <f t="shared" si="41"/>
        <v>98</v>
      </c>
      <c r="I148" s="66"/>
      <c r="J148" s="66"/>
      <c r="K148" s="66"/>
      <c r="L148" s="69">
        <f t="shared" si="38"/>
        <v>-30.4</v>
      </c>
      <c r="M148" s="66"/>
      <c r="N148" s="66"/>
      <c r="O148" s="66"/>
      <c r="P148" s="44">
        <f t="shared" si="42"/>
        <v>0.49000000000000005</v>
      </c>
      <c r="Q148" s="49">
        <f t="shared" si="43"/>
        <v>-29.91</v>
      </c>
      <c r="R148" s="83">
        <v>35</v>
      </c>
      <c r="S148" s="71">
        <f t="shared" si="39"/>
        <v>17.5</v>
      </c>
      <c r="T148" s="40">
        <f t="shared" si="40"/>
        <v>52.5</v>
      </c>
      <c r="U148" s="99"/>
      <c r="V148" s="99"/>
      <c r="W148" s="99"/>
      <c r="X148" s="99"/>
      <c r="Y148" s="99"/>
      <c r="Z148" s="99"/>
      <c r="AA148" s="99"/>
      <c r="AB148" s="99"/>
      <c r="AC148" s="99"/>
      <c r="AD148" s="99"/>
      <c r="AE148" s="99"/>
      <c r="AF148" s="99"/>
      <c r="AG148" s="99"/>
      <c r="AH148" s="99"/>
      <c r="AI148" s="99"/>
      <c r="AJ148" s="99"/>
      <c r="AK148" s="99"/>
      <c r="AL148" s="99"/>
      <c r="AM148" s="99"/>
      <c r="AN148" s="99"/>
      <c r="AO148" s="99"/>
      <c r="AP148" s="99"/>
      <c r="AQ148" s="99"/>
      <c r="AR148" s="99"/>
      <c r="AS148" s="99"/>
      <c r="AT148" s="99"/>
      <c r="AU148" s="99"/>
      <c r="AV148" s="99"/>
      <c r="AW148" s="99"/>
      <c r="AX148" s="99"/>
    </row>
    <row r="149" spans="1:50" s="71" customFormat="1" x14ac:dyDescent="0.3">
      <c r="A149" s="66">
        <v>3051</v>
      </c>
      <c r="B149" s="67" t="s">
        <v>191</v>
      </c>
      <c r="C149" s="66">
        <v>12</v>
      </c>
      <c r="D149" s="66">
        <v>2631</v>
      </c>
      <c r="E149" s="68">
        <v>10</v>
      </c>
      <c r="F149" s="66">
        <v>0</v>
      </c>
      <c r="G149" s="66">
        <f t="shared" si="37"/>
        <v>0</v>
      </c>
      <c r="H149" s="66">
        <f t="shared" si="41"/>
        <v>0</v>
      </c>
      <c r="I149" s="66"/>
      <c r="J149" s="66"/>
      <c r="K149" s="66"/>
      <c r="L149" s="69">
        <f t="shared" si="38"/>
        <v>-219.25</v>
      </c>
      <c r="M149" s="66"/>
      <c r="N149" s="66"/>
      <c r="O149" s="66"/>
      <c r="P149" s="44">
        <f t="shared" si="42"/>
        <v>0</v>
      </c>
      <c r="Q149" s="49">
        <f t="shared" si="43"/>
        <v>-219.25</v>
      </c>
      <c r="R149" s="83"/>
      <c r="S149" s="71">
        <f t="shared" si="39"/>
        <v>0</v>
      </c>
      <c r="T149" s="40">
        <f t="shared" si="40"/>
        <v>0</v>
      </c>
      <c r="U149" s="99"/>
      <c r="V149" s="99"/>
      <c r="W149" s="99"/>
      <c r="X149" s="99"/>
      <c r="Y149" s="99"/>
      <c r="Z149" s="99"/>
      <c r="AA149" s="99"/>
      <c r="AB149" s="99"/>
      <c r="AC149" s="99"/>
      <c r="AD149" s="99"/>
      <c r="AE149" s="99"/>
      <c r="AF149" s="99"/>
      <c r="AG149" s="99"/>
      <c r="AH149" s="99"/>
      <c r="AI149" s="99"/>
      <c r="AJ149" s="99"/>
      <c r="AK149" s="99"/>
      <c r="AL149" s="99"/>
      <c r="AM149" s="99"/>
      <c r="AN149" s="99"/>
      <c r="AO149" s="99"/>
      <c r="AP149" s="99"/>
      <c r="AQ149" s="99"/>
      <c r="AR149" s="99"/>
      <c r="AS149" s="99"/>
      <c r="AT149" s="99"/>
      <c r="AU149" s="99"/>
      <c r="AV149" s="99"/>
      <c r="AW149" s="99"/>
      <c r="AX149" s="99"/>
    </row>
    <row r="150" spans="1:50" s="71" customFormat="1" x14ac:dyDescent="0.3">
      <c r="A150" s="66">
        <v>167</v>
      </c>
      <c r="B150" s="67" t="s">
        <v>175</v>
      </c>
      <c r="C150" s="66">
        <v>1</v>
      </c>
      <c r="D150" s="66">
        <v>0</v>
      </c>
      <c r="E150" s="68">
        <v>10</v>
      </c>
      <c r="F150" s="66">
        <v>200</v>
      </c>
      <c r="G150" s="66">
        <f t="shared" si="37"/>
        <v>365</v>
      </c>
      <c r="H150" s="66">
        <f t="shared" si="41"/>
        <v>282.5</v>
      </c>
      <c r="I150" s="66">
        <v>80</v>
      </c>
      <c r="J150" s="66"/>
      <c r="K150" s="66">
        <v>120</v>
      </c>
      <c r="L150" s="69">
        <f t="shared" si="38"/>
        <v>82.5</v>
      </c>
      <c r="M150" s="66"/>
      <c r="N150" s="66"/>
      <c r="O150" s="66"/>
      <c r="P150" s="44">
        <f t="shared" si="42"/>
        <v>14.125</v>
      </c>
      <c r="Q150" s="49">
        <f t="shared" si="43"/>
        <v>96.625</v>
      </c>
      <c r="R150" s="83">
        <v>73</v>
      </c>
      <c r="S150" s="71">
        <f t="shared" si="39"/>
        <v>36.5</v>
      </c>
      <c r="T150" s="40">
        <f t="shared" si="40"/>
        <v>109.5</v>
      </c>
      <c r="U150" s="99"/>
      <c r="V150" s="99"/>
      <c r="W150" s="99"/>
      <c r="X150" s="99"/>
      <c r="Y150" s="99"/>
      <c r="Z150" s="99"/>
      <c r="AA150" s="99"/>
      <c r="AB150" s="99"/>
      <c r="AC150" s="99"/>
      <c r="AD150" s="99"/>
      <c r="AE150" s="99"/>
      <c r="AF150" s="99"/>
      <c r="AG150" s="99"/>
      <c r="AH150" s="99"/>
      <c r="AI150" s="99"/>
      <c r="AJ150" s="99"/>
      <c r="AK150" s="99"/>
      <c r="AL150" s="99"/>
      <c r="AM150" s="99"/>
      <c r="AN150" s="99"/>
      <c r="AO150" s="99"/>
      <c r="AP150" s="99"/>
      <c r="AQ150" s="99"/>
      <c r="AR150" s="99"/>
      <c r="AS150" s="99"/>
      <c r="AT150" s="99"/>
      <c r="AU150" s="99"/>
      <c r="AV150" s="99"/>
      <c r="AW150" s="99"/>
      <c r="AX150" s="99"/>
    </row>
    <row r="151" spans="1:50" s="71" customFormat="1" x14ac:dyDescent="0.3">
      <c r="A151" s="66">
        <v>166</v>
      </c>
      <c r="B151" s="67" t="s">
        <v>176</v>
      </c>
      <c r="C151" s="66">
        <v>1</v>
      </c>
      <c r="D151" s="66">
        <v>0</v>
      </c>
      <c r="E151" s="68">
        <v>10</v>
      </c>
      <c r="F151" s="66">
        <v>0</v>
      </c>
      <c r="G151" s="66">
        <f t="shared" si="37"/>
        <v>0</v>
      </c>
      <c r="H151" s="66">
        <f t="shared" si="41"/>
        <v>0</v>
      </c>
      <c r="I151" s="66"/>
      <c r="J151" s="66"/>
      <c r="K151" s="66"/>
      <c r="L151" s="69">
        <f t="shared" si="38"/>
        <v>0</v>
      </c>
      <c r="M151" s="66"/>
      <c r="N151" s="66"/>
      <c r="O151" s="66"/>
      <c r="P151" s="44">
        <f t="shared" si="42"/>
        <v>0</v>
      </c>
      <c r="Q151" s="49">
        <f t="shared" si="43"/>
        <v>0</v>
      </c>
      <c r="R151" s="83"/>
      <c r="S151" s="71">
        <f t="shared" si="39"/>
        <v>0</v>
      </c>
      <c r="T151" s="40">
        <f t="shared" si="40"/>
        <v>0</v>
      </c>
      <c r="U151" s="99"/>
      <c r="V151" s="99"/>
      <c r="W151" s="99"/>
      <c r="X151" s="99"/>
      <c r="Y151" s="99"/>
      <c r="Z151" s="99"/>
      <c r="AA151" s="99"/>
      <c r="AB151" s="99"/>
      <c r="AC151" s="99"/>
      <c r="AD151" s="99"/>
      <c r="AE151" s="99"/>
      <c r="AF151" s="99"/>
      <c r="AG151" s="99"/>
      <c r="AH151" s="99"/>
      <c r="AI151" s="99"/>
      <c r="AJ151" s="99"/>
      <c r="AK151" s="99"/>
      <c r="AL151" s="99"/>
      <c r="AM151" s="99"/>
      <c r="AN151" s="99"/>
      <c r="AO151" s="99"/>
      <c r="AP151" s="99"/>
      <c r="AQ151" s="99"/>
      <c r="AR151" s="99"/>
      <c r="AS151" s="99"/>
      <c r="AT151" s="99"/>
      <c r="AU151" s="99"/>
      <c r="AV151" s="99"/>
      <c r="AW151" s="99"/>
      <c r="AX151" s="99"/>
    </row>
    <row r="152" spans="1:50" s="71" customFormat="1" x14ac:dyDescent="0.3">
      <c r="A152" s="66">
        <v>3102</v>
      </c>
      <c r="B152" s="100" t="s">
        <v>84</v>
      </c>
      <c r="C152" s="66">
        <v>6</v>
      </c>
      <c r="D152" s="66">
        <v>0</v>
      </c>
      <c r="E152" s="68">
        <v>3.5</v>
      </c>
      <c r="F152" s="66">
        <v>121</v>
      </c>
      <c r="G152" s="66">
        <f t="shared" si="37"/>
        <v>187.25</v>
      </c>
      <c r="H152" s="66">
        <f t="shared" si="41"/>
        <v>154.125</v>
      </c>
      <c r="I152" s="66">
        <v>30</v>
      </c>
      <c r="J152" s="66"/>
      <c r="K152" s="66">
        <v>90</v>
      </c>
      <c r="L152" s="69">
        <f t="shared" si="38"/>
        <v>5.6875</v>
      </c>
      <c r="M152" s="66"/>
      <c r="N152" s="66"/>
      <c r="O152" s="66"/>
      <c r="P152" s="44">
        <f t="shared" si="42"/>
        <v>1.284375</v>
      </c>
      <c r="Q152" s="96">
        <f t="shared" si="43"/>
        <v>6.9718749999999998</v>
      </c>
      <c r="R152" s="83">
        <v>107</v>
      </c>
      <c r="S152" s="71">
        <f t="shared" si="39"/>
        <v>53.5</v>
      </c>
      <c r="T152" s="40">
        <f t="shared" si="40"/>
        <v>160.5</v>
      </c>
      <c r="U152" s="99"/>
      <c r="V152" s="99"/>
      <c r="W152" s="99"/>
      <c r="X152" s="99"/>
      <c r="Y152" s="99"/>
      <c r="Z152" s="99"/>
      <c r="AA152" s="99"/>
      <c r="AB152" s="99"/>
      <c r="AC152" s="99"/>
      <c r="AD152" s="99"/>
      <c r="AE152" s="99"/>
      <c r="AF152" s="99"/>
      <c r="AG152" s="99"/>
      <c r="AH152" s="99"/>
      <c r="AI152" s="99"/>
      <c r="AJ152" s="99"/>
      <c r="AK152" s="99"/>
      <c r="AL152" s="99"/>
      <c r="AM152" s="99"/>
      <c r="AN152" s="99"/>
      <c r="AO152" s="99"/>
      <c r="AP152" s="99"/>
      <c r="AQ152" s="99"/>
      <c r="AR152" s="99"/>
      <c r="AS152" s="99"/>
      <c r="AT152" s="99"/>
      <c r="AU152" s="99"/>
      <c r="AV152" s="99"/>
      <c r="AW152" s="99"/>
      <c r="AX152" s="99"/>
    </row>
    <row r="153" spans="1:50" s="71" customFormat="1" x14ac:dyDescent="0.3">
      <c r="A153" s="75">
        <v>3</v>
      </c>
      <c r="B153" s="102" t="s">
        <v>20</v>
      </c>
      <c r="C153" s="75">
        <v>24</v>
      </c>
      <c r="D153" s="75"/>
      <c r="E153" s="68">
        <v>9</v>
      </c>
      <c r="F153" s="66">
        <v>1476</v>
      </c>
      <c r="G153" s="66">
        <f t="shared" si="37"/>
        <v>3285</v>
      </c>
      <c r="H153" s="66">
        <f t="shared" si="41"/>
        <v>2380.5</v>
      </c>
      <c r="I153" s="66"/>
      <c r="J153" s="66"/>
      <c r="K153" s="66">
        <v>2400</v>
      </c>
      <c r="L153" s="69">
        <f t="shared" si="38"/>
        <v>-0.8125</v>
      </c>
      <c r="M153" s="66"/>
      <c r="N153" s="73">
        <v>20</v>
      </c>
      <c r="O153" s="66"/>
      <c r="P153" s="44">
        <f t="shared" si="42"/>
        <v>4.9593750000000005</v>
      </c>
      <c r="Q153" s="49">
        <f t="shared" si="43"/>
        <v>24.146875000000001</v>
      </c>
      <c r="R153" s="83">
        <v>730</v>
      </c>
      <c r="S153" s="71">
        <f t="shared" si="39"/>
        <v>365</v>
      </c>
      <c r="T153" s="40">
        <f t="shared" si="40"/>
        <v>1095</v>
      </c>
      <c r="U153" s="99"/>
      <c r="V153" s="99"/>
      <c r="W153" s="99"/>
      <c r="X153" s="99"/>
      <c r="Y153" s="99"/>
      <c r="Z153" s="99"/>
      <c r="AA153" s="99"/>
      <c r="AB153" s="99"/>
      <c r="AC153" s="99"/>
      <c r="AD153" s="99"/>
      <c r="AE153" s="99"/>
      <c r="AF153" s="99"/>
      <c r="AG153" s="99"/>
      <c r="AH153" s="99"/>
      <c r="AI153" s="99"/>
      <c r="AJ153" s="99"/>
      <c r="AK153" s="99"/>
      <c r="AL153" s="99"/>
      <c r="AM153" s="99"/>
      <c r="AN153" s="99"/>
      <c r="AO153" s="99"/>
      <c r="AP153" s="99"/>
      <c r="AQ153" s="99"/>
      <c r="AR153" s="99"/>
      <c r="AS153" s="99"/>
      <c r="AT153" s="99"/>
      <c r="AU153" s="99"/>
      <c r="AV153" s="99"/>
      <c r="AW153" s="99"/>
      <c r="AX153" s="99"/>
    </row>
    <row r="154" spans="1:50" s="65" customFormat="1" x14ac:dyDescent="0.3">
      <c r="A154" s="75">
        <v>2</v>
      </c>
      <c r="B154" s="102" t="s">
        <v>19</v>
      </c>
      <c r="C154" s="75">
        <v>24</v>
      </c>
      <c r="D154" s="75"/>
      <c r="E154" s="68">
        <v>9</v>
      </c>
      <c r="F154" s="66">
        <v>3848</v>
      </c>
      <c r="G154" s="66">
        <f t="shared" si="37"/>
        <v>3285</v>
      </c>
      <c r="H154" s="66">
        <f t="shared" si="41"/>
        <v>3566.5</v>
      </c>
      <c r="I154" s="66"/>
      <c r="J154" s="66"/>
      <c r="K154" s="66">
        <v>1440</v>
      </c>
      <c r="L154" s="69">
        <f t="shared" si="38"/>
        <v>88.604166666666671</v>
      </c>
      <c r="M154" s="66"/>
      <c r="N154" s="73">
        <v>30</v>
      </c>
      <c r="O154" s="66"/>
      <c r="P154" s="44">
        <f t="shared" si="42"/>
        <v>7.4302083333333337</v>
      </c>
      <c r="Q154" s="49">
        <f t="shared" si="43"/>
        <v>126.03437500000001</v>
      </c>
      <c r="R154" s="83">
        <v>730</v>
      </c>
      <c r="S154" s="71">
        <f t="shared" si="39"/>
        <v>365</v>
      </c>
      <c r="T154" s="40">
        <f t="shared" si="40"/>
        <v>1095</v>
      </c>
      <c r="U154" s="99"/>
      <c r="V154" s="99"/>
      <c r="W154" s="99"/>
      <c r="X154" s="99"/>
      <c r="Y154" s="99"/>
      <c r="Z154" s="99"/>
      <c r="AA154" s="99"/>
      <c r="AB154" s="99"/>
      <c r="AC154" s="99"/>
      <c r="AD154" s="99"/>
      <c r="AE154" s="99"/>
      <c r="AF154" s="99"/>
      <c r="AG154" s="99"/>
      <c r="AH154" s="99"/>
      <c r="AI154" s="99"/>
      <c r="AJ154" s="99"/>
      <c r="AK154" s="99"/>
      <c r="AL154" s="99"/>
      <c r="AM154" s="99"/>
      <c r="AN154" s="99"/>
      <c r="AO154" s="99"/>
      <c r="AP154" s="99"/>
      <c r="AQ154" s="99"/>
      <c r="AR154" s="99"/>
      <c r="AS154" s="99"/>
      <c r="AT154" s="99"/>
      <c r="AU154" s="99"/>
      <c r="AV154" s="99"/>
      <c r="AW154" s="99"/>
      <c r="AX154" s="99"/>
    </row>
    <row r="155" spans="1:50" s="104" customFormat="1" x14ac:dyDescent="0.3">
      <c r="A155" s="66">
        <v>59</v>
      </c>
      <c r="B155" s="67" t="s">
        <v>112</v>
      </c>
      <c r="C155" s="66">
        <v>12</v>
      </c>
      <c r="D155" s="66">
        <v>2003</v>
      </c>
      <c r="E155" s="68">
        <v>9</v>
      </c>
      <c r="F155" s="66">
        <v>3992</v>
      </c>
      <c r="G155" s="66">
        <f t="shared" si="37"/>
        <v>4338</v>
      </c>
      <c r="H155" s="66">
        <f t="shared" si="41"/>
        <v>4165</v>
      </c>
      <c r="I155" s="66">
        <v>1320</v>
      </c>
      <c r="J155" s="66"/>
      <c r="K155" s="66">
        <v>360</v>
      </c>
      <c r="L155" s="69">
        <f t="shared" si="38"/>
        <v>40.166666666666664</v>
      </c>
      <c r="M155" s="66"/>
      <c r="N155" s="66"/>
      <c r="O155" s="66"/>
      <c r="P155" s="44">
        <f t="shared" si="42"/>
        <v>17.354166666666668</v>
      </c>
      <c r="Q155" s="49">
        <f t="shared" si="43"/>
        <v>57.520833333333329</v>
      </c>
      <c r="R155" s="83">
        <v>964</v>
      </c>
      <c r="S155" s="71">
        <f t="shared" si="39"/>
        <v>482</v>
      </c>
      <c r="T155" s="40">
        <f t="shared" si="40"/>
        <v>1446</v>
      </c>
      <c r="U155" s="99"/>
      <c r="V155" s="99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</row>
    <row r="156" spans="1:50" s="104" customFormat="1" x14ac:dyDescent="0.3">
      <c r="A156" s="66">
        <v>4</v>
      </c>
      <c r="B156" s="67" t="s">
        <v>21</v>
      </c>
      <c r="C156" s="66">
        <v>24</v>
      </c>
      <c r="D156" s="66">
        <v>1889</v>
      </c>
      <c r="E156" s="68">
        <v>9</v>
      </c>
      <c r="F156" s="66">
        <v>2237</v>
      </c>
      <c r="G156" s="66">
        <f t="shared" si="37"/>
        <v>4099.5</v>
      </c>
      <c r="H156" s="66">
        <f t="shared" si="41"/>
        <v>3168.25</v>
      </c>
      <c r="I156" s="66"/>
      <c r="J156" s="66"/>
      <c r="K156" s="66">
        <v>1200</v>
      </c>
      <c r="L156" s="69">
        <f t="shared" si="38"/>
        <v>3.3020833333333335</v>
      </c>
      <c r="M156" s="66"/>
      <c r="N156" s="66"/>
      <c r="O156" s="66"/>
      <c r="P156" s="44">
        <f t="shared" si="42"/>
        <v>6.6005208333333343</v>
      </c>
      <c r="Q156" s="49">
        <f t="shared" si="43"/>
        <v>9.9026041666666682</v>
      </c>
      <c r="R156" s="83">
        <v>911</v>
      </c>
      <c r="S156" s="71">
        <f t="shared" si="39"/>
        <v>455.5</v>
      </c>
      <c r="T156" s="40">
        <f t="shared" si="40"/>
        <v>1366.5</v>
      </c>
      <c r="U156" s="99"/>
      <c r="V156" s="99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</row>
    <row r="157" spans="1:50" s="104" customFormat="1" x14ac:dyDescent="0.3">
      <c r="A157" s="66">
        <v>5</v>
      </c>
      <c r="B157" s="67" t="s">
        <v>22</v>
      </c>
      <c r="C157" s="66">
        <v>24</v>
      </c>
      <c r="D157" s="66">
        <v>1248</v>
      </c>
      <c r="E157" s="68">
        <v>9</v>
      </c>
      <c r="F157" s="66">
        <v>2120</v>
      </c>
      <c r="G157" s="66">
        <f t="shared" si="37"/>
        <v>4612.5</v>
      </c>
      <c r="H157" s="66">
        <f t="shared" si="41"/>
        <v>3366.25</v>
      </c>
      <c r="I157" s="66"/>
      <c r="J157" s="66"/>
      <c r="K157" s="66">
        <v>1680</v>
      </c>
      <c r="L157" s="69">
        <f t="shared" si="38"/>
        <v>18.260416666666668</v>
      </c>
      <c r="M157" s="66"/>
      <c r="N157" s="66"/>
      <c r="O157" s="66"/>
      <c r="P157" s="44">
        <f t="shared" si="42"/>
        <v>7.013020833333333</v>
      </c>
      <c r="Q157" s="49">
        <f t="shared" si="43"/>
        <v>25.2734375</v>
      </c>
      <c r="R157" s="83">
        <v>1025</v>
      </c>
      <c r="S157" s="71">
        <f t="shared" si="39"/>
        <v>512.5</v>
      </c>
      <c r="T157" s="40">
        <f t="shared" si="40"/>
        <v>1537.5</v>
      </c>
      <c r="U157" s="99"/>
      <c r="V157" s="99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</row>
    <row r="158" spans="1:50" s="104" customFormat="1" x14ac:dyDescent="0.3">
      <c r="A158" s="66">
        <v>1388</v>
      </c>
      <c r="B158" s="67" t="s">
        <v>24</v>
      </c>
      <c r="C158" s="66">
        <v>24</v>
      </c>
      <c r="D158" s="66">
        <v>892</v>
      </c>
      <c r="E158" s="68">
        <v>9</v>
      </c>
      <c r="F158" s="66">
        <v>1341</v>
      </c>
      <c r="G158" s="66">
        <f t="shared" si="37"/>
        <v>2133</v>
      </c>
      <c r="H158" s="66">
        <f t="shared" si="41"/>
        <v>1737</v>
      </c>
      <c r="I158" s="66"/>
      <c r="J158" s="66"/>
      <c r="K158" s="66">
        <v>720</v>
      </c>
      <c r="L158" s="69">
        <f t="shared" si="38"/>
        <v>5.208333333333333</v>
      </c>
      <c r="M158" s="66"/>
      <c r="N158" s="66"/>
      <c r="O158" s="66"/>
      <c r="P158" s="44">
        <f t="shared" si="42"/>
        <v>3.6187500000000004</v>
      </c>
      <c r="Q158" s="49">
        <f t="shared" si="43"/>
        <v>8.8270833333333343</v>
      </c>
      <c r="R158" s="83">
        <v>474</v>
      </c>
      <c r="S158" s="71">
        <f t="shared" si="39"/>
        <v>237</v>
      </c>
      <c r="T158" s="40">
        <f t="shared" si="40"/>
        <v>711</v>
      </c>
      <c r="U158" s="99"/>
      <c r="V158" s="99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</row>
    <row r="159" spans="1:50" s="71" customFormat="1" x14ac:dyDescent="0.3">
      <c r="A159" s="66">
        <v>3017</v>
      </c>
      <c r="B159" s="67" t="s">
        <v>340</v>
      </c>
      <c r="C159" s="66">
        <v>24</v>
      </c>
      <c r="D159" s="66">
        <v>2163</v>
      </c>
      <c r="E159" s="68">
        <v>9</v>
      </c>
      <c r="F159" s="66">
        <v>2367</v>
      </c>
      <c r="G159" s="66">
        <f t="shared" si="37"/>
        <v>2988</v>
      </c>
      <c r="H159" s="66">
        <f t="shared" si="41"/>
        <v>2677.5</v>
      </c>
      <c r="I159" s="66"/>
      <c r="J159" s="66"/>
      <c r="K159" s="66">
        <v>240</v>
      </c>
      <c r="L159" s="69">
        <f t="shared" si="38"/>
        <v>11.4375</v>
      </c>
      <c r="M159" s="66"/>
      <c r="N159" s="66"/>
      <c r="O159" s="66"/>
      <c r="P159" s="44">
        <f t="shared" si="42"/>
        <v>5.578125</v>
      </c>
      <c r="Q159" s="49">
        <f t="shared" si="43"/>
        <v>17.015625</v>
      </c>
      <c r="R159" s="83">
        <v>664</v>
      </c>
      <c r="S159" s="71">
        <f t="shared" si="39"/>
        <v>332</v>
      </c>
      <c r="T159" s="40">
        <f t="shared" si="40"/>
        <v>996</v>
      </c>
      <c r="U159" s="99"/>
      <c r="V159" s="99"/>
      <c r="W159" s="99"/>
      <c r="X159" s="99"/>
      <c r="Y159" s="99"/>
      <c r="Z159" s="99"/>
      <c r="AA159" s="99"/>
      <c r="AB159" s="99"/>
      <c r="AC159" s="99"/>
      <c r="AD159" s="99"/>
      <c r="AE159" s="99"/>
      <c r="AF159" s="99"/>
      <c r="AG159" s="99"/>
      <c r="AH159" s="99"/>
      <c r="AI159" s="99"/>
      <c r="AJ159" s="99"/>
      <c r="AK159" s="99"/>
      <c r="AL159" s="99"/>
      <c r="AM159" s="99"/>
      <c r="AN159" s="99"/>
      <c r="AO159" s="99"/>
      <c r="AP159" s="99"/>
      <c r="AQ159" s="99"/>
      <c r="AR159" s="99"/>
      <c r="AS159" s="99"/>
      <c r="AT159" s="99"/>
      <c r="AU159" s="99"/>
      <c r="AV159" s="99"/>
      <c r="AW159" s="99"/>
      <c r="AX159" s="99"/>
    </row>
    <row r="160" spans="1:50" s="71" customFormat="1" x14ac:dyDescent="0.3">
      <c r="A160" s="66">
        <v>12</v>
      </c>
      <c r="B160" s="100" t="s">
        <v>138</v>
      </c>
      <c r="C160" s="66">
        <v>200</v>
      </c>
      <c r="D160" s="66">
        <v>0</v>
      </c>
      <c r="E160" s="68">
        <v>3.5</v>
      </c>
      <c r="F160" s="66">
        <v>38920</v>
      </c>
      <c r="G160" s="66">
        <f t="shared" si="37"/>
        <v>38920</v>
      </c>
      <c r="H160" s="66">
        <f t="shared" si="41"/>
        <v>38920</v>
      </c>
      <c r="I160" s="66">
        <v>16000</v>
      </c>
      <c r="J160" s="66"/>
      <c r="K160" s="66">
        <v>15000</v>
      </c>
      <c r="L160" s="69">
        <f t="shared" si="38"/>
        <v>39.6</v>
      </c>
      <c r="M160" s="66"/>
      <c r="N160" s="73">
        <v>10</v>
      </c>
      <c r="O160" s="66"/>
      <c r="P160" s="44">
        <f t="shared" si="42"/>
        <v>9.73</v>
      </c>
      <c r="Q160" s="96">
        <f t="shared" si="43"/>
        <v>59.33</v>
      </c>
      <c r="R160" s="83">
        <v>22240</v>
      </c>
      <c r="S160" s="71">
        <f t="shared" si="39"/>
        <v>11120</v>
      </c>
      <c r="T160" s="40">
        <f t="shared" si="40"/>
        <v>33360</v>
      </c>
      <c r="U160" s="99"/>
      <c r="V160" s="99"/>
      <c r="W160" s="99"/>
      <c r="X160" s="99"/>
      <c r="Y160" s="99"/>
      <c r="Z160" s="99"/>
      <c r="AA160" s="99"/>
      <c r="AB160" s="99"/>
      <c r="AC160" s="99"/>
      <c r="AD160" s="99"/>
      <c r="AE160" s="99"/>
      <c r="AF160" s="99"/>
      <c r="AG160" s="99"/>
      <c r="AH160" s="99"/>
      <c r="AI160" s="99"/>
      <c r="AJ160" s="99"/>
      <c r="AK160" s="99"/>
      <c r="AL160" s="99"/>
      <c r="AM160" s="99"/>
      <c r="AN160" s="99"/>
      <c r="AO160" s="99"/>
      <c r="AP160" s="99"/>
      <c r="AQ160" s="99"/>
      <c r="AR160" s="99"/>
      <c r="AS160" s="99"/>
      <c r="AT160" s="99"/>
      <c r="AU160" s="99"/>
      <c r="AV160" s="99"/>
      <c r="AW160" s="99"/>
      <c r="AX160" s="99"/>
    </row>
    <row r="161" spans="1:50" s="71" customFormat="1" x14ac:dyDescent="0.3">
      <c r="A161" s="66">
        <v>1519</v>
      </c>
      <c r="B161" s="67" t="s">
        <v>180</v>
      </c>
      <c r="C161" s="66">
        <v>36</v>
      </c>
      <c r="D161" s="66">
        <v>249</v>
      </c>
      <c r="E161" s="68">
        <v>4.5</v>
      </c>
      <c r="F161" s="66">
        <v>2115</v>
      </c>
      <c r="G161" s="66">
        <f t="shared" si="37"/>
        <v>2558.25</v>
      </c>
      <c r="H161" s="66">
        <f t="shared" si="41"/>
        <v>2336.625</v>
      </c>
      <c r="I161" s="66">
        <v>540</v>
      </c>
      <c r="J161" s="66"/>
      <c r="K161" s="66">
        <v>900</v>
      </c>
      <c r="L161" s="69">
        <f t="shared" si="38"/>
        <v>17.989583333333332</v>
      </c>
      <c r="M161" s="66"/>
      <c r="N161" s="66"/>
      <c r="O161" s="66"/>
      <c r="P161" s="44">
        <f t="shared" si="42"/>
        <v>3.2453125000000003</v>
      </c>
      <c r="Q161" s="49">
        <f t="shared" si="43"/>
        <v>21.234895833333333</v>
      </c>
      <c r="R161" s="83">
        <v>1137</v>
      </c>
      <c r="S161" s="71">
        <f t="shared" si="39"/>
        <v>568.5</v>
      </c>
      <c r="T161" s="40">
        <f t="shared" si="40"/>
        <v>1705.5</v>
      </c>
      <c r="U161" s="99"/>
      <c r="V161" s="99"/>
      <c r="W161" s="99"/>
      <c r="X161" s="99"/>
      <c r="Y161" s="99"/>
      <c r="Z161" s="99"/>
      <c r="AA161" s="99"/>
      <c r="AB161" s="99"/>
      <c r="AC161" s="99"/>
      <c r="AD161" s="99"/>
      <c r="AE161" s="99"/>
      <c r="AF161" s="99"/>
      <c r="AG161" s="99"/>
      <c r="AH161" s="99"/>
      <c r="AI161" s="99"/>
      <c r="AJ161" s="99"/>
      <c r="AK161" s="99"/>
      <c r="AL161" s="99"/>
      <c r="AM161" s="99"/>
      <c r="AN161" s="99"/>
      <c r="AO161" s="99"/>
      <c r="AP161" s="99"/>
      <c r="AQ161" s="99"/>
      <c r="AR161" s="99"/>
      <c r="AS161" s="99"/>
      <c r="AT161" s="99"/>
      <c r="AU161" s="99"/>
      <c r="AV161" s="99"/>
      <c r="AW161" s="99"/>
      <c r="AX161" s="99"/>
    </row>
    <row r="162" spans="1:50" s="71" customFormat="1" x14ac:dyDescent="0.3">
      <c r="A162" s="66">
        <v>1520</v>
      </c>
      <c r="B162" s="67" t="s">
        <v>181</v>
      </c>
      <c r="C162" s="66">
        <v>36</v>
      </c>
      <c r="D162" s="66">
        <v>298</v>
      </c>
      <c r="E162" s="68">
        <v>4.5</v>
      </c>
      <c r="F162" s="66">
        <v>1375</v>
      </c>
      <c r="G162" s="66">
        <f t="shared" si="37"/>
        <v>1314</v>
      </c>
      <c r="H162" s="66">
        <f t="shared" si="41"/>
        <v>1344.5</v>
      </c>
      <c r="I162" s="66">
        <v>288</v>
      </c>
      <c r="J162" s="66"/>
      <c r="K162" s="66">
        <v>288</v>
      </c>
      <c r="L162" s="69">
        <f t="shared" si="38"/>
        <v>13.069444444444445</v>
      </c>
      <c r="M162" s="66"/>
      <c r="N162" s="66"/>
      <c r="O162" s="66"/>
      <c r="P162" s="44">
        <f t="shared" si="42"/>
        <v>1.8673611111111112</v>
      </c>
      <c r="Q162" s="49">
        <f t="shared" si="43"/>
        <v>14.936805555555555</v>
      </c>
      <c r="R162" s="83">
        <v>584</v>
      </c>
      <c r="S162" s="71">
        <f t="shared" si="39"/>
        <v>292</v>
      </c>
      <c r="T162" s="40">
        <f t="shared" si="40"/>
        <v>876</v>
      </c>
      <c r="U162" s="99"/>
      <c r="V162" s="99"/>
      <c r="W162" s="99"/>
      <c r="X162" s="99"/>
      <c r="Y162" s="99"/>
      <c r="Z162" s="99"/>
      <c r="AA162" s="99"/>
      <c r="AB162" s="99"/>
      <c r="AC162" s="99"/>
      <c r="AD162" s="99"/>
      <c r="AE162" s="99"/>
      <c r="AF162" s="99"/>
      <c r="AG162" s="99"/>
      <c r="AH162" s="99"/>
      <c r="AI162" s="99"/>
      <c r="AJ162" s="99"/>
      <c r="AK162" s="99"/>
      <c r="AL162" s="99"/>
      <c r="AM162" s="99"/>
      <c r="AN162" s="99"/>
      <c r="AO162" s="99"/>
      <c r="AP162" s="99"/>
      <c r="AQ162" s="99"/>
      <c r="AR162" s="99"/>
      <c r="AS162" s="99"/>
      <c r="AT162" s="99"/>
      <c r="AU162" s="99"/>
      <c r="AV162" s="99"/>
      <c r="AW162" s="99"/>
      <c r="AX162" s="99"/>
    </row>
    <row r="163" spans="1:50" s="71" customFormat="1" x14ac:dyDescent="0.3">
      <c r="A163" s="66">
        <v>1034</v>
      </c>
      <c r="B163" s="67" t="s">
        <v>174</v>
      </c>
      <c r="C163" s="66">
        <v>1</v>
      </c>
      <c r="D163" s="66">
        <v>66</v>
      </c>
      <c r="E163" s="68">
        <v>10</v>
      </c>
      <c r="F163" s="66">
        <v>305</v>
      </c>
      <c r="G163" s="66">
        <f t="shared" si="37"/>
        <v>420</v>
      </c>
      <c r="H163" s="66">
        <f t="shared" si="41"/>
        <v>362.5</v>
      </c>
      <c r="I163" s="66">
        <v>80</v>
      </c>
      <c r="J163" s="66"/>
      <c r="K163" s="66">
        <v>100</v>
      </c>
      <c r="L163" s="69">
        <f t="shared" si="38"/>
        <v>116.5</v>
      </c>
      <c r="M163" s="66"/>
      <c r="N163" s="66"/>
      <c r="O163" s="66"/>
      <c r="P163" s="44">
        <f t="shared" si="42"/>
        <v>18.125</v>
      </c>
      <c r="Q163" s="49">
        <f t="shared" si="43"/>
        <v>134.625</v>
      </c>
      <c r="R163" s="83">
        <v>84</v>
      </c>
      <c r="S163" s="71">
        <f t="shared" si="39"/>
        <v>42</v>
      </c>
      <c r="T163" s="40">
        <f t="shared" si="40"/>
        <v>126</v>
      </c>
      <c r="U163" s="99"/>
      <c r="V163" s="99"/>
      <c r="W163" s="99"/>
      <c r="X163" s="99"/>
      <c r="Y163" s="99"/>
      <c r="Z163" s="99"/>
      <c r="AA163" s="99"/>
      <c r="AB163" s="99"/>
      <c r="AC163" s="99"/>
      <c r="AD163" s="99"/>
      <c r="AE163" s="99"/>
      <c r="AF163" s="99"/>
      <c r="AG163" s="99"/>
      <c r="AH163" s="99"/>
      <c r="AI163" s="99"/>
      <c r="AJ163" s="99"/>
      <c r="AK163" s="99"/>
      <c r="AL163" s="99"/>
      <c r="AM163" s="99"/>
      <c r="AN163" s="99"/>
      <c r="AO163" s="99"/>
      <c r="AP163" s="99"/>
      <c r="AQ163" s="99"/>
      <c r="AR163" s="99"/>
      <c r="AS163" s="99"/>
      <c r="AT163" s="99"/>
      <c r="AU163" s="99"/>
      <c r="AV163" s="99"/>
      <c r="AW163" s="99"/>
      <c r="AX163" s="99"/>
    </row>
    <row r="164" spans="1:50" s="71" customFormat="1" x14ac:dyDescent="0.3">
      <c r="A164" s="66">
        <v>1324</v>
      </c>
      <c r="B164" s="67" t="s">
        <v>73</v>
      </c>
      <c r="C164" s="66">
        <v>15</v>
      </c>
      <c r="D164" s="66">
        <v>415</v>
      </c>
      <c r="E164" s="68">
        <v>4.5</v>
      </c>
      <c r="F164" s="66">
        <v>2181</v>
      </c>
      <c r="G164" s="66">
        <f t="shared" si="37"/>
        <v>1053</v>
      </c>
      <c r="H164" s="66">
        <f t="shared" si="41"/>
        <v>1617</v>
      </c>
      <c r="I164" s="66"/>
      <c r="J164" s="66"/>
      <c r="K164" s="66">
        <v>750</v>
      </c>
      <c r="L164" s="69">
        <f t="shared" si="38"/>
        <v>30.133333333333333</v>
      </c>
      <c r="M164" s="66"/>
      <c r="N164" s="73"/>
      <c r="O164" s="66"/>
      <c r="P164" s="44">
        <f t="shared" si="42"/>
        <v>5.3900000000000006</v>
      </c>
      <c r="Q164" s="49">
        <f t="shared" si="43"/>
        <v>35.523333333333333</v>
      </c>
      <c r="R164" s="83">
        <v>468</v>
      </c>
      <c r="S164" s="71">
        <f t="shared" si="39"/>
        <v>234</v>
      </c>
      <c r="T164" s="40">
        <f t="shared" si="40"/>
        <v>702</v>
      </c>
      <c r="U164" s="99"/>
      <c r="V164" s="99"/>
      <c r="W164" s="99"/>
      <c r="X164" s="99"/>
      <c r="Y164" s="99"/>
      <c r="Z164" s="99"/>
      <c r="AA164" s="99"/>
      <c r="AB164" s="99"/>
      <c r="AC164" s="99"/>
      <c r="AD164" s="99"/>
      <c r="AE164" s="99"/>
      <c r="AF164" s="99"/>
      <c r="AG164" s="99"/>
      <c r="AH164" s="99"/>
      <c r="AI164" s="99"/>
      <c r="AJ164" s="99"/>
      <c r="AK164" s="99"/>
      <c r="AL164" s="99"/>
      <c r="AM164" s="99"/>
      <c r="AN164" s="99"/>
      <c r="AO164" s="99"/>
      <c r="AP164" s="99"/>
      <c r="AQ164" s="99"/>
      <c r="AR164" s="99"/>
      <c r="AS164" s="99"/>
      <c r="AT164" s="99"/>
      <c r="AU164" s="99"/>
      <c r="AV164" s="99"/>
      <c r="AW164" s="99"/>
      <c r="AX164" s="99"/>
    </row>
    <row r="165" spans="1:50" s="71" customFormat="1" x14ac:dyDescent="0.3">
      <c r="A165" s="66">
        <v>3015</v>
      </c>
      <c r="B165" s="67" t="s">
        <v>16</v>
      </c>
      <c r="C165" s="66">
        <v>20</v>
      </c>
      <c r="D165" s="66">
        <v>5341</v>
      </c>
      <c r="E165" s="68">
        <v>9</v>
      </c>
      <c r="F165" s="66">
        <v>8658</v>
      </c>
      <c r="G165" s="66">
        <f t="shared" si="37"/>
        <v>7029</v>
      </c>
      <c r="H165" s="66">
        <f t="shared" si="41"/>
        <v>7843.5</v>
      </c>
      <c r="I165" s="66"/>
      <c r="J165" s="66"/>
      <c r="K165" s="66">
        <v>2400</v>
      </c>
      <c r="L165" s="69">
        <f t="shared" si="38"/>
        <v>5.125</v>
      </c>
      <c r="M165" s="66"/>
      <c r="N165" s="66"/>
      <c r="O165" s="73">
        <v>20</v>
      </c>
      <c r="P165" s="44">
        <f t="shared" si="42"/>
        <v>19.608750000000001</v>
      </c>
      <c r="Q165" s="49">
        <f t="shared" si="43"/>
        <v>44.733750000000001</v>
      </c>
      <c r="R165" s="83">
        <v>1562</v>
      </c>
      <c r="S165" s="71">
        <f t="shared" si="39"/>
        <v>781</v>
      </c>
      <c r="T165" s="40">
        <f t="shared" si="40"/>
        <v>2343</v>
      </c>
      <c r="U165" s="99"/>
      <c r="V165" s="99"/>
      <c r="W165" s="99"/>
      <c r="X165" s="99"/>
      <c r="Y165" s="99"/>
      <c r="Z165" s="99"/>
      <c r="AA165" s="99"/>
      <c r="AB165" s="99"/>
      <c r="AC165" s="99"/>
      <c r="AD165" s="99"/>
      <c r="AE165" s="99"/>
      <c r="AF165" s="99"/>
      <c r="AG165" s="99"/>
      <c r="AH165" s="99"/>
      <c r="AI165" s="99"/>
      <c r="AJ165" s="99"/>
      <c r="AK165" s="99"/>
      <c r="AL165" s="99"/>
      <c r="AM165" s="99"/>
      <c r="AN165" s="99"/>
      <c r="AO165" s="99"/>
      <c r="AP165" s="99"/>
      <c r="AQ165" s="99"/>
      <c r="AR165" s="99"/>
      <c r="AS165" s="99"/>
      <c r="AT165" s="99"/>
      <c r="AU165" s="99"/>
      <c r="AV165" s="99"/>
      <c r="AW165" s="99"/>
      <c r="AX165" s="99"/>
    </row>
    <row r="166" spans="1:50" s="71" customFormat="1" x14ac:dyDescent="0.3">
      <c r="A166" s="66">
        <v>3016</v>
      </c>
      <c r="B166" s="67" t="s">
        <v>14</v>
      </c>
      <c r="C166" s="66">
        <v>20</v>
      </c>
      <c r="D166" s="66">
        <v>6876</v>
      </c>
      <c r="E166" s="68">
        <v>9</v>
      </c>
      <c r="F166" s="66">
        <v>9603</v>
      </c>
      <c r="G166" s="66">
        <f t="shared" si="37"/>
        <v>6808.5</v>
      </c>
      <c r="H166" s="66">
        <f t="shared" si="41"/>
        <v>8205.75</v>
      </c>
      <c r="I166" s="66"/>
      <c r="J166" s="66"/>
      <c r="K166" s="66">
        <v>2000</v>
      </c>
      <c r="L166" s="69">
        <f t="shared" si="38"/>
        <v>-33.512500000000003</v>
      </c>
      <c r="M166" s="66"/>
      <c r="N166" s="66"/>
      <c r="O166" s="73">
        <v>30</v>
      </c>
      <c r="P166" s="44">
        <f t="shared" si="42"/>
        <v>20.514375000000001</v>
      </c>
      <c r="Q166" s="49">
        <f t="shared" si="43"/>
        <v>17.001874999999998</v>
      </c>
      <c r="R166" s="83">
        <v>1513</v>
      </c>
      <c r="S166" s="71">
        <f t="shared" si="39"/>
        <v>756.5</v>
      </c>
      <c r="T166" s="40">
        <f t="shared" si="40"/>
        <v>2269.5</v>
      </c>
      <c r="U166" s="99"/>
      <c r="V166" s="99"/>
      <c r="W166" s="99"/>
      <c r="X166" s="99"/>
      <c r="Y166" s="99"/>
      <c r="Z166" s="99"/>
      <c r="AA166" s="99"/>
      <c r="AB166" s="99"/>
      <c r="AC166" s="99"/>
      <c r="AD166" s="99"/>
      <c r="AE166" s="99"/>
      <c r="AF166" s="99"/>
      <c r="AG166" s="99"/>
      <c r="AH166" s="99"/>
      <c r="AI166" s="99"/>
      <c r="AJ166" s="99"/>
      <c r="AK166" s="99"/>
      <c r="AL166" s="99"/>
      <c r="AM166" s="99"/>
      <c r="AN166" s="99"/>
      <c r="AO166" s="99"/>
      <c r="AP166" s="99"/>
      <c r="AQ166" s="99"/>
      <c r="AR166" s="99"/>
      <c r="AS166" s="99"/>
      <c r="AT166" s="99"/>
      <c r="AU166" s="99"/>
      <c r="AV166" s="99"/>
      <c r="AW166" s="99"/>
      <c r="AX166" s="99"/>
    </row>
    <row r="167" spans="1:50" s="71" customFormat="1" x14ac:dyDescent="0.3">
      <c r="A167" s="66">
        <v>3104</v>
      </c>
      <c r="B167" s="67" t="s">
        <v>183</v>
      </c>
      <c r="C167" s="66">
        <v>12</v>
      </c>
      <c r="D167" s="66">
        <v>119</v>
      </c>
      <c r="E167" s="68">
        <v>10</v>
      </c>
      <c r="F167" s="66">
        <v>135</v>
      </c>
      <c r="G167" s="66">
        <f t="shared" si="37"/>
        <v>165</v>
      </c>
      <c r="H167" s="66">
        <f t="shared" si="41"/>
        <v>150</v>
      </c>
      <c r="I167" s="66"/>
      <c r="J167" s="66"/>
      <c r="K167" s="66">
        <v>36</v>
      </c>
      <c r="L167" s="69">
        <f t="shared" si="38"/>
        <v>-0.41666666666666669</v>
      </c>
      <c r="M167" s="66"/>
      <c r="N167" s="66"/>
      <c r="O167" s="66"/>
      <c r="P167" s="44">
        <f t="shared" si="42"/>
        <v>0.625</v>
      </c>
      <c r="Q167" s="49">
        <f t="shared" si="43"/>
        <v>0.20833333333333331</v>
      </c>
      <c r="R167" s="83">
        <v>33</v>
      </c>
      <c r="S167" s="71">
        <f t="shared" si="39"/>
        <v>16.5</v>
      </c>
      <c r="T167" s="40">
        <f t="shared" si="40"/>
        <v>49.5</v>
      </c>
      <c r="U167" s="99"/>
      <c r="V167" s="99"/>
      <c r="W167" s="99"/>
      <c r="X167" s="99"/>
      <c r="Y167" s="99"/>
      <c r="Z167" s="99"/>
      <c r="AA167" s="99"/>
      <c r="AB167" s="99"/>
      <c r="AC167" s="99"/>
      <c r="AD167" s="99"/>
      <c r="AE167" s="99"/>
      <c r="AF167" s="99"/>
      <c r="AG167" s="99"/>
      <c r="AH167" s="99"/>
      <c r="AI167" s="99"/>
      <c r="AJ167" s="99"/>
      <c r="AK167" s="99"/>
      <c r="AL167" s="99"/>
      <c r="AM167" s="99"/>
      <c r="AN167" s="99"/>
      <c r="AO167" s="99"/>
      <c r="AP167" s="99"/>
      <c r="AQ167" s="99"/>
      <c r="AR167" s="99"/>
      <c r="AS167" s="99"/>
      <c r="AT167" s="99"/>
      <c r="AU167" s="99"/>
      <c r="AV167" s="99"/>
      <c r="AW167" s="99"/>
      <c r="AX167" s="99"/>
    </row>
    <row r="168" spans="1:50" s="65" customFormat="1" x14ac:dyDescent="0.3">
      <c r="A168" s="66">
        <v>3105</v>
      </c>
      <c r="B168" s="67" t="s">
        <v>182</v>
      </c>
      <c r="C168" s="66">
        <v>12</v>
      </c>
      <c r="D168" s="66">
        <v>197</v>
      </c>
      <c r="E168" s="68">
        <v>10</v>
      </c>
      <c r="F168" s="66">
        <v>150</v>
      </c>
      <c r="G168" s="66">
        <f t="shared" si="37"/>
        <v>155</v>
      </c>
      <c r="H168" s="66">
        <f t="shared" si="41"/>
        <v>152.5</v>
      </c>
      <c r="I168" s="66"/>
      <c r="J168" s="66"/>
      <c r="K168" s="66"/>
      <c r="L168" s="69">
        <f t="shared" si="38"/>
        <v>-3.7083333333333335</v>
      </c>
      <c r="M168" s="66"/>
      <c r="N168" s="66"/>
      <c r="O168" s="66"/>
      <c r="P168" s="44">
        <f t="shared" si="42"/>
        <v>0.63541666666666663</v>
      </c>
      <c r="Q168" s="49">
        <f t="shared" si="43"/>
        <v>-3.072916666666667</v>
      </c>
      <c r="R168" s="83">
        <v>31</v>
      </c>
      <c r="S168" s="71">
        <f t="shared" si="39"/>
        <v>15.5</v>
      </c>
      <c r="T168" s="40">
        <f t="shared" si="40"/>
        <v>46.5</v>
      </c>
      <c r="U168" s="99"/>
      <c r="V168" s="99"/>
      <c r="W168" s="99"/>
      <c r="X168" s="99"/>
      <c r="Y168" s="99"/>
      <c r="Z168" s="99"/>
      <c r="AA168" s="99"/>
      <c r="AB168" s="99"/>
      <c r="AC168" s="99"/>
      <c r="AD168" s="99"/>
      <c r="AE168" s="99"/>
      <c r="AF168" s="99"/>
      <c r="AG168" s="99"/>
      <c r="AH168" s="99"/>
      <c r="AI168" s="99"/>
      <c r="AJ168" s="99"/>
      <c r="AK168" s="99"/>
      <c r="AL168" s="99"/>
      <c r="AM168" s="99"/>
      <c r="AN168" s="99"/>
      <c r="AO168" s="99"/>
      <c r="AP168" s="99"/>
      <c r="AQ168" s="99"/>
      <c r="AR168" s="99"/>
      <c r="AS168" s="99"/>
      <c r="AT168" s="99"/>
      <c r="AU168" s="99"/>
      <c r="AV168" s="99"/>
      <c r="AW168" s="99"/>
      <c r="AX168" s="99"/>
    </row>
    <row r="169" spans="1:50" s="71" customFormat="1" x14ac:dyDescent="0.3">
      <c r="A169" s="41">
        <v>1416</v>
      </c>
      <c r="B169" s="63" t="s">
        <v>44</v>
      </c>
      <c r="C169" s="41">
        <v>22</v>
      </c>
      <c r="D169" s="41">
        <v>1005</v>
      </c>
      <c r="E169" s="42">
        <v>9</v>
      </c>
      <c r="F169" s="41">
        <v>2016</v>
      </c>
      <c r="G169" s="66">
        <f t="shared" si="37"/>
        <v>1768.5</v>
      </c>
      <c r="H169" s="41">
        <f t="shared" si="41"/>
        <v>1892.25</v>
      </c>
      <c r="I169" s="66">
        <v>300</v>
      </c>
      <c r="J169" s="41"/>
      <c r="K169" s="41">
        <v>200</v>
      </c>
      <c r="L169" s="69">
        <f t="shared" si="38"/>
        <v>17.602272727272727</v>
      </c>
      <c r="M169" s="41"/>
      <c r="N169" s="41"/>
      <c r="O169" s="41"/>
      <c r="P169" s="39">
        <f t="shared" si="42"/>
        <v>4.300568181818182</v>
      </c>
      <c r="Q169" s="28">
        <f t="shared" si="43"/>
        <v>21.902840909090909</v>
      </c>
      <c r="R169" s="84">
        <v>393</v>
      </c>
      <c r="S169" s="71">
        <f t="shared" si="39"/>
        <v>196.5</v>
      </c>
      <c r="T169" s="40">
        <f t="shared" si="40"/>
        <v>589.5</v>
      </c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</row>
    <row r="170" spans="1:50" s="71" customFormat="1" x14ac:dyDescent="0.3">
      <c r="A170" s="66">
        <v>178</v>
      </c>
      <c r="B170" s="67" t="s">
        <v>115</v>
      </c>
      <c r="C170" s="66">
        <v>6</v>
      </c>
      <c r="D170" s="66">
        <v>2568</v>
      </c>
      <c r="E170" s="68">
        <v>7</v>
      </c>
      <c r="F170" s="66">
        <v>4921</v>
      </c>
      <c r="G170" s="66">
        <f t="shared" si="37"/>
        <v>3146.5</v>
      </c>
      <c r="H170" s="66">
        <f t="shared" si="41"/>
        <v>4033.75</v>
      </c>
      <c r="I170" s="66"/>
      <c r="J170" s="66"/>
      <c r="K170" s="66"/>
      <c r="L170" s="69">
        <f t="shared" si="38"/>
        <v>244.29166666666666</v>
      </c>
      <c r="M170" s="66"/>
      <c r="N170" s="66"/>
      <c r="O170" s="66"/>
      <c r="P170" s="44">
        <f t="shared" si="42"/>
        <v>33.614583333333336</v>
      </c>
      <c r="Q170" s="49">
        <f t="shared" si="43"/>
        <v>277.90625</v>
      </c>
      <c r="R170" s="83">
        <v>899</v>
      </c>
      <c r="S170" s="71">
        <f t="shared" si="39"/>
        <v>449.5</v>
      </c>
      <c r="T170" s="40">
        <f t="shared" si="40"/>
        <v>1348.5</v>
      </c>
      <c r="U170" s="99"/>
      <c r="V170" s="99"/>
      <c r="W170" s="99"/>
      <c r="X170" s="99"/>
      <c r="Y170" s="99"/>
      <c r="Z170" s="99"/>
      <c r="AA170" s="99"/>
      <c r="AB170" s="99"/>
      <c r="AC170" s="99"/>
      <c r="AD170" s="99"/>
      <c r="AE170" s="99"/>
      <c r="AF170" s="99"/>
      <c r="AG170" s="99"/>
      <c r="AH170" s="99"/>
      <c r="AI170" s="99"/>
      <c r="AJ170" s="99"/>
      <c r="AK170" s="99"/>
      <c r="AL170" s="99"/>
      <c r="AM170" s="99"/>
      <c r="AN170" s="99"/>
      <c r="AO170" s="99"/>
      <c r="AP170" s="99"/>
      <c r="AQ170" s="99"/>
      <c r="AR170" s="99"/>
      <c r="AS170" s="99"/>
      <c r="AT170" s="99"/>
      <c r="AU170" s="99"/>
      <c r="AV170" s="99"/>
      <c r="AW170" s="99"/>
      <c r="AX170" s="99"/>
    </row>
    <row r="171" spans="1:50" s="71" customFormat="1" x14ac:dyDescent="0.3">
      <c r="A171" s="66">
        <v>179</v>
      </c>
      <c r="B171" s="67" t="s">
        <v>116</v>
      </c>
      <c r="C171" s="66">
        <v>6</v>
      </c>
      <c r="D171" s="66">
        <v>828</v>
      </c>
      <c r="E171" s="68">
        <v>3</v>
      </c>
      <c r="F171" s="66">
        <v>1230</v>
      </c>
      <c r="G171" s="66">
        <f t="shared" si="37"/>
        <v>778.5</v>
      </c>
      <c r="H171" s="66">
        <f t="shared" si="41"/>
        <v>1004.25</v>
      </c>
      <c r="I171" s="66"/>
      <c r="J171" s="66"/>
      <c r="K171" s="66"/>
      <c r="L171" s="69">
        <f t="shared" si="38"/>
        <v>29.375</v>
      </c>
      <c r="M171" s="66"/>
      <c r="N171" s="66"/>
      <c r="O171" s="66"/>
      <c r="P171" s="44">
        <f t="shared" si="42"/>
        <v>8.3687500000000004</v>
      </c>
      <c r="Q171" s="49">
        <f t="shared" si="43"/>
        <v>37.743749999999999</v>
      </c>
      <c r="R171" s="83">
        <v>519</v>
      </c>
      <c r="S171" s="71">
        <f t="shared" si="39"/>
        <v>259.5</v>
      </c>
      <c r="T171" s="40">
        <f t="shared" si="40"/>
        <v>778.5</v>
      </c>
      <c r="U171" s="99"/>
      <c r="V171" s="99"/>
      <c r="W171" s="99"/>
      <c r="X171" s="99"/>
      <c r="Y171" s="99"/>
      <c r="Z171" s="99"/>
      <c r="AA171" s="99"/>
      <c r="AB171" s="99"/>
      <c r="AC171" s="99"/>
      <c r="AD171" s="99"/>
      <c r="AE171" s="99"/>
      <c r="AF171" s="99"/>
      <c r="AG171" s="99"/>
      <c r="AH171" s="99"/>
      <c r="AI171" s="99"/>
      <c r="AJ171" s="99"/>
      <c r="AK171" s="99"/>
      <c r="AL171" s="99"/>
      <c r="AM171" s="99"/>
      <c r="AN171" s="99"/>
      <c r="AO171" s="99"/>
      <c r="AP171" s="99"/>
      <c r="AQ171" s="99"/>
      <c r="AR171" s="99"/>
      <c r="AS171" s="99"/>
      <c r="AT171" s="99"/>
      <c r="AU171" s="99"/>
      <c r="AV171" s="99"/>
      <c r="AW171" s="99"/>
      <c r="AX171" s="99"/>
    </row>
    <row r="172" spans="1:50" s="71" customFormat="1" x14ac:dyDescent="0.3">
      <c r="A172" s="66">
        <v>4037</v>
      </c>
      <c r="B172" s="67" t="s">
        <v>328</v>
      </c>
      <c r="C172" s="66">
        <v>24</v>
      </c>
      <c r="D172" s="66">
        <v>3468</v>
      </c>
      <c r="E172" s="68">
        <v>2</v>
      </c>
      <c r="F172" s="66">
        <v>11871</v>
      </c>
      <c r="G172" s="66">
        <f t="shared" si="37"/>
        <v>10305</v>
      </c>
      <c r="H172" s="66">
        <f t="shared" si="41"/>
        <v>11088</v>
      </c>
      <c r="I172" s="66"/>
      <c r="J172" s="66"/>
      <c r="K172" s="66"/>
      <c r="L172" s="69">
        <f t="shared" si="38"/>
        <v>317.5</v>
      </c>
      <c r="M172" s="66"/>
      <c r="N172" s="73">
        <v>60</v>
      </c>
      <c r="O172" s="66"/>
      <c r="P172" s="44">
        <f t="shared" si="42"/>
        <v>23.099999999999998</v>
      </c>
      <c r="Q172" s="49">
        <f t="shared" si="43"/>
        <v>400.6</v>
      </c>
      <c r="R172" s="83">
        <v>10305</v>
      </c>
      <c r="S172" s="71">
        <f t="shared" si="39"/>
        <v>5152.5</v>
      </c>
      <c r="T172" s="40">
        <f t="shared" si="40"/>
        <v>15457.5</v>
      </c>
      <c r="U172" s="99"/>
      <c r="V172" s="99"/>
      <c r="W172" s="99"/>
      <c r="X172" s="99"/>
      <c r="Y172" s="99"/>
      <c r="Z172" s="99"/>
      <c r="AA172" s="99"/>
      <c r="AB172" s="99"/>
      <c r="AC172" s="99"/>
      <c r="AD172" s="99"/>
      <c r="AE172" s="99"/>
      <c r="AF172" s="99"/>
      <c r="AG172" s="99"/>
      <c r="AH172" s="99"/>
      <c r="AI172" s="99"/>
      <c r="AJ172" s="99"/>
      <c r="AK172" s="99"/>
      <c r="AL172" s="99"/>
      <c r="AM172" s="99"/>
      <c r="AN172" s="99"/>
      <c r="AO172" s="99"/>
      <c r="AP172" s="99"/>
      <c r="AQ172" s="99"/>
      <c r="AR172" s="99"/>
      <c r="AS172" s="99"/>
      <c r="AT172" s="99"/>
      <c r="AU172" s="99"/>
      <c r="AV172" s="99"/>
      <c r="AW172" s="99"/>
      <c r="AX172" s="99"/>
    </row>
    <row r="173" spans="1:50" s="71" customFormat="1" x14ac:dyDescent="0.3">
      <c r="A173" s="66">
        <v>4038</v>
      </c>
      <c r="B173" s="67" t="s">
        <v>329</v>
      </c>
      <c r="C173" s="66">
        <v>12</v>
      </c>
      <c r="D173" s="66">
        <v>1389</v>
      </c>
      <c r="E173" s="68">
        <v>2</v>
      </c>
      <c r="F173" s="66">
        <v>4922</v>
      </c>
      <c r="G173" s="66">
        <f t="shared" ref="G173:G189" si="44">S173*E173</f>
        <v>4383</v>
      </c>
      <c r="H173" s="66">
        <f t="shared" si="41"/>
        <v>4652.5</v>
      </c>
      <c r="I173" s="66"/>
      <c r="J173" s="66"/>
      <c r="K173" s="66"/>
      <c r="L173" s="69">
        <f t="shared" ref="L173:L189" si="45">(H173-D173-I173-J173-K173)/C173</f>
        <v>271.95833333333331</v>
      </c>
      <c r="M173" s="66"/>
      <c r="N173" s="73">
        <v>60</v>
      </c>
      <c r="O173" s="66"/>
      <c r="P173" s="44">
        <f t="shared" si="42"/>
        <v>19.385416666666668</v>
      </c>
      <c r="Q173" s="49">
        <f t="shared" si="43"/>
        <v>351.34375</v>
      </c>
      <c r="R173" s="83">
        <v>4383</v>
      </c>
      <c r="S173" s="71">
        <f t="shared" ref="S173:S189" si="46">R173/2</f>
        <v>2191.5</v>
      </c>
      <c r="T173" s="40">
        <f t="shared" ref="T173:T189" si="47">S173*3</f>
        <v>6574.5</v>
      </c>
      <c r="U173" s="99"/>
      <c r="V173" s="99"/>
      <c r="W173" s="99"/>
      <c r="X173" s="99"/>
      <c r="Y173" s="99"/>
      <c r="Z173" s="99"/>
      <c r="AA173" s="99"/>
      <c r="AB173" s="99"/>
      <c r="AC173" s="99"/>
      <c r="AD173" s="99"/>
      <c r="AE173" s="99"/>
      <c r="AF173" s="99"/>
      <c r="AG173" s="99"/>
      <c r="AH173" s="99"/>
      <c r="AI173" s="99"/>
      <c r="AJ173" s="99"/>
      <c r="AK173" s="99"/>
      <c r="AL173" s="99"/>
      <c r="AM173" s="99"/>
      <c r="AN173" s="99"/>
      <c r="AO173" s="99"/>
      <c r="AP173" s="99"/>
      <c r="AQ173" s="99"/>
      <c r="AR173" s="99"/>
      <c r="AS173" s="99"/>
      <c r="AT173" s="99"/>
      <c r="AU173" s="99"/>
      <c r="AV173" s="99"/>
      <c r="AW173" s="99"/>
      <c r="AX173" s="99"/>
    </row>
    <row r="174" spans="1:50" s="71" customFormat="1" x14ac:dyDescent="0.3">
      <c r="A174" s="66">
        <v>1486</v>
      </c>
      <c r="B174" s="67" t="s">
        <v>247</v>
      </c>
      <c r="C174" s="66">
        <v>50</v>
      </c>
      <c r="D174" s="66">
        <v>1315</v>
      </c>
      <c r="E174" s="68">
        <v>10</v>
      </c>
      <c r="F174" s="66">
        <v>1615</v>
      </c>
      <c r="G174" s="66">
        <f t="shared" si="44"/>
        <v>1055</v>
      </c>
      <c r="H174" s="66">
        <f t="shared" si="41"/>
        <v>1335</v>
      </c>
      <c r="I174" s="66"/>
      <c r="J174" s="66"/>
      <c r="K174" s="66"/>
      <c r="L174" s="69">
        <f t="shared" si="45"/>
        <v>0.4</v>
      </c>
      <c r="M174" s="66"/>
      <c r="N174" s="66"/>
      <c r="O174" s="66"/>
      <c r="P174" s="44">
        <f t="shared" si="42"/>
        <v>1.335</v>
      </c>
      <c r="Q174" s="49">
        <f t="shared" si="43"/>
        <v>1.7349999999999999</v>
      </c>
      <c r="R174" s="83">
        <v>211</v>
      </c>
      <c r="S174" s="71">
        <f t="shared" si="46"/>
        <v>105.5</v>
      </c>
      <c r="T174" s="40">
        <f t="shared" si="47"/>
        <v>316.5</v>
      </c>
      <c r="U174" s="99"/>
      <c r="V174" s="99"/>
      <c r="W174" s="99"/>
      <c r="X174" s="99"/>
      <c r="Y174" s="99"/>
      <c r="Z174" s="99"/>
      <c r="AA174" s="99"/>
      <c r="AB174" s="99"/>
      <c r="AC174" s="99"/>
      <c r="AD174" s="99"/>
      <c r="AE174" s="99"/>
      <c r="AF174" s="99"/>
      <c r="AG174" s="99"/>
      <c r="AH174" s="99"/>
      <c r="AI174" s="99"/>
      <c r="AJ174" s="99"/>
      <c r="AK174" s="99"/>
      <c r="AL174" s="99"/>
      <c r="AM174" s="99"/>
      <c r="AN174" s="99"/>
      <c r="AO174" s="99"/>
      <c r="AP174" s="99"/>
      <c r="AQ174" s="99"/>
      <c r="AR174" s="99"/>
      <c r="AS174" s="99"/>
      <c r="AT174" s="99"/>
      <c r="AU174" s="99"/>
      <c r="AV174" s="99"/>
      <c r="AW174" s="99"/>
      <c r="AX174" s="99"/>
    </row>
    <row r="175" spans="1:50" s="71" customFormat="1" x14ac:dyDescent="0.3">
      <c r="A175" s="66">
        <v>3081</v>
      </c>
      <c r="B175" s="67" t="s">
        <v>95</v>
      </c>
      <c r="C175" s="66">
        <v>30</v>
      </c>
      <c r="D175" s="66">
        <v>1246</v>
      </c>
      <c r="E175" s="68">
        <v>9</v>
      </c>
      <c r="F175" s="66">
        <v>1314</v>
      </c>
      <c r="G175" s="66">
        <f t="shared" si="44"/>
        <v>1813.5</v>
      </c>
      <c r="H175" s="66">
        <f t="shared" si="41"/>
        <v>1563.75</v>
      </c>
      <c r="I175" s="66"/>
      <c r="J175" s="66"/>
      <c r="K175" s="66"/>
      <c r="L175" s="69">
        <f t="shared" si="45"/>
        <v>10.591666666666667</v>
      </c>
      <c r="M175" s="66"/>
      <c r="N175" s="66"/>
      <c r="O175" s="66"/>
      <c r="P175" s="44">
        <f t="shared" si="42"/>
        <v>2.6062500000000002</v>
      </c>
      <c r="Q175" s="49">
        <f t="shared" si="43"/>
        <v>13.197916666666668</v>
      </c>
      <c r="R175" s="83">
        <v>403</v>
      </c>
      <c r="S175" s="71">
        <f t="shared" si="46"/>
        <v>201.5</v>
      </c>
      <c r="T175" s="40">
        <f t="shared" si="47"/>
        <v>604.5</v>
      </c>
      <c r="U175" s="99"/>
      <c r="V175" s="99"/>
      <c r="W175" s="99"/>
      <c r="X175" s="99"/>
      <c r="Y175" s="99"/>
      <c r="Z175" s="99"/>
      <c r="AA175" s="99"/>
      <c r="AB175" s="99"/>
      <c r="AC175" s="99"/>
      <c r="AD175" s="99"/>
      <c r="AE175" s="99"/>
      <c r="AF175" s="99"/>
      <c r="AG175" s="99"/>
      <c r="AH175" s="99"/>
      <c r="AI175" s="99"/>
      <c r="AJ175" s="99"/>
      <c r="AK175" s="99"/>
      <c r="AL175" s="99"/>
      <c r="AM175" s="99"/>
      <c r="AN175" s="99"/>
      <c r="AO175" s="99"/>
      <c r="AP175" s="99"/>
      <c r="AQ175" s="99"/>
      <c r="AR175" s="99"/>
      <c r="AS175" s="99"/>
      <c r="AT175" s="99"/>
      <c r="AU175" s="99"/>
      <c r="AV175" s="99"/>
      <c r="AW175" s="99"/>
      <c r="AX175" s="99"/>
    </row>
    <row r="176" spans="1:50" s="71" customFormat="1" x14ac:dyDescent="0.3">
      <c r="A176" s="66">
        <v>3082</v>
      </c>
      <c r="B176" s="67" t="s">
        <v>96</v>
      </c>
      <c r="C176" s="66">
        <v>20</v>
      </c>
      <c r="D176" s="66">
        <v>0</v>
      </c>
      <c r="E176" s="68">
        <v>9</v>
      </c>
      <c r="F176" s="66">
        <v>851</v>
      </c>
      <c r="G176" s="66">
        <f t="shared" si="44"/>
        <v>1251</v>
      </c>
      <c r="H176" s="66">
        <f t="shared" si="41"/>
        <v>1051</v>
      </c>
      <c r="I176" s="66">
        <v>600</v>
      </c>
      <c r="J176" s="66"/>
      <c r="K176" s="66">
        <v>300</v>
      </c>
      <c r="L176" s="69">
        <f t="shared" si="45"/>
        <v>7.55</v>
      </c>
      <c r="M176" s="66"/>
      <c r="N176" s="66"/>
      <c r="O176" s="66"/>
      <c r="P176" s="44">
        <f t="shared" si="42"/>
        <v>2.6275000000000004</v>
      </c>
      <c r="Q176" s="49">
        <f t="shared" si="43"/>
        <v>10.1775</v>
      </c>
      <c r="R176" s="83">
        <v>278</v>
      </c>
      <c r="S176" s="71">
        <f t="shared" si="46"/>
        <v>139</v>
      </c>
      <c r="T176" s="40">
        <f t="shared" si="47"/>
        <v>417</v>
      </c>
      <c r="U176" s="99"/>
      <c r="V176" s="99"/>
      <c r="W176" s="99"/>
      <c r="X176" s="99"/>
      <c r="Y176" s="99"/>
      <c r="Z176" s="99"/>
      <c r="AA176" s="99"/>
      <c r="AB176" s="99"/>
      <c r="AC176" s="99"/>
      <c r="AD176" s="99"/>
      <c r="AE176" s="99"/>
      <c r="AF176" s="99"/>
      <c r="AG176" s="99"/>
      <c r="AH176" s="99"/>
      <c r="AI176" s="99"/>
      <c r="AJ176" s="99"/>
      <c r="AK176" s="99"/>
      <c r="AL176" s="99"/>
      <c r="AM176" s="99"/>
      <c r="AN176" s="99"/>
      <c r="AO176" s="99"/>
      <c r="AP176" s="99"/>
      <c r="AQ176" s="99"/>
      <c r="AR176" s="99"/>
      <c r="AS176" s="99"/>
      <c r="AT176" s="99"/>
      <c r="AU176" s="99"/>
      <c r="AV176" s="99"/>
      <c r="AW176" s="99"/>
      <c r="AX176" s="99"/>
    </row>
    <row r="177" spans="1:50" s="71" customFormat="1" x14ac:dyDescent="0.3">
      <c r="A177" s="66">
        <v>225</v>
      </c>
      <c r="B177" s="100" t="s">
        <v>118</v>
      </c>
      <c r="C177" s="66">
        <v>40</v>
      </c>
      <c r="D177" s="66">
        <v>0</v>
      </c>
      <c r="E177" s="68">
        <v>4</v>
      </c>
      <c r="F177" s="66">
        <v>4608</v>
      </c>
      <c r="G177" s="66">
        <f t="shared" si="44"/>
        <v>4752</v>
      </c>
      <c r="H177" s="66">
        <f t="shared" si="41"/>
        <v>4680</v>
      </c>
      <c r="I177" s="66">
        <v>2400</v>
      </c>
      <c r="J177" s="66"/>
      <c r="K177" s="66">
        <v>800</v>
      </c>
      <c r="L177" s="69">
        <f t="shared" si="45"/>
        <v>37</v>
      </c>
      <c r="M177" s="66"/>
      <c r="N177" s="66"/>
      <c r="O177" s="66"/>
      <c r="P177" s="44">
        <f t="shared" si="42"/>
        <v>5.85</v>
      </c>
      <c r="Q177" s="96">
        <f t="shared" si="43"/>
        <v>42.85</v>
      </c>
      <c r="R177" s="83">
        <v>2376</v>
      </c>
      <c r="S177" s="71">
        <f t="shared" si="46"/>
        <v>1188</v>
      </c>
      <c r="T177" s="40">
        <f t="shared" si="47"/>
        <v>3564</v>
      </c>
      <c r="U177" s="99"/>
      <c r="V177" s="99"/>
      <c r="W177" s="99"/>
      <c r="X177" s="99"/>
      <c r="Y177" s="99"/>
      <c r="Z177" s="99"/>
      <c r="AA177" s="99"/>
      <c r="AB177" s="99"/>
      <c r="AC177" s="99"/>
      <c r="AD177" s="99"/>
      <c r="AE177" s="99"/>
      <c r="AF177" s="99"/>
      <c r="AG177" s="99"/>
      <c r="AH177" s="99"/>
      <c r="AI177" s="99"/>
      <c r="AJ177" s="99"/>
      <c r="AK177" s="99"/>
      <c r="AL177" s="99"/>
      <c r="AM177" s="99"/>
      <c r="AN177" s="99"/>
      <c r="AO177" s="99"/>
      <c r="AP177" s="99"/>
      <c r="AQ177" s="99"/>
      <c r="AR177" s="99"/>
      <c r="AS177" s="99"/>
      <c r="AT177" s="99"/>
      <c r="AU177" s="99"/>
      <c r="AV177" s="99"/>
      <c r="AW177" s="99"/>
      <c r="AX177" s="99"/>
    </row>
    <row r="178" spans="1:50" s="71" customFormat="1" x14ac:dyDescent="0.3">
      <c r="A178" s="66">
        <v>4605</v>
      </c>
      <c r="B178" s="100" t="s">
        <v>120</v>
      </c>
      <c r="C178" s="66">
        <v>40</v>
      </c>
      <c r="D178" s="66">
        <v>0</v>
      </c>
      <c r="E178" s="68">
        <v>4</v>
      </c>
      <c r="F178" s="66">
        <v>3460</v>
      </c>
      <c r="G178" s="66">
        <f t="shared" si="44"/>
        <v>2824</v>
      </c>
      <c r="H178" s="66">
        <f t="shared" si="41"/>
        <v>3142</v>
      </c>
      <c r="I178" s="66">
        <v>2400</v>
      </c>
      <c r="J178" s="66"/>
      <c r="K178" s="66">
        <v>400</v>
      </c>
      <c r="L178" s="69">
        <f t="shared" si="45"/>
        <v>8.5500000000000007</v>
      </c>
      <c r="M178" s="66"/>
      <c r="N178" s="66"/>
      <c r="O178" s="66"/>
      <c r="P178" s="44">
        <f t="shared" si="42"/>
        <v>3.9275000000000007</v>
      </c>
      <c r="Q178" s="96">
        <f t="shared" si="43"/>
        <v>12.477500000000001</v>
      </c>
      <c r="R178" s="83">
        <v>1412</v>
      </c>
      <c r="S178" s="71">
        <f t="shared" si="46"/>
        <v>706</v>
      </c>
      <c r="T178" s="40">
        <f t="shared" si="47"/>
        <v>2118</v>
      </c>
      <c r="U178" s="99"/>
      <c r="V178" s="99"/>
      <c r="W178" s="99"/>
      <c r="X178" s="99"/>
      <c r="Y178" s="99"/>
      <c r="Z178" s="99"/>
      <c r="AA178" s="99"/>
      <c r="AB178" s="99"/>
      <c r="AC178" s="99"/>
      <c r="AD178" s="99"/>
      <c r="AE178" s="99"/>
      <c r="AF178" s="99"/>
      <c r="AG178" s="99"/>
      <c r="AH178" s="99"/>
      <c r="AI178" s="99"/>
      <c r="AJ178" s="99"/>
      <c r="AK178" s="99"/>
      <c r="AL178" s="99"/>
      <c r="AM178" s="99"/>
      <c r="AN178" s="99"/>
      <c r="AO178" s="99"/>
      <c r="AP178" s="99"/>
      <c r="AQ178" s="99"/>
      <c r="AR178" s="99"/>
      <c r="AS178" s="99"/>
      <c r="AT178" s="99"/>
      <c r="AU178" s="99"/>
      <c r="AV178" s="99"/>
      <c r="AW178" s="99"/>
      <c r="AX178" s="99"/>
    </row>
    <row r="179" spans="1:50" s="71" customFormat="1" x14ac:dyDescent="0.3">
      <c r="A179" s="66">
        <v>4606</v>
      </c>
      <c r="B179" s="100" t="s">
        <v>248</v>
      </c>
      <c r="C179" s="66">
        <v>40</v>
      </c>
      <c r="D179" s="66">
        <v>0</v>
      </c>
      <c r="E179" s="68">
        <v>4</v>
      </c>
      <c r="F179" s="66">
        <v>2268</v>
      </c>
      <c r="G179" s="66">
        <f t="shared" si="44"/>
        <v>2472</v>
      </c>
      <c r="H179" s="66">
        <f t="shared" si="41"/>
        <v>2370</v>
      </c>
      <c r="I179" s="66">
        <v>400</v>
      </c>
      <c r="J179" s="66"/>
      <c r="K179" s="66">
        <v>800</v>
      </c>
      <c r="L179" s="69">
        <f t="shared" si="45"/>
        <v>29.25</v>
      </c>
      <c r="M179" s="66"/>
      <c r="N179" s="66"/>
      <c r="O179" s="66"/>
      <c r="P179" s="44">
        <f t="shared" si="42"/>
        <v>2.9624999999999999</v>
      </c>
      <c r="Q179" s="96">
        <f t="shared" si="43"/>
        <v>32.212499999999999</v>
      </c>
      <c r="R179" s="83">
        <v>1236</v>
      </c>
      <c r="S179" s="71">
        <f t="shared" si="46"/>
        <v>618</v>
      </c>
      <c r="T179" s="40">
        <f t="shared" si="47"/>
        <v>1854</v>
      </c>
      <c r="U179" s="99"/>
      <c r="V179" s="99"/>
      <c r="W179" s="99"/>
      <c r="X179" s="99"/>
      <c r="Y179" s="99"/>
      <c r="Z179" s="99"/>
      <c r="AA179" s="99"/>
      <c r="AB179" s="99"/>
      <c r="AC179" s="99"/>
      <c r="AD179" s="99"/>
      <c r="AE179" s="99"/>
      <c r="AF179" s="99"/>
      <c r="AG179" s="99"/>
      <c r="AH179" s="99"/>
      <c r="AI179" s="99"/>
      <c r="AJ179" s="99"/>
      <c r="AK179" s="99"/>
      <c r="AL179" s="99"/>
      <c r="AM179" s="99"/>
      <c r="AN179" s="99"/>
      <c r="AO179" s="99"/>
      <c r="AP179" s="99"/>
      <c r="AQ179" s="99"/>
      <c r="AR179" s="99"/>
      <c r="AS179" s="99"/>
      <c r="AT179" s="99"/>
      <c r="AU179" s="99"/>
      <c r="AV179" s="99"/>
      <c r="AW179" s="99"/>
      <c r="AX179" s="99"/>
    </row>
    <row r="180" spans="1:50" s="71" customFormat="1" x14ac:dyDescent="0.3">
      <c r="A180" s="66">
        <v>227</v>
      </c>
      <c r="B180" s="100" t="s">
        <v>117</v>
      </c>
      <c r="C180" s="66">
        <v>40</v>
      </c>
      <c r="D180" s="66">
        <v>0</v>
      </c>
      <c r="E180" s="68">
        <v>4</v>
      </c>
      <c r="F180" s="66">
        <v>5564</v>
      </c>
      <c r="G180" s="66">
        <f t="shared" si="44"/>
        <v>5622</v>
      </c>
      <c r="H180" s="66">
        <f t="shared" si="41"/>
        <v>5593</v>
      </c>
      <c r="I180" s="66">
        <v>2800</v>
      </c>
      <c r="J180" s="66"/>
      <c r="K180" s="66">
        <v>1000</v>
      </c>
      <c r="L180" s="69">
        <f t="shared" si="45"/>
        <v>44.825000000000003</v>
      </c>
      <c r="M180" s="66"/>
      <c r="N180" s="66"/>
      <c r="O180" s="66"/>
      <c r="P180" s="44">
        <f t="shared" si="42"/>
        <v>6.9912500000000009</v>
      </c>
      <c r="Q180" s="96">
        <f t="shared" si="43"/>
        <v>51.816250000000004</v>
      </c>
      <c r="R180" s="83">
        <v>2811</v>
      </c>
      <c r="S180" s="71">
        <f t="shared" si="46"/>
        <v>1405.5</v>
      </c>
      <c r="T180" s="40">
        <f t="shared" si="47"/>
        <v>4216.5</v>
      </c>
      <c r="U180" s="99"/>
      <c r="V180" s="99"/>
      <c r="W180" s="99"/>
      <c r="X180" s="99"/>
      <c r="Y180" s="99"/>
      <c r="Z180" s="99"/>
      <c r="AA180" s="99"/>
      <c r="AB180" s="99"/>
      <c r="AC180" s="99"/>
      <c r="AD180" s="99"/>
      <c r="AE180" s="99"/>
      <c r="AF180" s="99"/>
      <c r="AG180" s="99"/>
      <c r="AH180" s="99"/>
      <c r="AI180" s="99"/>
      <c r="AJ180" s="99"/>
      <c r="AK180" s="99"/>
      <c r="AL180" s="99"/>
      <c r="AM180" s="99"/>
      <c r="AN180" s="99"/>
      <c r="AO180" s="99"/>
      <c r="AP180" s="99"/>
      <c r="AQ180" s="99"/>
      <c r="AR180" s="99"/>
      <c r="AS180" s="99"/>
      <c r="AT180" s="99"/>
      <c r="AU180" s="99"/>
      <c r="AV180" s="99"/>
      <c r="AW180" s="99"/>
      <c r="AX180" s="99"/>
    </row>
    <row r="181" spans="1:50" s="71" customFormat="1" x14ac:dyDescent="0.3">
      <c r="A181" s="66">
        <v>3107</v>
      </c>
      <c r="B181" s="67" t="s">
        <v>172</v>
      </c>
      <c r="C181" s="66">
        <v>48</v>
      </c>
      <c r="D181" s="66">
        <v>0</v>
      </c>
      <c r="E181" s="68">
        <v>5</v>
      </c>
      <c r="F181" s="66">
        <v>880</v>
      </c>
      <c r="G181" s="66">
        <f t="shared" si="44"/>
        <v>1177.5</v>
      </c>
      <c r="H181" s="66">
        <f t="shared" si="41"/>
        <v>1028.75</v>
      </c>
      <c r="I181" s="66">
        <v>240</v>
      </c>
      <c r="J181" s="66"/>
      <c r="K181" s="66">
        <v>480</v>
      </c>
      <c r="L181" s="69">
        <f t="shared" si="45"/>
        <v>6.432291666666667</v>
      </c>
      <c r="M181" s="66"/>
      <c r="N181" s="66"/>
      <c r="O181" s="66"/>
      <c r="P181" s="44">
        <f t="shared" si="42"/>
        <v>1.0716145833333333</v>
      </c>
      <c r="Q181" s="49">
        <f t="shared" si="43"/>
        <v>7.50390625</v>
      </c>
      <c r="R181" s="83">
        <v>471</v>
      </c>
      <c r="S181" s="71">
        <f t="shared" si="46"/>
        <v>235.5</v>
      </c>
      <c r="T181" s="40">
        <f t="shared" si="47"/>
        <v>706.5</v>
      </c>
      <c r="U181" s="99"/>
      <c r="V181" s="99"/>
      <c r="W181" s="99"/>
      <c r="X181" s="99"/>
      <c r="Y181" s="99"/>
      <c r="Z181" s="99"/>
      <c r="AA181" s="99"/>
      <c r="AB181" s="99"/>
      <c r="AC181" s="99"/>
      <c r="AD181" s="99"/>
      <c r="AE181" s="99"/>
      <c r="AF181" s="99"/>
      <c r="AG181" s="99"/>
      <c r="AH181" s="99"/>
      <c r="AI181" s="99"/>
      <c r="AJ181" s="99"/>
      <c r="AK181" s="99"/>
      <c r="AL181" s="99"/>
      <c r="AM181" s="99"/>
      <c r="AN181" s="99"/>
      <c r="AO181" s="99"/>
      <c r="AP181" s="99"/>
      <c r="AQ181" s="99"/>
      <c r="AR181" s="99"/>
      <c r="AS181" s="99"/>
      <c r="AT181" s="99"/>
      <c r="AU181" s="99"/>
      <c r="AV181" s="99"/>
      <c r="AW181" s="99"/>
      <c r="AX181" s="99"/>
    </row>
    <row r="182" spans="1:50" s="71" customFormat="1" x14ac:dyDescent="0.3">
      <c r="A182" s="66">
        <v>3106</v>
      </c>
      <c r="B182" s="67" t="s">
        <v>167</v>
      </c>
      <c r="C182" s="66">
        <v>48</v>
      </c>
      <c r="D182" s="66">
        <v>1439</v>
      </c>
      <c r="E182" s="68">
        <v>5</v>
      </c>
      <c r="F182" s="66">
        <v>3243</v>
      </c>
      <c r="G182" s="66">
        <f t="shared" si="44"/>
        <v>4200</v>
      </c>
      <c r="H182" s="66">
        <f t="shared" si="41"/>
        <v>3721.5</v>
      </c>
      <c r="I182" s="66">
        <v>1680</v>
      </c>
      <c r="J182" s="66"/>
      <c r="K182" s="66"/>
      <c r="L182" s="69">
        <f t="shared" si="45"/>
        <v>12.552083333333334</v>
      </c>
      <c r="M182" s="66"/>
      <c r="N182" s="66"/>
      <c r="O182" s="66"/>
      <c r="P182" s="44">
        <f t="shared" si="42"/>
        <v>3.8765625000000004</v>
      </c>
      <c r="Q182" s="49">
        <f t="shared" si="43"/>
        <v>16.428645833333334</v>
      </c>
      <c r="R182" s="83">
        <v>1680</v>
      </c>
      <c r="S182" s="71">
        <f t="shared" si="46"/>
        <v>840</v>
      </c>
      <c r="T182" s="40">
        <f t="shared" si="47"/>
        <v>2520</v>
      </c>
      <c r="U182" s="99"/>
      <c r="V182" s="99"/>
      <c r="W182" s="99"/>
      <c r="X182" s="99"/>
      <c r="Y182" s="99"/>
      <c r="Z182" s="99"/>
      <c r="AA182" s="99"/>
      <c r="AB182" s="99"/>
      <c r="AC182" s="99"/>
      <c r="AD182" s="99"/>
      <c r="AE182" s="99"/>
      <c r="AF182" s="99"/>
      <c r="AG182" s="99"/>
      <c r="AH182" s="99"/>
      <c r="AI182" s="99"/>
      <c r="AJ182" s="99"/>
      <c r="AK182" s="99"/>
      <c r="AL182" s="99"/>
      <c r="AM182" s="99"/>
      <c r="AN182" s="99"/>
      <c r="AO182" s="99"/>
      <c r="AP182" s="99"/>
      <c r="AQ182" s="99"/>
      <c r="AR182" s="99"/>
      <c r="AS182" s="99"/>
      <c r="AT182" s="99"/>
      <c r="AU182" s="99"/>
      <c r="AV182" s="99"/>
      <c r="AW182" s="99"/>
      <c r="AX182" s="99"/>
    </row>
    <row r="183" spans="1:50" s="71" customFormat="1" x14ac:dyDescent="0.3">
      <c r="A183" s="66">
        <v>3090</v>
      </c>
      <c r="B183" s="67" t="s">
        <v>166</v>
      </c>
      <c r="C183" s="66">
        <v>48</v>
      </c>
      <c r="D183" s="66">
        <v>1407</v>
      </c>
      <c r="E183" s="68">
        <v>5</v>
      </c>
      <c r="F183" s="66">
        <v>8638</v>
      </c>
      <c r="G183" s="66">
        <f t="shared" si="44"/>
        <v>9147.5</v>
      </c>
      <c r="H183" s="66">
        <f t="shared" si="41"/>
        <v>8892.75</v>
      </c>
      <c r="I183" s="66">
        <v>3360</v>
      </c>
      <c r="J183" s="66"/>
      <c r="K183" s="66">
        <v>3600</v>
      </c>
      <c r="L183" s="69">
        <f t="shared" si="45"/>
        <v>10.953125</v>
      </c>
      <c r="M183" s="66"/>
      <c r="N183" s="73">
        <v>40</v>
      </c>
      <c r="O183" s="66"/>
      <c r="P183" s="44">
        <f t="shared" si="42"/>
        <v>9.2632812500000004</v>
      </c>
      <c r="Q183" s="49">
        <f t="shared" si="43"/>
        <v>60.216406249999999</v>
      </c>
      <c r="R183" s="83">
        <v>3659</v>
      </c>
      <c r="S183" s="71">
        <f t="shared" si="46"/>
        <v>1829.5</v>
      </c>
      <c r="T183" s="40">
        <f t="shared" si="47"/>
        <v>5488.5</v>
      </c>
      <c r="U183" s="99"/>
      <c r="V183" s="99"/>
      <c r="W183" s="99"/>
      <c r="X183" s="99"/>
      <c r="Y183" s="99"/>
      <c r="Z183" s="99"/>
      <c r="AA183" s="99"/>
      <c r="AB183" s="99"/>
      <c r="AC183" s="99"/>
      <c r="AD183" s="99"/>
      <c r="AE183" s="99"/>
      <c r="AF183" s="99"/>
      <c r="AG183" s="99"/>
      <c r="AH183" s="99"/>
      <c r="AI183" s="99"/>
      <c r="AJ183" s="99"/>
      <c r="AK183" s="99"/>
      <c r="AL183" s="99"/>
      <c r="AM183" s="99"/>
      <c r="AN183" s="99"/>
      <c r="AO183" s="99"/>
      <c r="AP183" s="99"/>
      <c r="AQ183" s="99"/>
      <c r="AR183" s="99"/>
      <c r="AS183" s="99"/>
      <c r="AT183" s="99"/>
      <c r="AU183" s="99"/>
      <c r="AV183" s="99"/>
      <c r="AW183" s="99"/>
      <c r="AX183" s="99"/>
    </row>
    <row r="184" spans="1:50" s="71" customFormat="1" x14ac:dyDescent="0.3">
      <c r="A184" s="66">
        <v>3091</v>
      </c>
      <c r="B184" s="67" t="s">
        <v>168</v>
      </c>
      <c r="C184" s="66">
        <v>48</v>
      </c>
      <c r="D184" s="66">
        <v>0</v>
      </c>
      <c r="E184" s="68">
        <v>5</v>
      </c>
      <c r="F184" s="66">
        <v>4998</v>
      </c>
      <c r="G184" s="66">
        <f t="shared" si="44"/>
        <v>5965</v>
      </c>
      <c r="H184" s="66">
        <f t="shared" si="41"/>
        <v>5481.5</v>
      </c>
      <c r="I184" s="66">
        <v>5760</v>
      </c>
      <c r="J184" s="66"/>
      <c r="K184" s="66">
        <v>336</v>
      </c>
      <c r="L184" s="69">
        <f t="shared" si="45"/>
        <v>-12.802083333333334</v>
      </c>
      <c r="M184" s="66"/>
      <c r="N184" s="73">
        <v>30</v>
      </c>
      <c r="O184" s="66"/>
      <c r="P184" s="44">
        <f t="shared" si="42"/>
        <v>5.7098958333333334</v>
      </c>
      <c r="Q184" s="49">
        <f t="shared" si="43"/>
        <v>22.907812499999999</v>
      </c>
      <c r="R184" s="83">
        <v>2386</v>
      </c>
      <c r="S184" s="71">
        <f t="shared" si="46"/>
        <v>1193</v>
      </c>
      <c r="T184" s="40">
        <f t="shared" si="47"/>
        <v>3579</v>
      </c>
      <c r="U184" s="99"/>
      <c r="V184" s="99"/>
      <c r="W184" s="99"/>
      <c r="X184" s="99"/>
      <c r="Y184" s="99"/>
      <c r="Z184" s="99"/>
      <c r="AA184" s="99"/>
      <c r="AB184" s="99"/>
      <c r="AC184" s="99"/>
      <c r="AD184" s="99"/>
      <c r="AE184" s="99"/>
      <c r="AF184" s="99"/>
      <c r="AG184" s="99"/>
      <c r="AH184" s="99"/>
      <c r="AI184" s="99"/>
      <c r="AJ184" s="99"/>
      <c r="AK184" s="99"/>
      <c r="AL184" s="99"/>
      <c r="AM184" s="99"/>
      <c r="AN184" s="99"/>
      <c r="AO184" s="99"/>
      <c r="AP184" s="99"/>
      <c r="AQ184" s="99"/>
      <c r="AR184" s="99"/>
      <c r="AS184" s="99"/>
      <c r="AT184" s="99"/>
      <c r="AU184" s="99"/>
      <c r="AV184" s="99"/>
      <c r="AW184" s="99"/>
      <c r="AX184" s="99"/>
    </row>
    <row r="185" spans="1:50" s="71" customFormat="1" x14ac:dyDescent="0.3">
      <c r="A185" s="66">
        <v>3092</v>
      </c>
      <c r="B185" s="67" t="s">
        <v>169</v>
      </c>
      <c r="C185" s="66">
        <v>48</v>
      </c>
      <c r="D185" s="66">
        <v>596</v>
      </c>
      <c r="E185" s="68">
        <v>5</v>
      </c>
      <c r="F185" s="66">
        <v>4438</v>
      </c>
      <c r="G185" s="66">
        <f t="shared" si="44"/>
        <v>5677.5</v>
      </c>
      <c r="H185" s="66">
        <f t="shared" si="41"/>
        <v>5057.75</v>
      </c>
      <c r="I185" s="66">
        <v>4560</v>
      </c>
      <c r="J185" s="66"/>
      <c r="K185" s="66">
        <v>480</v>
      </c>
      <c r="L185" s="69">
        <f t="shared" si="45"/>
        <v>-12.046875</v>
      </c>
      <c r="M185" s="66"/>
      <c r="N185" s="73">
        <v>35</v>
      </c>
      <c r="O185" s="66"/>
      <c r="P185" s="44">
        <f t="shared" si="42"/>
        <v>5.2684895833333334</v>
      </c>
      <c r="Q185" s="49">
        <f t="shared" si="43"/>
        <v>28.221614583333334</v>
      </c>
      <c r="R185" s="83">
        <v>2271</v>
      </c>
      <c r="S185" s="71">
        <f t="shared" si="46"/>
        <v>1135.5</v>
      </c>
      <c r="T185" s="40">
        <f t="shared" si="47"/>
        <v>3406.5</v>
      </c>
      <c r="U185" s="99"/>
      <c r="V185" s="99"/>
      <c r="W185" s="99"/>
      <c r="X185" s="99"/>
      <c r="Y185" s="99"/>
      <c r="Z185" s="99"/>
      <c r="AA185" s="99"/>
      <c r="AB185" s="99"/>
      <c r="AC185" s="99"/>
      <c r="AD185" s="99"/>
      <c r="AE185" s="99"/>
      <c r="AF185" s="99"/>
      <c r="AG185" s="99"/>
      <c r="AH185" s="99"/>
      <c r="AI185" s="99"/>
      <c r="AJ185" s="99"/>
      <c r="AK185" s="99"/>
      <c r="AL185" s="99"/>
      <c r="AM185" s="99"/>
      <c r="AN185" s="99"/>
      <c r="AO185" s="99"/>
      <c r="AP185" s="99"/>
      <c r="AQ185" s="99"/>
      <c r="AR185" s="99"/>
      <c r="AS185" s="99"/>
      <c r="AT185" s="99"/>
      <c r="AU185" s="99"/>
      <c r="AV185" s="99"/>
      <c r="AW185" s="99"/>
      <c r="AX185" s="99"/>
    </row>
    <row r="186" spans="1:50" s="71" customFormat="1" x14ac:dyDescent="0.3">
      <c r="A186" s="66">
        <v>3093</v>
      </c>
      <c r="B186" s="67" t="s">
        <v>173</v>
      </c>
      <c r="C186" s="66">
        <v>48</v>
      </c>
      <c r="D186" s="66">
        <v>530</v>
      </c>
      <c r="E186" s="68">
        <v>5</v>
      </c>
      <c r="F186" s="66">
        <v>1178</v>
      </c>
      <c r="G186" s="66">
        <f t="shared" si="44"/>
        <v>1482.5</v>
      </c>
      <c r="H186" s="66">
        <f t="shared" si="41"/>
        <v>1330.25</v>
      </c>
      <c r="I186" s="66">
        <v>1440</v>
      </c>
      <c r="J186" s="66"/>
      <c r="K186" s="66">
        <v>720</v>
      </c>
      <c r="L186" s="69">
        <f t="shared" si="45"/>
        <v>-28.328125</v>
      </c>
      <c r="M186" s="66"/>
      <c r="N186" s="73">
        <v>25</v>
      </c>
      <c r="O186" s="66"/>
      <c r="P186" s="44">
        <f t="shared" si="42"/>
        <v>1.3856770833333334</v>
      </c>
      <c r="Q186" s="49">
        <f t="shared" si="43"/>
        <v>-1.9424479166666666</v>
      </c>
      <c r="R186" s="83">
        <v>593</v>
      </c>
      <c r="S186" s="71">
        <f t="shared" si="46"/>
        <v>296.5</v>
      </c>
      <c r="T186" s="40">
        <f t="shared" si="47"/>
        <v>889.5</v>
      </c>
      <c r="U186" s="99"/>
      <c r="V186" s="99"/>
      <c r="W186" s="99"/>
      <c r="X186" s="99"/>
      <c r="Y186" s="99"/>
      <c r="Z186" s="99"/>
      <c r="AA186" s="99"/>
      <c r="AB186" s="99"/>
      <c r="AC186" s="99"/>
      <c r="AD186" s="99"/>
      <c r="AE186" s="99"/>
      <c r="AF186" s="99"/>
      <c r="AG186" s="99"/>
      <c r="AH186" s="99"/>
      <c r="AI186" s="99"/>
      <c r="AJ186" s="99"/>
      <c r="AK186" s="99"/>
      <c r="AL186" s="99"/>
      <c r="AM186" s="99"/>
      <c r="AN186" s="99"/>
      <c r="AO186" s="99"/>
      <c r="AP186" s="99"/>
      <c r="AQ186" s="99"/>
      <c r="AR186" s="99"/>
      <c r="AS186" s="99"/>
      <c r="AT186" s="99"/>
      <c r="AU186" s="99"/>
      <c r="AV186" s="99"/>
      <c r="AW186" s="99"/>
      <c r="AX186" s="99"/>
    </row>
    <row r="187" spans="1:50" s="71" customFormat="1" x14ac:dyDescent="0.3">
      <c r="A187" s="66">
        <v>1451</v>
      </c>
      <c r="B187" s="67" t="s">
        <v>249</v>
      </c>
      <c r="C187" s="66">
        <v>48</v>
      </c>
      <c r="D187" s="66">
        <v>96</v>
      </c>
      <c r="E187" s="68">
        <v>5</v>
      </c>
      <c r="F187" s="66">
        <v>1573</v>
      </c>
      <c r="G187" s="66">
        <f t="shared" si="44"/>
        <v>1572.5</v>
      </c>
      <c r="H187" s="66">
        <f t="shared" si="41"/>
        <v>1572.75</v>
      </c>
      <c r="I187" s="66"/>
      <c r="J187" s="66"/>
      <c r="K187" s="66">
        <v>720</v>
      </c>
      <c r="L187" s="69">
        <f t="shared" si="45"/>
        <v>15.765625</v>
      </c>
      <c r="M187" s="66"/>
      <c r="N187" s="66"/>
      <c r="O187" s="66"/>
      <c r="P187" s="44">
        <f t="shared" si="42"/>
        <v>1.6382812500000001</v>
      </c>
      <c r="Q187" s="49">
        <f t="shared" si="43"/>
        <v>17.403906249999999</v>
      </c>
      <c r="R187" s="83">
        <v>629</v>
      </c>
      <c r="S187" s="71">
        <f t="shared" si="46"/>
        <v>314.5</v>
      </c>
      <c r="T187" s="40">
        <f t="shared" si="47"/>
        <v>943.5</v>
      </c>
      <c r="U187" s="99"/>
      <c r="V187" s="99"/>
      <c r="W187" s="99"/>
      <c r="X187" s="99"/>
      <c r="Y187" s="99"/>
      <c r="Z187" s="99"/>
      <c r="AA187" s="99"/>
      <c r="AB187" s="99"/>
      <c r="AC187" s="99"/>
      <c r="AD187" s="99"/>
      <c r="AE187" s="99"/>
      <c r="AF187" s="99"/>
      <c r="AG187" s="99"/>
      <c r="AH187" s="99"/>
      <c r="AI187" s="99"/>
      <c r="AJ187" s="99"/>
      <c r="AK187" s="99"/>
      <c r="AL187" s="99"/>
      <c r="AM187" s="99"/>
      <c r="AN187" s="99"/>
      <c r="AO187" s="99"/>
      <c r="AP187" s="99"/>
      <c r="AQ187" s="99"/>
      <c r="AR187" s="99"/>
      <c r="AS187" s="99"/>
      <c r="AT187" s="99"/>
      <c r="AU187" s="99"/>
      <c r="AV187" s="99"/>
      <c r="AW187" s="99"/>
      <c r="AX187" s="99"/>
    </row>
    <row r="188" spans="1:50" s="71" customFormat="1" x14ac:dyDescent="0.3">
      <c r="A188" s="66">
        <v>3094</v>
      </c>
      <c r="B188" s="67" t="s">
        <v>171</v>
      </c>
      <c r="C188" s="66">
        <v>48</v>
      </c>
      <c r="D188" s="66">
        <v>10</v>
      </c>
      <c r="E188" s="68">
        <v>5</v>
      </c>
      <c r="F188" s="66">
        <v>610</v>
      </c>
      <c r="G188" s="66">
        <f t="shared" si="44"/>
        <v>550</v>
      </c>
      <c r="H188" s="66">
        <f t="shared" si="41"/>
        <v>580</v>
      </c>
      <c r="I188" s="66">
        <v>720</v>
      </c>
      <c r="J188" s="66"/>
      <c r="K188" s="66"/>
      <c r="L188" s="69">
        <f t="shared" si="45"/>
        <v>-3.125</v>
      </c>
      <c r="M188" s="66"/>
      <c r="N188" s="66"/>
      <c r="O188" s="66"/>
      <c r="P188" s="44">
        <f t="shared" si="42"/>
        <v>0.60416666666666663</v>
      </c>
      <c r="Q188" s="49">
        <f t="shared" si="43"/>
        <v>-2.5208333333333335</v>
      </c>
      <c r="R188" s="83">
        <v>220</v>
      </c>
      <c r="S188" s="71">
        <f t="shared" si="46"/>
        <v>110</v>
      </c>
      <c r="T188" s="40">
        <f t="shared" si="47"/>
        <v>330</v>
      </c>
      <c r="U188" s="99"/>
      <c r="V188" s="99"/>
      <c r="W188" s="99"/>
      <c r="X188" s="99"/>
      <c r="Y188" s="99"/>
      <c r="Z188" s="99"/>
      <c r="AA188" s="99"/>
      <c r="AB188" s="99"/>
      <c r="AC188" s="99"/>
      <c r="AD188" s="99"/>
      <c r="AE188" s="99"/>
      <c r="AF188" s="99"/>
      <c r="AG188" s="99"/>
      <c r="AH188" s="99"/>
      <c r="AI188" s="99"/>
      <c r="AJ188" s="99"/>
      <c r="AK188" s="99"/>
      <c r="AL188" s="99"/>
      <c r="AM188" s="99"/>
      <c r="AN188" s="99"/>
      <c r="AO188" s="99"/>
      <c r="AP188" s="99"/>
      <c r="AQ188" s="99"/>
      <c r="AR188" s="99"/>
      <c r="AS188" s="99"/>
      <c r="AT188" s="99"/>
      <c r="AU188" s="99"/>
      <c r="AV188" s="99"/>
      <c r="AW188" s="99"/>
      <c r="AX188" s="99"/>
    </row>
    <row r="189" spans="1:50" s="71" customFormat="1" x14ac:dyDescent="0.3">
      <c r="A189" s="66">
        <v>1325</v>
      </c>
      <c r="B189" s="67" t="s">
        <v>125</v>
      </c>
      <c r="C189" s="66">
        <v>12</v>
      </c>
      <c r="D189" s="66">
        <v>1200</v>
      </c>
      <c r="E189" s="68">
        <v>6</v>
      </c>
      <c r="F189" s="66">
        <v>2343</v>
      </c>
      <c r="G189" s="66">
        <f t="shared" si="44"/>
        <v>1797</v>
      </c>
      <c r="H189" s="66">
        <f t="shared" si="41"/>
        <v>2070</v>
      </c>
      <c r="I189" s="66">
        <v>420</v>
      </c>
      <c r="J189" s="66"/>
      <c r="K189" s="66"/>
      <c r="L189" s="69">
        <f t="shared" si="45"/>
        <v>37.5</v>
      </c>
      <c r="M189" s="66"/>
      <c r="N189" s="66"/>
      <c r="O189" s="66"/>
      <c r="P189" s="44">
        <f t="shared" si="42"/>
        <v>8.625</v>
      </c>
      <c r="Q189" s="49">
        <f t="shared" si="43"/>
        <v>46.125</v>
      </c>
      <c r="R189" s="83">
        <v>599</v>
      </c>
      <c r="S189" s="71">
        <f t="shared" si="46"/>
        <v>299.5</v>
      </c>
      <c r="T189" s="40">
        <f t="shared" si="47"/>
        <v>898.5</v>
      </c>
      <c r="U189" s="99"/>
      <c r="V189" s="99"/>
      <c r="W189" s="99"/>
      <c r="X189" s="99"/>
      <c r="Y189" s="99"/>
      <c r="Z189" s="99"/>
      <c r="AA189" s="99"/>
      <c r="AB189" s="99"/>
      <c r="AC189" s="99"/>
      <c r="AD189" s="99"/>
      <c r="AE189" s="99"/>
      <c r="AF189" s="99"/>
      <c r="AG189" s="99"/>
      <c r="AH189" s="99"/>
      <c r="AI189" s="99"/>
      <c r="AJ189" s="99"/>
      <c r="AK189" s="99"/>
      <c r="AL189" s="99"/>
      <c r="AM189" s="99"/>
      <c r="AN189" s="99"/>
      <c r="AO189" s="99"/>
      <c r="AP189" s="99"/>
      <c r="AQ189" s="99"/>
      <c r="AR189" s="99"/>
      <c r="AS189" s="99"/>
      <c r="AT189" s="99"/>
      <c r="AU189" s="99"/>
      <c r="AV189" s="99"/>
      <c r="AW189" s="99"/>
      <c r="AX189" s="99"/>
    </row>
    <row r="190" spans="1:50" s="71" customFormat="1" x14ac:dyDescent="0.3">
      <c r="A190" s="66">
        <v>1326</v>
      </c>
      <c r="B190" s="67" t="s">
        <v>266</v>
      </c>
      <c r="C190" s="66">
        <v>12</v>
      </c>
      <c r="D190" s="66">
        <v>0</v>
      </c>
      <c r="E190" s="68">
        <v>6</v>
      </c>
      <c r="F190" s="66">
        <v>645</v>
      </c>
      <c r="G190" s="66">
        <f>S190*E190</f>
        <v>636</v>
      </c>
      <c r="H190" s="66">
        <f t="shared" ref="H190:H200" si="48">SUM(F190+G190)/2</f>
        <v>640.5</v>
      </c>
      <c r="I190" s="66">
        <v>384</v>
      </c>
      <c r="J190" s="66"/>
      <c r="K190" s="66"/>
      <c r="L190" s="69">
        <f t="shared" ref="L190:L195" si="49">(H190-D190-I190-J190-K190)/C190</f>
        <v>21.375</v>
      </c>
      <c r="M190" s="66"/>
      <c r="N190" s="66"/>
      <c r="O190" s="66"/>
      <c r="P190" s="44">
        <f t="shared" ref="P190:P202" si="50">H190*0.05/C190</f>
        <v>2.6687499999999997</v>
      </c>
      <c r="Q190" s="49">
        <f t="shared" ref="Q190:Q200" si="51">L190+M190+N190+O190+P190</f>
        <v>24.043749999999999</v>
      </c>
      <c r="R190" s="83">
        <v>212</v>
      </c>
      <c r="S190" s="71">
        <f>R190/2</f>
        <v>106</v>
      </c>
      <c r="T190" s="40">
        <f t="shared" ref="T190:T195" si="52">S190*3</f>
        <v>318</v>
      </c>
      <c r="U190" s="99"/>
      <c r="V190" s="99"/>
      <c r="W190" s="99"/>
      <c r="X190" s="99"/>
      <c r="Y190" s="99"/>
      <c r="Z190" s="99"/>
      <c r="AA190" s="99"/>
      <c r="AB190" s="99"/>
      <c r="AC190" s="99"/>
      <c r="AD190" s="99"/>
      <c r="AE190" s="99"/>
      <c r="AF190" s="99"/>
      <c r="AG190" s="99"/>
      <c r="AH190" s="99"/>
      <c r="AI190" s="99"/>
      <c r="AJ190" s="99"/>
      <c r="AK190" s="99"/>
      <c r="AL190" s="99"/>
      <c r="AM190" s="99"/>
      <c r="AN190" s="99"/>
      <c r="AO190" s="99"/>
      <c r="AP190" s="99"/>
      <c r="AQ190" s="99"/>
      <c r="AR190" s="99"/>
      <c r="AS190" s="99"/>
      <c r="AT190" s="99"/>
      <c r="AU190" s="99"/>
      <c r="AV190" s="99"/>
      <c r="AW190" s="99"/>
      <c r="AX190" s="99"/>
    </row>
    <row r="191" spans="1:50" s="71" customFormat="1" x14ac:dyDescent="0.3">
      <c r="A191" s="66">
        <v>1327</v>
      </c>
      <c r="B191" s="67" t="s">
        <v>126</v>
      </c>
      <c r="C191" s="66">
        <v>12</v>
      </c>
      <c r="D191" s="66">
        <v>767</v>
      </c>
      <c r="E191" s="68">
        <v>6</v>
      </c>
      <c r="F191" s="66">
        <v>3246</v>
      </c>
      <c r="G191" s="66">
        <f>S191*E191</f>
        <v>2997</v>
      </c>
      <c r="H191" s="66">
        <f t="shared" si="48"/>
        <v>3121.5</v>
      </c>
      <c r="I191" s="66">
        <v>1200</v>
      </c>
      <c r="J191" s="66"/>
      <c r="K191" s="66"/>
      <c r="L191" s="69">
        <f t="shared" si="49"/>
        <v>96.208333333333329</v>
      </c>
      <c r="M191" s="66"/>
      <c r="N191" s="66"/>
      <c r="O191" s="66"/>
      <c r="P191" s="44">
        <f t="shared" si="50"/>
        <v>13.006250000000001</v>
      </c>
      <c r="Q191" s="49">
        <f t="shared" si="51"/>
        <v>109.21458333333334</v>
      </c>
      <c r="R191" s="83">
        <v>999</v>
      </c>
      <c r="S191" s="71">
        <f>R191/2</f>
        <v>499.5</v>
      </c>
      <c r="T191" s="40">
        <f t="shared" si="52"/>
        <v>1498.5</v>
      </c>
      <c r="U191" s="99"/>
      <c r="V191" s="99"/>
      <c r="W191" s="99"/>
      <c r="X191" s="99"/>
      <c r="Y191" s="99"/>
      <c r="Z191" s="99"/>
      <c r="AA191" s="99"/>
      <c r="AB191" s="99"/>
      <c r="AC191" s="99"/>
      <c r="AD191" s="99"/>
      <c r="AE191" s="99"/>
      <c r="AF191" s="99"/>
      <c r="AG191" s="99"/>
      <c r="AH191" s="99"/>
      <c r="AI191" s="99"/>
      <c r="AJ191" s="99"/>
      <c r="AK191" s="99"/>
      <c r="AL191" s="99"/>
      <c r="AM191" s="99"/>
      <c r="AN191" s="99"/>
      <c r="AO191" s="99"/>
      <c r="AP191" s="99"/>
      <c r="AQ191" s="99"/>
      <c r="AR191" s="99"/>
      <c r="AS191" s="99"/>
      <c r="AT191" s="99"/>
      <c r="AU191" s="99"/>
      <c r="AV191" s="99"/>
      <c r="AW191" s="99"/>
      <c r="AX191" s="99"/>
    </row>
    <row r="192" spans="1:50" s="71" customFormat="1" x14ac:dyDescent="0.3">
      <c r="A192" s="66">
        <v>3077</v>
      </c>
      <c r="B192" s="67" t="s">
        <v>50</v>
      </c>
      <c r="C192" s="66">
        <v>6</v>
      </c>
      <c r="D192" s="66">
        <v>0</v>
      </c>
      <c r="E192" s="68">
        <v>9</v>
      </c>
      <c r="F192" s="66">
        <v>711</v>
      </c>
      <c r="G192" s="66">
        <f>S192*E192</f>
        <v>567</v>
      </c>
      <c r="H192" s="66">
        <f t="shared" si="48"/>
        <v>639</v>
      </c>
      <c r="I192" s="66">
        <v>60</v>
      </c>
      <c r="J192" s="66"/>
      <c r="K192" s="66">
        <v>60</v>
      </c>
      <c r="L192" s="69">
        <f t="shared" si="49"/>
        <v>86.5</v>
      </c>
      <c r="M192" s="66"/>
      <c r="N192" s="66"/>
      <c r="O192" s="66"/>
      <c r="P192" s="44">
        <f t="shared" si="50"/>
        <v>5.3250000000000002</v>
      </c>
      <c r="Q192" s="49">
        <f t="shared" si="51"/>
        <v>91.825000000000003</v>
      </c>
      <c r="R192" s="83">
        <v>126</v>
      </c>
      <c r="S192" s="71">
        <f>R192/2</f>
        <v>63</v>
      </c>
      <c r="T192" s="40">
        <f t="shared" si="52"/>
        <v>189</v>
      </c>
      <c r="U192" s="99"/>
      <c r="V192" s="99"/>
      <c r="W192" s="99"/>
      <c r="X192" s="99"/>
      <c r="Y192" s="99"/>
      <c r="Z192" s="99"/>
      <c r="AA192" s="99"/>
      <c r="AB192" s="99"/>
      <c r="AC192" s="99"/>
      <c r="AD192" s="99"/>
      <c r="AE192" s="99"/>
      <c r="AF192" s="99"/>
      <c r="AG192" s="99"/>
      <c r="AH192" s="99"/>
      <c r="AI192" s="99"/>
      <c r="AJ192" s="99"/>
      <c r="AK192" s="99"/>
      <c r="AL192" s="99"/>
      <c r="AM192" s="99"/>
      <c r="AN192" s="99"/>
      <c r="AO192" s="99"/>
      <c r="AP192" s="99"/>
      <c r="AQ192" s="99"/>
      <c r="AR192" s="99"/>
      <c r="AS192" s="99"/>
      <c r="AT192" s="99"/>
      <c r="AU192" s="99"/>
      <c r="AV192" s="99"/>
      <c r="AW192" s="99"/>
      <c r="AX192" s="99"/>
    </row>
    <row r="193" spans="1:50" s="71" customFormat="1" x14ac:dyDescent="0.3">
      <c r="A193" s="66">
        <v>1407</v>
      </c>
      <c r="B193" s="67" t="s">
        <v>31</v>
      </c>
      <c r="C193" s="66">
        <v>10</v>
      </c>
      <c r="D193" s="66">
        <v>30</v>
      </c>
      <c r="E193" s="68">
        <v>4</v>
      </c>
      <c r="F193" s="66">
        <v>126</v>
      </c>
      <c r="G193" s="66">
        <f>S193*E193</f>
        <v>112</v>
      </c>
      <c r="H193" s="66">
        <f t="shared" si="48"/>
        <v>119</v>
      </c>
      <c r="I193" s="66">
        <v>40</v>
      </c>
      <c r="J193" s="66"/>
      <c r="K193" s="66">
        <v>30</v>
      </c>
      <c r="L193" s="69">
        <f t="shared" si="49"/>
        <v>1.9</v>
      </c>
      <c r="M193" s="66"/>
      <c r="N193" s="66"/>
      <c r="O193" s="66"/>
      <c r="P193" s="44">
        <f t="shared" si="50"/>
        <v>0.59499999999999997</v>
      </c>
      <c r="Q193" s="49">
        <f t="shared" si="51"/>
        <v>2.4950000000000001</v>
      </c>
      <c r="R193" s="83">
        <v>56</v>
      </c>
      <c r="S193" s="71">
        <f>R193/2</f>
        <v>28</v>
      </c>
      <c r="T193" s="40">
        <f t="shared" si="52"/>
        <v>84</v>
      </c>
      <c r="U193" s="99"/>
      <c r="V193" s="99"/>
      <c r="W193" s="99"/>
      <c r="X193" s="99"/>
      <c r="Y193" s="99"/>
      <c r="Z193" s="99"/>
      <c r="AA193" s="99"/>
      <c r="AB193" s="99"/>
      <c r="AC193" s="99"/>
      <c r="AD193" s="99"/>
      <c r="AE193" s="99"/>
      <c r="AF193" s="99"/>
      <c r="AG193" s="99"/>
      <c r="AH193" s="99"/>
      <c r="AI193" s="99"/>
      <c r="AJ193" s="99"/>
      <c r="AK193" s="99"/>
      <c r="AL193" s="99"/>
      <c r="AM193" s="99"/>
      <c r="AN193" s="99"/>
      <c r="AO193" s="99"/>
      <c r="AP193" s="99"/>
      <c r="AQ193" s="99"/>
      <c r="AR193" s="99"/>
      <c r="AS193" s="99"/>
      <c r="AT193" s="99"/>
      <c r="AU193" s="99"/>
      <c r="AV193" s="99"/>
      <c r="AW193" s="99"/>
      <c r="AX193" s="99"/>
    </row>
    <row r="194" spans="1:50" s="71" customFormat="1" x14ac:dyDescent="0.3">
      <c r="A194" s="66">
        <v>1460</v>
      </c>
      <c r="B194" s="67" t="s">
        <v>32</v>
      </c>
      <c r="C194" s="66">
        <v>10</v>
      </c>
      <c r="D194" s="66">
        <v>19</v>
      </c>
      <c r="E194" s="68">
        <v>4</v>
      </c>
      <c r="F194" s="66">
        <v>140</v>
      </c>
      <c r="G194" s="66">
        <f>S194*E194</f>
        <v>106</v>
      </c>
      <c r="H194" s="66">
        <f t="shared" si="48"/>
        <v>123</v>
      </c>
      <c r="I194" s="66">
        <v>20</v>
      </c>
      <c r="J194" s="66"/>
      <c r="K194" s="66">
        <v>20</v>
      </c>
      <c r="L194" s="69">
        <f t="shared" si="49"/>
        <v>6.4</v>
      </c>
      <c r="M194" s="66"/>
      <c r="N194" s="66"/>
      <c r="O194" s="66"/>
      <c r="P194" s="44">
        <f t="shared" si="50"/>
        <v>0.61499999999999999</v>
      </c>
      <c r="Q194" s="49">
        <f t="shared" si="51"/>
        <v>7.0150000000000006</v>
      </c>
      <c r="R194" s="83">
        <v>53</v>
      </c>
      <c r="S194" s="71">
        <f>R194/2</f>
        <v>26.5</v>
      </c>
      <c r="T194" s="40">
        <f t="shared" si="52"/>
        <v>79.5</v>
      </c>
      <c r="U194" s="99"/>
      <c r="V194" s="99"/>
      <c r="W194" s="99"/>
      <c r="X194" s="99"/>
      <c r="Y194" s="99"/>
      <c r="Z194" s="99"/>
      <c r="AA194" s="99"/>
      <c r="AB194" s="99"/>
      <c r="AC194" s="99"/>
      <c r="AD194" s="99"/>
      <c r="AE194" s="99"/>
      <c r="AF194" s="99"/>
      <c r="AG194" s="99"/>
      <c r="AH194" s="99"/>
      <c r="AI194" s="99"/>
      <c r="AJ194" s="99"/>
      <c r="AK194" s="99"/>
      <c r="AL194" s="99"/>
      <c r="AM194" s="99"/>
      <c r="AN194" s="99"/>
      <c r="AO194" s="99"/>
      <c r="AP194" s="99"/>
      <c r="AQ194" s="99"/>
      <c r="AR194" s="99"/>
      <c r="AS194" s="99"/>
      <c r="AT194" s="99"/>
      <c r="AU194" s="99"/>
      <c r="AV194" s="99"/>
      <c r="AW194" s="99"/>
      <c r="AX194" s="99"/>
    </row>
    <row r="195" spans="1:50" s="71" customFormat="1" x14ac:dyDescent="0.3">
      <c r="A195" s="66">
        <v>1409</v>
      </c>
      <c r="B195" s="67" t="s">
        <v>33</v>
      </c>
      <c r="C195" s="66">
        <v>10</v>
      </c>
      <c r="D195" s="66">
        <v>0</v>
      </c>
      <c r="E195" s="68">
        <v>4</v>
      </c>
      <c r="F195" s="66">
        <v>118</v>
      </c>
      <c r="G195" s="66">
        <f t="shared" ref="G195:G221" si="53">S195*E195</f>
        <v>136</v>
      </c>
      <c r="H195" s="66">
        <f t="shared" si="48"/>
        <v>127</v>
      </c>
      <c r="I195" s="66">
        <v>70</v>
      </c>
      <c r="J195" s="66"/>
      <c r="K195" s="66">
        <v>50</v>
      </c>
      <c r="L195" s="69">
        <f t="shared" si="49"/>
        <v>0.7</v>
      </c>
      <c r="M195" s="66"/>
      <c r="N195" s="66"/>
      <c r="O195" s="66"/>
      <c r="P195" s="44">
        <f t="shared" si="50"/>
        <v>0.63500000000000001</v>
      </c>
      <c r="Q195" s="49">
        <f t="shared" si="51"/>
        <v>1.335</v>
      </c>
      <c r="R195" s="83">
        <v>68</v>
      </c>
      <c r="S195" s="71">
        <f t="shared" ref="S195:S234" si="54">R195/2</f>
        <v>34</v>
      </c>
      <c r="T195" s="40">
        <f t="shared" si="52"/>
        <v>102</v>
      </c>
      <c r="U195" s="99"/>
      <c r="V195" s="99"/>
      <c r="W195" s="99"/>
      <c r="X195" s="99"/>
      <c r="Y195" s="99"/>
      <c r="Z195" s="99"/>
      <c r="AA195" s="99"/>
      <c r="AB195" s="99"/>
      <c r="AC195" s="99"/>
      <c r="AD195" s="99"/>
      <c r="AE195" s="99"/>
      <c r="AF195" s="99"/>
      <c r="AG195" s="99"/>
      <c r="AH195" s="99"/>
      <c r="AI195" s="99"/>
      <c r="AJ195" s="99"/>
      <c r="AK195" s="99"/>
      <c r="AL195" s="99"/>
      <c r="AM195" s="99"/>
      <c r="AN195" s="99"/>
      <c r="AO195" s="99"/>
      <c r="AP195" s="99"/>
      <c r="AQ195" s="99"/>
      <c r="AR195" s="99"/>
      <c r="AS195" s="99"/>
      <c r="AT195" s="99"/>
      <c r="AU195" s="99"/>
      <c r="AV195" s="99"/>
      <c r="AW195" s="99"/>
      <c r="AX195" s="99"/>
    </row>
    <row r="196" spans="1:50" s="71" customFormat="1" x14ac:dyDescent="0.3">
      <c r="A196" s="66">
        <v>1410</v>
      </c>
      <c r="B196" s="67" t="s">
        <v>37</v>
      </c>
      <c r="C196" s="66">
        <v>10</v>
      </c>
      <c r="D196" s="66">
        <v>0</v>
      </c>
      <c r="E196" s="68">
        <v>4</v>
      </c>
      <c r="F196" s="66">
        <v>128</v>
      </c>
      <c r="G196" s="66">
        <f t="shared" si="53"/>
        <v>78</v>
      </c>
      <c r="H196" s="66">
        <f t="shared" si="48"/>
        <v>103</v>
      </c>
      <c r="I196" s="66">
        <v>70</v>
      </c>
      <c r="J196" s="66"/>
      <c r="K196" s="66"/>
      <c r="L196" s="69">
        <f t="shared" ref="L196:L234" si="55">(H196-D196-I196-J196-K196)/C196</f>
        <v>3.3</v>
      </c>
      <c r="M196" s="66"/>
      <c r="N196" s="66"/>
      <c r="O196" s="66"/>
      <c r="P196" s="44">
        <f t="shared" si="50"/>
        <v>0.51500000000000001</v>
      </c>
      <c r="Q196" s="49">
        <f t="shared" si="51"/>
        <v>3.8149999999999999</v>
      </c>
      <c r="R196" s="83">
        <v>39</v>
      </c>
      <c r="S196" s="71">
        <f t="shared" si="54"/>
        <v>19.5</v>
      </c>
      <c r="T196" s="40">
        <f t="shared" ref="T196:T221" si="56">S196*3</f>
        <v>58.5</v>
      </c>
      <c r="U196" s="99"/>
      <c r="V196" s="99"/>
      <c r="W196" s="99"/>
      <c r="X196" s="99"/>
      <c r="Y196" s="99"/>
      <c r="Z196" s="99"/>
      <c r="AA196" s="99"/>
      <c r="AB196" s="99"/>
      <c r="AC196" s="99"/>
      <c r="AD196" s="99"/>
      <c r="AE196" s="99"/>
      <c r="AF196" s="99"/>
      <c r="AG196" s="99"/>
      <c r="AH196" s="99"/>
      <c r="AI196" s="99"/>
      <c r="AJ196" s="99"/>
      <c r="AK196" s="99"/>
      <c r="AL196" s="99"/>
      <c r="AM196" s="99"/>
      <c r="AN196" s="99"/>
      <c r="AO196" s="99"/>
      <c r="AP196" s="99"/>
      <c r="AQ196" s="99"/>
      <c r="AR196" s="99"/>
      <c r="AS196" s="99"/>
      <c r="AT196" s="99"/>
      <c r="AU196" s="99"/>
      <c r="AV196" s="99"/>
      <c r="AW196" s="99"/>
      <c r="AX196" s="99"/>
    </row>
    <row r="197" spans="1:50" s="71" customFormat="1" x14ac:dyDescent="0.3">
      <c r="A197" s="66">
        <v>1411</v>
      </c>
      <c r="B197" s="67" t="s">
        <v>34</v>
      </c>
      <c r="C197" s="66">
        <v>10</v>
      </c>
      <c r="D197" s="66">
        <v>0</v>
      </c>
      <c r="E197" s="68">
        <v>4</v>
      </c>
      <c r="F197" s="66">
        <v>238</v>
      </c>
      <c r="G197" s="66">
        <f t="shared" si="53"/>
        <v>270</v>
      </c>
      <c r="H197" s="66">
        <f t="shared" si="48"/>
        <v>254</v>
      </c>
      <c r="I197" s="66">
        <v>130</v>
      </c>
      <c r="J197" s="66"/>
      <c r="K197" s="66">
        <v>100</v>
      </c>
      <c r="L197" s="69">
        <f t="shared" si="55"/>
        <v>2.4</v>
      </c>
      <c r="M197" s="66"/>
      <c r="N197" s="66"/>
      <c r="O197" s="66"/>
      <c r="P197" s="44">
        <f t="shared" si="50"/>
        <v>1.27</v>
      </c>
      <c r="Q197" s="49">
        <f t="shared" si="51"/>
        <v>3.67</v>
      </c>
      <c r="R197" s="83">
        <v>135</v>
      </c>
      <c r="S197" s="71">
        <f t="shared" si="54"/>
        <v>67.5</v>
      </c>
      <c r="T197" s="40">
        <f t="shared" si="56"/>
        <v>202.5</v>
      </c>
      <c r="U197" s="99"/>
      <c r="V197" s="99"/>
      <c r="W197" s="99"/>
      <c r="X197" s="99"/>
      <c r="Y197" s="99"/>
      <c r="Z197" s="99"/>
      <c r="AA197" s="99"/>
      <c r="AB197" s="99"/>
      <c r="AC197" s="99"/>
      <c r="AD197" s="99"/>
      <c r="AE197" s="99"/>
      <c r="AF197" s="99"/>
      <c r="AG197" s="99"/>
      <c r="AH197" s="99"/>
      <c r="AI197" s="99"/>
      <c r="AJ197" s="99"/>
      <c r="AK197" s="99"/>
      <c r="AL197" s="99"/>
      <c r="AM197" s="99"/>
      <c r="AN197" s="99"/>
      <c r="AO197" s="99"/>
      <c r="AP197" s="99"/>
      <c r="AQ197" s="99"/>
      <c r="AR197" s="99"/>
      <c r="AS197" s="99"/>
      <c r="AT197" s="99"/>
      <c r="AU197" s="99"/>
      <c r="AV197" s="99"/>
      <c r="AW197" s="99"/>
      <c r="AX197" s="99"/>
    </row>
    <row r="198" spans="1:50" s="71" customFormat="1" x14ac:dyDescent="0.3">
      <c r="A198" s="66">
        <v>1412</v>
      </c>
      <c r="B198" s="67" t="s">
        <v>36</v>
      </c>
      <c r="C198" s="66">
        <v>10</v>
      </c>
      <c r="D198" s="66">
        <v>26</v>
      </c>
      <c r="E198" s="68">
        <v>4</v>
      </c>
      <c r="F198" s="66">
        <v>102</v>
      </c>
      <c r="G198" s="66">
        <f t="shared" si="53"/>
        <v>84</v>
      </c>
      <c r="H198" s="66">
        <f t="shared" si="48"/>
        <v>93</v>
      </c>
      <c r="I198" s="66">
        <v>20</v>
      </c>
      <c r="J198" s="66"/>
      <c r="K198" s="66">
        <v>30</v>
      </c>
      <c r="L198" s="69">
        <f t="shared" si="55"/>
        <v>1.7</v>
      </c>
      <c r="M198" s="66"/>
      <c r="N198" s="66"/>
      <c r="O198" s="66"/>
      <c r="P198" s="44">
        <f t="shared" si="50"/>
        <v>0.46500000000000002</v>
      </c>
      <c r="Q198" s="49">
        <f t="shared" si="51"/>
        <v>2.165</v>
      </c>
      <c r="R198" s="83">
        <v>42</v>
      </c>
      <c r="S198" s="71">
        <f t="shared" si="54"/>
        <v>21</v>
      </c>
      <c r="T198" s="40">
        <f t="shared" si="56"/>
        <v>63</v>
      </c>
      <c r="U198" s="99"/>
      <c r="V198" s="99"/>
      <c r="W198" s="99"/>
      <c r="X198" s="99"/>
      <c r="Y198" s="99"/>
      <c r="Z198" s="99"/>
      <c r="AA198" s="99"/>
      <c r="AB198" s="99"/>
      <c r="AC198" s="99"/>
      <c r="AD198" s="99"/>
      <c r="AE198" s="99"/>
      <c r="AF198" s="99"/>
      <c r="AG198" s="99"/>
      <c r="AH198" s="99"/>
      <c r="AI198" s="99"/>
      <c r="AJ198" s="99"/>
      <c r="AK198" s="99"/>
      <c r="AL198" s="99"/>
      <c r="AM198" s="99"/>
      <c r="AN198" s="99"/>
      <c r="AO198" s="99"/>
      <c r="AP198" s="99"/>
      <c r="AQ198" s="99"/>
      <c r="AR198" s="99"/>
      <c r="AS198" s="99"/>
      <c r="AT198" s="99"/>
      <c r="AU198" s="99"/>
      <c r="AV198" s="99"/>
      <c r="AW198" s="99"/>
      <c r="AX198" s="99"/>
    </row>
    <row r="199" spans="1:50" s="71" customFormat="1" x14ac:dyDescent="0.3">
      <c r="A199" s="66">
        <v>1413</v>
      </c>
      <c r="B199" s="67" t="s">
        <v>41</v>
      </c>
      <c r="C199" s="66">
        <v>10</v>
      </c>
      <c r="D199" s="66">
        <v>0</v>
      </c>
      <c r="E199" s="68">
        <v>4</v>
      </c>
      <c r="F199" s="66">
        <v>56</v>
      </c>
      <c r="G199" s="66">
        <f t="shared" si="53"/>
        <v>60</v>
      </c>
      <c r="H199" s="66">
        <f t="shared" si="48"/>
        <v>58</v>
      </c>
      <c r="I199" s="66">
        <v>10</v>
      </c>
      <c r="J199" s="66"/>
      <c r="K199" s="66">
        <v>50</v>
      </c>
      <c r="L199" s="69">
        <f t="shared" si="55"/>
        <v>-0.2</v>
      </c>
      <c r="M199" s="66"/>
      <c r="N199" s="66"/>
      <c r="O199" s="66"/>
      <c r="P199" s="44">
        <f t="shared" si="50"/>
        <v>0.29000000000000004</v>
      </c>
      <c r="Q199" s="49">
        <f t="shared" si="51"/>
        <v>9.0000000000000024E-2</v>
      </c>
      <c r="R199" s="83">
        <v>30</v>
      </c>
      <c r="S199" s="71">
        <f t="shared" si="54"/>
        <v>15</v>
      </c>
      <c r="T199" s="40">
        <f t="shared" si="56"/>
        <v>45</v>
      </c>
      <c r="U199" s="99"/>
      <c r="V199" s="99"/>
      <c r="W199" s="99"/>
      <c r="X199" s="99"/>
      <c r="Y199" s="99"/>
      <c r="Z199" s="99"/>
      <c r="AA199" s="99"/>
      <c r="AB199" s="99"/>
      <c r="AC199" s="99"/>
      <c r="AD199" s="99"/>
      <c r="AE199" s="99"/>
      <c r="AF199" s="99"/>
      <c r="AG199" s="99"/>
      <c r="AH199" s="99"/>
      <c r="AI199" s="99"/>
      <c r="AJ199" s="99"/>
      <c r="AK199" s="99"/>
      <c r="AL199" s="99"/>
      <c r="AM199" s="99"/>
      <c r="AN199" s="99"/>
      <c r="AO199" s="99"/>
      <c r="AP199" s="99"/>
      <c r="AQ199" s="99"/>
      <c r="AR199" s="99"/>
      <c r="AS199" s="99"/>
      <c r="AT199" s="99"/>
      <c r="AU199" s="99"/>
      <c r="AV199" s="99"/>
      <c r="AW199" s="99"/>
      <c r="AX199" s="99"/>
    </row>
    <row r="200" spans="1:50" s="71" customFormat="1" x14ac:dyDescent="0.3">
      <c r="A200" s="66">
        <v>1414</v>
      </c>
      <c r="B200" s="67" t="s">
        <v>35</v>
      </c>
      <c r="C200" s="66">
        <v>10</v>
      </c>
      <c r="D200" s="66">
        <v>0</v>
      </c>
      <c r="E200" s="68">
        <v>4</v>
      </c>
      <c r="F200" s="66">
        <v>238</v>
      </c>
      <c r="G200" s="66">
        <f t="shared" si="53"/>
        <v>192</v>
      </c>
      <c r="H200" s="66">
        <f t="shared" si="48"/>
        <v>215</v>
      </c>
      <c r="I200" s="66">
        <v>60</v>
      </c>
      <c r="J200" s="66"/>
      <c r="K200" s="66">
        <v>100</v>
      </c>
      <c r="L200" s="69">
        <f t="shared" si="55"/>
        <v>5.5</v>
      </c>
      <c r="M200" s="66"/>
      <c r="N200" s="66"/>
      <c r="O200" s="66"/>
      <c r="P200" s="44">
        <f t="shared" si="50"/>
        <v>1.075</v>
      </c>
      <c r="Q200" s="49">
        <f t="shared" si="51"/>
        <v>6.5750000000000002</v>
      </c>
      <c r="R200" s="83">
        <v>96</v>
      </c>
      <c r="S200" s="71">
        <f t="shared" si="54"/>
        <v>48</v>
      </c>
      <c r="T200" s="40">
        <f t="shared" si="56"/>
        <v>144</v>
      </c>
      <c r="U200" s="99"/>
      <c r="V200" s="99"/>
      <c r="W200" s="99"/>
      <c r="X200" s="99"/>
      <c r="Y200" s="99"/>
      <c r="Z200" s="99"/>
      <c r="AA200" s="99"/>
      <c r="AB200" s="99"/>
      <c r="AC200" s="99"/>
      <c r="AD200" s="99"/>
      <c r="AE200" s="99"/>
      <c r="AF200" s="99"/>
      <c r="AG200" s="99"/>
      <c r="AH200" s="99"/>
      <c r="AI200" s="99"/>
      <c r="AJ200" s="99"/>
      <c r="AK200" s="99"/>
      <c r="AL200" s="99"/>
      <c r="AM200" s="99"/>
      <c r="AN200" s="99"/>
      <c r="AO200" s="99"/>
      <c r="AP200" s="99"/>
      <c r="AQ200" s="99"/>
      <c r="AR200" s="99"/>
      <c r="AS200" s="99"/>
      <c r="AT200" s="99"/>
      <c r="AU200" s="99"/>
      <c r="AV200" s="99"/>
      <c r="AW200" s="99"/>
      <c r="AX200" s="99"/>
    </row>
    <row r="201" spans="1:50" s="65" customFormat="1" x14ac:dyDescent="0.3">
      <c r="A201" s="41">
        <v>1</v>
      </c>
      <c r="B201" s="63" t="s">
        <v>9</v>
      </c>
      <c r="C201" s="41">
        <v>10</v>
      </c>
      <c r="D201" s="41">
        <v>1243</v>
      </c>
      <c r="E201" s="42">
        <v>4.5</v>
      </c>
      <c r="F201" s="41">
        <v>5734</v>
      </c>
      <c r="G201" s="66">
        <f t="shared" si="53"/>
        <v>9425.25</v>
      </c>
      <c r="H201" s="41">
        <f t="shared" ref="H201:H234" si="57">SUM(F201+G201)/2</f>
        <v>7579.625</v>
      </c>
      <c r="I201" s="66"/>
      <c r="J201" s="41"/>
      <c r="K201" s="41">
        <v>3000</v>
      </c>
      <c r="L201" s="69">
        <f t="shared" si="55"/>
        <v>333.66250000000002</v>
      </c>
      <c r="M201" s="41"/>
      <c r="N201" s="41"/>
      <c r="O201" s="41"/>
      <c r="P201" s="39">
        <f t="shared" si="50"/>
        <v>37.898125000000007</v>
      </c>
      <c r="Q201" s="28">
        <f>L201+M201+N201+O201+P201</f>
        <v>371.56062500000002</v>
      </c>
      <c r="R201" s="84">
        <v>4189</v>
      </c>
      <c r="S201" s="71">
        <f t="shared" si="54"/>
        <v>2094.5</v>
      </c>
      <c r="T201" s="40">
        <f t="shared" si="56"/>
        <v>6283.5</v>
      </c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</row>
    <row r="202" spans="1:50" s="71" customFormat="1" x14ac:dyDescent="0.3">
      <c r="A202" s="66">
        <v>2001</v>
      </c>
      <c r="B202" s="67" t="s">
        <v>15</v>
      </c>
      <c r="C202" s="66">
        <v>20</v>
      </c>
      <c r="D202" s="66">
        <v>1443</v>
      </c>
      <c r="E202" s="68">
        <v>5.5</v>
      </c>
      <c r="F202" s="66">
        <v>7365</v>
      </c>
      <c r="G202" s="66">
        <f t="shared" si="53"/>
        <v>7881.5</v>
      </c>
      <c r="H202" s="66">
        <f t="shared" si="57"/>
        <v>7623.25</v>
      </c>
      <c r="I202" s="66"/>
      <c r="J202" s="66"/>
      <c r="K202" s="66">
        <v>3000</v>
      </c>
      <c r="L202" s="69">
        <f t="shared" si="55"/>
        <v>159.01249999999999</v>
      </c>
      <c r="M202" s="66"/>
      <c r="N202" s="73">
        <v>50</v>
      </c>
      <c r="O202" s="66"/>
      <c r="P202" s="44">
        <f t="shared" si="50"/>
        <v>19.058125</v>
      </c>
      <c r="Q202" s="49">
        <f t="shared" ref="Q202:Q219" si="58">L202+M202+N202+O202+P202</f>
        <v>228.07062499999998</v>
      </c>
      <c r="R202" s="83">
        <v>2866</v>
      </c>
      <c r="S202" s="71">
        <f t="shared" si="54"/>
        <v>1433</v>
      </c>
      <c r="T202" s="40">
        <f t="shared" si="56"/>
        <v>4299</v>
      </c>
      <c r="U202" s="99"/>
      <c r="V202" s="99"/>
      <c r="W202" s="99"/>
      <c r="X202" s="99"/>
      <c r="Y202" s="99"/>
      <c r="Z202" s="99"/>
      <c r="AA202" s="99"/>
      <c r="AB202" s="99"/>
      <c r="AC202" s="99"/>
      <c r="AD202" s="99"/>
      <c r="AE202" s="99"/>
      <c r="AF202" s="99"/>
      <c r="AG202" s="99"/>
      <c r="AH202" s="99"/>
      <c r="AI202" s="99"/>
      <c r="AJ202" s="99"/>
      <c r="AK202" s="99"/>
      <c r="AL202" s="99"/>
      <c r="AM202" s="99"/>
      <c r="AN202" s="99"/>
      <c r="AO202" s="99"/>
      <c r="AP202" s="99"/>
      <c r="AQ202" s="99"/>
      <c r="AR202" s="99"/>
      <c r="AS202" s="99"/>
      <c r="AT202" s="99"/>
      <c r="AU202" s="99"/>
      <c r="AV202" s="99"/>
      <c r="AW202" s="99"/>
      <c r="AX202" s="99"/>
    </row>
    <row r="203" spans="1:50" s="71" customFormat="1" x14ac:dyDescent="0.3">
      <c r="A203" s="66">
        <v>2002</v>
      </c>
      <c r="B203" s="67" t="s">
        <v>344</v>
      </c>
      <c r="C203" s="66">
        <v>10</v>
      </c>
      <c r="D203" s="66">
        <v>0</v>
      </c>
      <c r="E203" s="68">
        <v>3.5</v>
      </c>
      <c r="F203" s="66"/>
      <c r="G203" s="66">
        <f t="shared" si="53"/>
        <v>0</v>
      </c>
      <c r="H203" s="66"/>
      <c r="I203" s="66"/>
      <c r="J203" s="66"/>
      <c r="K203" s="66"/>
      <c r="L203" s="69">
        <f t="shared" si="55"/>
        <v>0</v>
      </c>
      <c r="M203" s="66"/>
      <c r="N203" s="66"/>
      <c r="O203" s="66"/>
      <c r="P203" s="44"/>
      <c r="Q203" s="49"/>
      <c r="R203" s="83"/>
      <c r="S203" s="71">
        <f t="shared" si="54"/>
        <v>0</v>
      </c>
      <c r="T203" s="40">
        <f t="shared" si="56"/>
        <v>0</v>
      </c>
      <c r="U203" s="99"/>
      <c r="V203" s="99"/>
      <c r="W203" s="99"/>
      <c r="X203" s="99"/>
      <c r="Y203" s="99"/>
      <c r="Z203" s="99"/>
      <c r="AA203" s="99"/>
      <c r="AB203" s="99"/>
      <c r="AC203" s="99"/>
      <c r="AD203" s="99"/>
      <c r="AE203" s="99"/>
      <c r="AF203" s="99"/>
      <c r="AG203" s="99"/>
      <c r="AH203" s="99"/>
      <c r="AI203" s="99"/>
      <c r="AJ203" s="99"/>
      <c r="AK203" s="99"/>
      <c r="AL203" s="99"/>
      <c r="AM203" s="99"/>
      <c r="AN203" s="99"/>
      <c r="AO203" s="99"/>
      <c r="AP203" s="99"/>
      <c r="AQ203" s="99"/>
      <c r="AR203" s="99"/>
      <c r="AS203" s="99"/>
      <c r="AT203" s="99"/>
      <c r="AU203" s="99"/>
      <c r="AV203" s="99"/>
      <c r="AW203" s="99"/>
      <c r="AX203" s="99"/>
    </row>
    <row r="204" spans="1:50" s="81" customFormat="1" x14ac:dyDescent="0.3">
      <c r="A204" s="55"/>
      <c r="B204" s="56" t="s">
        <v>321</v>
      </c>
      <c r="C204" s="55"/>
      <c r="D204" s="55"/>
      <c r="E204" s="57"/>
      <c r="F204" s="55"/>
      <c r="G204" s="66">
        <f t="shared" si="53"/>
        <v>0</v>
      </c>
      <c r="H204" s="55"/>
      <c r="I204" s="80"/>
      <c r="J204" s="55"/>
      <c r="K204" s="55"/>
      <c r="L204" s="69" t="e">
        <f t="shared" si="55"/>
        <v>#DIV/0!</v>
      </c>
      <c r="M204" s="55"/>
      <c r="N204" s="55"/>
      <c r="O204" s="55"/>
      <c r="P204" s="59"/>
      <c r="Q204" s="28">
        <v>20</v>
      </c>
      <c r="R204" s="87"/>
      <c r="S204" s="71">
        <f t="shared" si="54"/>
        <v>0</v>
      </c>
      <c r="T204" s="40">
        <f t="shared" si="56"/>
        <v>0</v>
      </c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</row>
    <row r="205" spans="1:50" s="71" customFormat="1" x14ac:dyDescent="0.3">
      <c r="A205" s="66">
        <v>3024</v>
      </c>
      <c r="B205" s="67" t="s">
        <v>272</v>
      </c>
      <c r="C205" s="66">
        <v>24</v>
      </c>
      <c r="D205" s="66">
        <v>1357</v>
      </c>
      <c r="E205" s="68">
        <v>9</v>
      </c>
      <c r="F205" s="66">
        <v>2214</v>
      </c>
      <c r="G205" s="66">
        <f t="shared" si="53"/>
        <v>2380.5</v>
      </c>
      <c r="H205" s="66">
        <f t="shared" si="57"/>
        <v>2297.25</v>
      </c>
      <c r="I205" s="66">
        <v>840</v>
      </c>
      <c r="J205" s="66"/>
      <c r="K205" s="66"/>
      <c r="L205" s="69">
        <f t="shared" si="55"/>
        <v>4.177083333333333</v>
      </c>
      <c r="M205" s="66"/>
      <c r="N205" s="66"/>
      <c r="O205" s="66"/>
      <c r="P205" s="44">
        <f t="shared" ref="P205:P221" si="59">H205*0.05/C205</f>
        <v>4.7859375000000002</v>
      </c>
      <c r="Q205" s="49">
        <f t="shared" si="58"/>
        <v>8.9630208333333332</v>
      </c>
      <c r="R205" s="83">
        <v>529</v>
      </c>
      <c r="S205" s="71">
        <f t="shared" si="54"/>
        <v>264.5</v>
      </c>
      <c r="T205" s="40">
        <f t="shared" si="56"/>
        <v>793.5</v>
      </c>
      <c r="U205" s="99"/>
      <c r="V205" s="99"/>
      <c r="W205" s="99"/>
      <c r="X205" s="99"/>
      <c r="Y205" s="99"/>
      <c r="Z205" s="99"/>
      <c r="AA205" s="99"/>
      <c r="AB205" s="99"/>
      <c r="AC205" s="99"/>
      <c r="AD205" s="99"/>
      <c r="AE205" s="99"/>
      <c r="AF205" s="99"/>
      <c r="AG205" s="99"/>
      <c r="AH205" s="99"/>
      <c r="AI205" s="99"/>
      <c r="AJ205" s="99"/>
      <c r="AK205" s="99"/>
      <c r="AL205" s="99"/>
      <c r="AM205" s="99"/>
      <c r="AN205" s="99"/>
      <c r="AO205" s="99"/>
      <c r="AP205" s="99"/>
      <c r="AQ205" s="99"/>
      <c r="AR205" s="99"/>
      <c r="AS205" s="99"/>
      <c r="AT205" s="99"/>
      <c r="AU205" s="99"/>
      <c r="AV205" s="99"/>
      <c r="AW205" s="99"/>
      <c r="AX205" s="99"/>
    </row>
    <row r="206" spans="1:50" s="71" customFormat="1" x14ac:dyDescent="0.3">
      <c r="A206" s="66">
        <v>3109</v>
      </c>
      <c r="B206" s="67" t="s">
        <v>273</v>
      </c>
      <c r="C206" s="66">
        <v>24</v>
      </c>
      <c r="D206" s="66">
        <v>1518</v>
      </c>
      <c r="E206" s="68">
        <v>9</v>
      </c>
      <c r="F206" s="66">
        <v>2115</v>
      </c>
      <c r="G206" s="66">
        <f t="shared" si="53"/>
        <v>2290.5</v>
      </c>
      <c r="H206" s="66">
        <f t="shared" si="57"/>
        <v>2202.75</v>
      </c>
      <c r="I206" s="66">
        <v>600</v>
      </c>
      <c r="J206" s="66"/>
      <c r="K206" s="66"/>
      <c r="L206" s="69">
        <f t="shared" si="55"/>
        <v>3.53125</v>
      </c>
      <c r="M206" s="66"/>
      <c r="N206" s="66"/>
      <c r="O206" s="66"/>
      <c r="P206" s="44">
        <f t="shared" si="59"/>
        <v>4.5890624999999998</v>
      </c>
      <c r="Q206" s="49">
        <f t="shared" si="58"/>
        <v>8.1203125000000007</v>
      </c>
      <c r="R206" s="83">
        <v>509</v>
      </c>
      <c r="S206" s="71">
        <f t="shared" si="54"/>
        <v>254.5</v>
      </c>
      <c r="T206" s="40">
        <f t="shared" si="56"/>
        <v>763.5</v>
      </c>
      <c r="U206" s="99"/>
      <c r="V206" s="99"/>
      <c r="W206" s="99"/>
      <c r="X206" s="99"/>
      <c r="Y206" s="99"/>
      <c r="Z206" s="99"/>
      <c r="AA206" s="99"/>
      <c r="AB206" s="99"/>
      <c r="AC206" s="99"/>
      <c r="AD206" s="99"/>
      <c r="AE206" s="99"/>
      <c r="AF206" s="99"/>
      <c r="AG206" s="99"/>
      <c r="AH206" s="99"/>
      <c r="AI206" s="99"/>
      <c r="AJ206" s="99"/>
      <c r="AK206" s="99"/>
      <c r="AL206" s="99"/>
      <c r="AM206" s="99"/>
      <c r="AN206" s="99"/>
      <c r="AO206" s="99"/>
      <c r="AP206" s="99"/>
      <c r="AQ206" s="99"/>
      <c r="AR206" s="99"/>
      <c r="AS206" s="99"/>
      <c r="AT206" s="99"/>
      <c r="AU206" s="99"/>
      <c r="AV206" s="99"/>
      <c r="AW206" s="99"/>
      <c r="AX206" s="99"/>
    </row>
    <row r="207" spans="1:50" s="95" customFormat="1" x14ac:dyDescent="0.3">
      <c r="A207" s="80">
        <v>1327</v>
      </c>
      <c r="B207" s="90" t="s">
        <v>78</v>
      </c>
      <c r="C207" s="80">
        <v>20</v>
      </c>
      <c r="D207" s="80"/>
      <c r="E207" s="91">
        <v>5</v>
      </c>
      <c r="F207" s="80">
        <v>1140</v>
      </c>
      <c r="G207" s="66">
        <f t="shared" si="53"/>
        <v>0</v>
      </c>
      <c r="H207" s="80">
        <f t="shared" si="57"/>
        <v>570</v>
      </c>
      <c r="I207" s="80"/>
      <c r="J207" s="80"/>
      <c r="K207" s="80"/>
      <c r="L207" s="69">
        <f t="shared" si="55"/>
        <v>28.5</v>
      </c>
      <c r="M207" s="80"/>
      <c r="N207" s="80"/>
      <c r="O207" s="80"/>
      <c r="P207" s="93">
        <f t="shared" si="59"/>
        <v>1.425</v>
      </c>
      <c r="Q207" s="49">
        <f t="shared" si="58"/>
        <v>29.925000000000001</v>
      </c>
      <c r="R207" s="94"/>
      <c r="S207" s="71">
        <f t="shared" si="54"/>
        <v>0</v>
      </c>
      <c r="T207" s="40">
        <f t="shared" si="56"/>
        <v>0</v>
      </c>
      <c r="U207" s="99"/>
      <c r="V207" s="99"/>
      <c r="W207" s="99"/>
      <c r="X207" s="99"/>
      <c r="Y207" s="99"/>
      <c r="Z207" s="99"/>
      <c r="AA207" s="99"/>
      <c r="AB207" s="99"/>
      <c r="AC207" s="99"/>
      <c r="AD207" s="99"/>
      <c r="AE207" s="99"/>
      <c r="AF207" s="99"/>
      <c r="AG207" s="99"/>
      <c r="AH207" s="99"/>
      <c r="AI207" s="99"/>
      <c r="AJ207" s="99"/>
      <c r="AK207" s="99"/>
      <c r="AL207" s="99"/>
      <c r="AM207" s="99"/>
      <c r="AN207" s="99"/>
      <c r="AO207" s="99"/>
      <c r="AP207" s="99"/>
      <c r="AQ207" s="99"/>
      <c r="AR207" s="99"/>
      <c r="AS207" s="99"/>
      <c r="AT207" s="99"/>
      <c r="AU207" s="99"/>
      <c r="AV207" s="99"/>
      <c r="AW207" s="99"/>
      <c r="AX207" s="99"/>
    </row>
    <row r="208" spans="1:50" s="95" customFormat="1" x14ac:dyDescent="0.3">
      <c r="A208" s="80">
        <v>1329</v>
      </c>
      <c r="B208" s="90" t="s">
        <v>74</v>
      </c>
      <c r="C208" s="80">
        <v>20</v>
      </c>
      <c r="D208" s="80"/>
      <c r="E208" s="91">
        <v>5</v>
      </c>
      <c r="F208" s="80">
        <v>440</v>
      </c>
      <c r="G208" s="66">
        <f t="shared" si="53"/>
        <v>0</v>
      </c>
      <c r="H208" s="80">
        <f t="shared" si="57"/>
        <v>220</v>
      </c>
      <c r="I208" s="80"/>
      <c r="J208" s="80"/>
      <c r="K208" s="80"/>
      <c r="L208" s="69">
        <f t="shared" si="55"/>
        <v>11</v>
      </c>
      <c r="M208" s="80"/>
      <c r="N208" s="80"/>
      <c r="O208" s="80"/>
      <c r="P208" s="93">
        <f t="shared" si="59"/>
        <v>0.55000000000000004</v>
      </c>
      <c r="Q208" s="49">
        <f t="shared" si="58"/>
        <v>11.55</v>
      </c>
      <c r="R208" s="94"/>
      <c r="S208" s="71">
        <f t="shared" si="54"/>
        <v>0</v>
      </c>
      <c r="T208" s="40">
        <f t="shared" si="56"/>
        <v>0</v>
      </c>
      <c r="U208" s="99"/>
      <c r="V208" s="99"/>
      <c r="W208" s="99"/>
      <c r="X208" s="99"/>
      <c r="Y208" s="99"/>
      <c r="Z208" s="99"/>
      <c r="AA208" s="99"/>
      <c r="AB208" s="99"/>
      <c r="AC208" s="99"/>
      <c r="AD208" s="99"/>
      <c r="AE208" s="99"/>
      <c r="AF208" s="99"/>
      <c r="AG208" s="99"/>
      <c r="AH208" s="99"/>
      <c r="AI208" s="99"/>
      <c r="AJ208" s="99"/>
      <c r="AK208" s="99"/>
      <c r="AL208" s="99"/>
      <c r="AM208" s="99"/>
      <c r="AN208" s="99"/>
      <c r="AO208" s="99"/>
      <c r="AP208" s="99"/>
      <c r="AQ208" s="99"/>
      <c r="AR208" s="99"/>
      <c r="AS208" s="99"/>
      <c r="AT208" s="99"/>
      <c r="AU208" s="99"/>
      <c r="AV208" s="99"/>
      <c r="AW208" s="99"/>
      <c r="AX208" s="99"/>
    </row>
    <row r="209" spans="1:50" s="95" customFormat="1" x14ac:dyDescent="0.3">
      <c r="A209" s="80">
        <v>1330</v>
      </c>
      <c r="B209" s="90" t="s">
        <v>75</v>
      </c>
      <c r="C209" s="80">
        <v>20</v>
      </c>
      <c r="D209" s="80"/>
      <c r="E209" s="91">
        <v>5</v>
      </c>
      <c r="F209" s="80">
        <v>635</v>
      </c>
      <c r="G209" s="66">
        <f t="shared" si="53"/>
        <v>0</v>
      </c>
      <c r="H209" s="80">
        <f t="shared" si="57"/>
        <v>317.5</v>
      </c>
      <c r="I209" s="80"/>
      <c r="J209" s="80"/>
      <c r="K209" s="80"/>
      <c r="L209" s="69">
        <f t="shared" si="55"/>
        <v>15.875</v>
      </c>
      <c r="M209" s="80"/>
      <c r="N209" s="80"/>
      <c r="O209" s="80"/>
      <c r="P209" s="93">
        <f t="shared" si="59"/>
        <v>0.79374999999999996</v>
      </c>
      <c r="Q209" s="49">
        <f t="shared" si="58"/>
        <v>16.668749999999999</v>
      </c>
      <c r="R209" s="94"/>
      <c r="S209" s="71">
        <f t="shared" si="54"/>
        <v>0</v>
      </c>
      <c r="T209" s="40">
        <f t="shared" si="56"/>
        <v>0</v>
      </c>
      <c r="U209" s="99"/>
      <c r="V209" s="99"/>
      <c r="W209" s="99"/>
      <c r="X209" s="99"/>
      <c r="Y209" s="99"/>
      <c r="Z209" s="99"/>
      <c r="AA209" s="99"/>
      <c r="AB209" s="99"/>
      <c r="AC209" s="99"/>
      <c r="AD209" s="99"/>
      <c r="AE209" s="99"/>
      <c r="AF209" s="99"/>
      <c r="AG209" s="99"/>
      <c r="AH209" s="99"/>
      <c r="AI209" s="99"/>
      <c r="AJ209" s="99"/>
      <c r="AK209" s="99"/>
      <c r="AL209" s="99"/>
      <c r="AM209" s="99"/>
      <c r="AN209" s="99"/>
      <c r="AO209" s="99"/>
      <c r="AP209" s="99"/>
      <c r="AQ209" s="99"/>
      <c r="AR209" s="99"/>
      <c r="AS209" s="99"/>
      <c r="AT209" s="99"/>
      <c r="AU209" s="99"/>
      <c r="AV209" s="99"/>
      <c r="AW209" s="99"/>
      <c r="AX209" s="99"/>
    </row>
    <row r="210" spans="1:50" s="95" customFormat="1" x14ac:dyDescent="0.3">
      <c r="A210" s="80">
        <v>1331</v>
      </c>
      <c r="B210" s="90" t="s">
        <v>76</v>
      </c>
      <c r="C210" s="80">
        <v>20</v>
      </c>
      <c r="D210" s="80"/>
      <c r="E210" s="91">
        <v>5</v>
      </c>
      <c r="F210" s="80">
        <v>435</v>
      </c>
      <c r="G210" s="66">
        <f t="shared" si="53"/>
        <v>0</v>
      </c>
      <c r="H210" s="80">
        <f t="shared" si="57"/>
        <v>217.5</v>
      </c>
      <c r="I210" s="80"/>
      <c r="J210" s="80"/>
      <c r="K210" s="80"/>
      <c r="L210" s="69">
        <f t="shared" si="55"/>
        <v>10.875</v>
      </c>
      <c r="M210" s="80"/>
      <c r="N210" s="80"/>
      <c r="O210" s="80"/>
      <c r="P210" s="93">
        <f t="shared" si="59"/>
        <v>0.54374999999999996</v>
      </c>
      <c r="Q210" s="49">
        <f t="shared" si="58"/>
        <v>11.418749999999999</v>
      </c>
      <c r="R210" s="94"/>
      <c r="S210" s="71">
        <f t="shared" si="54"/>
        <v>0</v>
      </c>
      <c r="T210" s="40">
        <f t="shared" si="56"/>
        <v>0</v>
      </c>
      <c r="U210" s="99"/>
      <c r="V210" s="99"/>
      <c r="W210" s="99"/>
      <c r="X210" s="99"/>
      <c r="Y210" s="99"/>
      <c r="Z210" s="99"/>
      <c r="AA210" s="99"/>
      <c r="AB210" s="99"/>
      <c r="AC210" s="99"/>
      <c r="AD210" s="99"/>
      <c r="AE210" s="99"/>
      <c r="AF210" s="99"/>
      <c r="AG210" s="99"/>
      <c r="AH210" s="99"/>
      <c r="AI210" s="99"/>
      <c r="AJ210" s="99"/>
      <c r="AK210" s="99"/>
      <c r="AL210" s="99"/>
      <c r="AM210" s="99"/>
      <c r="AN210" s="99"/>
      <c r="AO210" s="99"/>
      <c r="AP210" s="99"/>
      <c r="AQ210" s="99"/>
      <c r="AR210" s="99"/>
      <c r="AS210" s="99"/>
      <c r="AT210" s="99"/>
      <c r="AU210" s="99"/>
      <c r="AV210" s="99"/>
      <c r="AW210" s="99"/>
      <c r="AX210" s="99"/>
    </row>
    <row r="211" spans="1:50" s="95" customFormat="1" x14ac:dyDescent="0.3">
      <c r="A211" s="80">
        <v>1332</v>
      </c>
      <c r="B211" s="90" t="s">
        <v>79</v>
      </c>
      <c r="C211" s="80">
        <v>20</v>
      </c>
      <c r="D211" s="80"/>
      <c r="E211" s="91">
        <v>5</v>
      </c>
      <c r="F211" s="80">
        <v>255</v>
      </c>
      <c r="G211" s="66">
        <f t="shared" si="53"/>
        <v>0</v>
      </c>
      <c r="H211" s="80">
        <f t="shared" si="57"/>
        <v>127.5</v>
      </c>
      <c r="I211" s="80"/>
      <c r="J211" s="80"/>
      <c r="K211" s="80"/>
      <c r="L211" s="69">
        <f t="shared" si="55"/>
        <v>6.375</v>
      </c>
      <c r="M211" s="80"/>
      <c r="N211" s="80"/>
      <c r="O211" s="80"/>
      <c r="P211" s="93">
        <f t="shared" si="59"/>
        <v>0.31874999999999998</v>
      </c>
      <c r="Q211" s="49">
        <f t="shared" si="58"/>
        <v>6.6937499999999996</v>
      </c>
      <c r="R211" s="94"/>
      <c r="S211" s="71">
        <f t="shared" si="54"/>
        <v>0</v>
      </c>
      <c r="T211" s="40">
        <f t="shared" si="56"/>
        <v>0</v>
      </c>
      <c r="U211" s="99"/>
      <c r="V211" s="99"/>
      <c r="W211" s="99"/>
      <c r="X211" s="99"/>
      <c r="Y211" s="99"/>
      <c r="Z211" s="99"/>
      <c r="AA211" s="99"/>
      <c r="AB211" s="99"/>
      <c r="AC211" s="99"/>
      <c r="AD211" s="99"/>
      <c r="AE211" s="99"/>
      <c r="AF211" s="99"/>
      <c r="AG211" s="99"/>
      <c r="AH211" s="99"/>
      <c r="AI211" s="99"/>
      <c r="AJ211" s="99"/>
      <c r="AK211" s="99"/>
      <c r="AL211" s="99"/>
      <c r="AM211" s="99"/>
      <c r="AN211" s="99"/>
      <c r="AO211" s="99"/>
      <c r="AP211" s="99"/>
      <c r="AQ211" s="99"/>
      <c r="AR211" s="99"/>
      <c r="AS211" s="99"/>
      <c r="AT211" s="99"/>
      <c r="AU211" s="99"/>
      <c r="AV211" s="99"/>
      <c r="AW211" s="99"/>
      <c r="AX211" s="99"/>
    </row>
    <row r="212" spans="1:50" s="95" customFormat="1" x14ac:dyDescent="0.3">
      <c r="A212" s="80">
        <v>1333</v>
      </c>
      <c r="B212" s="90" t="s">
        <v>77</v>
      </c>
      <c r="C212" s="80">
        <v>20</v>
      </c>
      <c r="D212" s="80"/>
      <c r="E212" s="91">
        <v>5</v>
      </c>
      <c r="F212" s="80">
        <v>190</v>
      </c>
      <c r="G212" s="66">
        <f t="shared" si="53"/>
        <v>0</v>
      </c>
      <c r="H212" s="80">
        <f t="shared" si="57"/>
        <v>95</v>
      </c>
      <c r="I212" s="80"/>
      <c r="J212" s="80"/>
      <c r="K212" s="80"/>
      <c r="L212" s="69">
        <f t="shared" si="55"/>
        <v>4.75</v>
      </c>
      <c r="M212" s="80"/>
      <c r="N212" s="80"/>
      <c r="O212" s="80"/>
      <c r="P212" s="93">
        <f t="shared" si="59"/>
        <v>0.23749999999999999</v>
      </c>
      <c r="Q212" s="49">
        <f t="shared" si="58"/>
        <v>4.9874999999999998</v>
      </c>
      <c r="R212" s="94"/>
      <c r="S212" s="71">
        <f t="shared" si="54"/>
        <v>0</v>
      </c>
      <c r="T212" s="40">
        <f t="shared" si="56"/>
        <v>0</v>
      </c>
      <c r="U212" s="99"/>
      <c r="V212" s="99"/>
      <c r="W212" s="99"/>
      <c r="X212" s="99"/>
      <c r="Y212" s="99"/>
      <c r="Z212" s="99"/>
      <c r="AA212" s="99"/>
      <c r="AB212" s="99"/>
      <c r="AC212" s="99"/>
      <c r="AD212" s="99"/>
      <c r="AE212" s="99"/>
      <c r="AF212" s="99"/>
      <c r="AG212" s="99"/>
      <c r="AH212" s="99"/>
      <c r="AI212" s="99"/>
      <c r="AJ212" s="99"/>
      <c r="AK212" s="99"/>
      <c r="AL212" s="99"/>
      <c r="AM212" s="99"/>
      <c r="AN212" s="99"/>
      <c r="AO212" s="99"/>
      <c r="AP212" s="99"/>
      <c r="AQ212" s="99"/>
      <c r="AR212" s="99"/>
      <c r="AS212" s="99"/>
      <c r="AT212" s="99"/>
      <c r="AU212" s="99"/>
      <c r="AV212" s="99"/>
      <c r="AW212" s="99"/>
      <c r="AX212" s="99"/>
    </row>
    <row r="213" spans="1:50" s="71" customFormat="1" x14ac:dyDescent="0.3">
      <c r="A213" s="66">
        <v>3128</v>
      </c>
      <c r="B213" s="67" t="s">
        <v>256</v>
      </c>
      <c r="C213" s="66">
        <v>12</v>
      </c>
      <c r="D213" s="66">
        <v>142</v>
      </c>
      <c r="E213" s="68">
        <v>10</v>
      </c>
      <c r="F213" s="66">
        <v>300</v>
      </c>
      <c r="G213" s="66">
        <f t="shared" si="53"/>
        <v>230</v>
      </c>
      <c r="H213" s="66">
        <f t="shared" si="57"/>
        <v>265</v>
      </c>
      <c r="I213" s="66">
        <v>120</v>
      </c>
      <c r="J213" s="66"/>
      <c r="K213" s="66"/>
      <c r="L213" s="69">
        <f t="shared" si="55"/>
        <v>0.25</v>
      </c>
      <c r="M213" s="66"/>
      <c r="N213" s="66"/>
      <c r="O213" s="66"/>
      <c r="P213" s="44">
        <f t="shared" si="59"/>
        <v>1.1041666666666667</v>
      </c>
      <c r="Q213" s="49">
        <f t="shared" si="58"/>
        <v>1.3541666666666667</v>
      </c>
      <c r="R213" s="83">
        <v>46</v>
      </c>
      <c r="S213" s="71">
        <f t="shared" si="54"/>
        <v>23</v>
      </c>
      <c r="T213" s="40">
        <f t="shared" si="56"/>
        <v>69</v>
      </c>
      <c r="U213" s="99"/>
      <c r="V213" s="99"/>
      <c r="W213" s="99"/>
      <c r="X213" s="99"/>
      <c r="Y213" s="99"/>
      <c r="Z213" s="99"/>
      <c r="AA213" s="99"/>
      <c r="AB213" s="99"/>
      <c r="AC213" s="99"/>
      <c r="AD213" s="99"/>
      <c r="AE213" s="99"/>
      <c r="AF213" s="99"/>
      <c r="AG213" s="99"/>
      <c r="AH213" s="99"/>
      <c r="AI213" s="99"/>
      <c r="AJ213" s="99"/>
      <c r="AK213" s="99"/>
      <c r="AL213" s="99"/>
      <c r="AM213" s="99"/>
      <c r="AN213" s="99"/>
      <c r="AO213" s="99"/>
      <c r="AP213" s="99"/>
      <c r="AQ213" s="99"/>
      <c r="AR213" s="99"/>
      <c r="AS213" s="99"/>
      <c r="AT213" s="99"/>
      <c r="AU213" s="99"/>
      <c r="AV213" s="99"/>
      <c r="AW213" s="99"/>
      <c r="AX213" s="99"/>
    </row>
    <row r="214" spans="1:50" s="71" customFormat="1" x14ac:dyDescent="0.3">
      <c r="A214" s="66">
        <v>3127</v>
      </c>
      <c r="B214" s="67" t="s">
        <v>98</v>
      </c>
      <c r="C214" s="66">
        <v>12</v>
      </c>
      <c r="D214" s="66">
        <v>407</v>
      </c>
      <c r="E214" s="68">
        <v>10</v>
      </c>
      <c r="F214" s="66">
        <v>565</v>
      </c>
      <c r="G214" s="66">
        <f t="shared" si="53"/>
        <v>340</v>
      </c>
      <c r="H214" s="66">
        <f t="shared" si="57"/>
        <v>452.5</v>
      </c>
      <c r="I214" s="66">
        <v>60</v>
      </c>
      <c r="J214" s="66"/>
      <c r="K214" s="66"/>
      <c r="L214" s="69">
        <f t="shared" si="55"/>
        <v>-1.2083333333333333</v>
      </c>
      <c r="M214" s="66"/>
      <c r="N214" s="66"/>
      <c r="O214" s="66"/>
      <c r="P214" s="44">
        <f t="shared" si="59"/>
        <v>1.8854166666666667</v>
      </c>
      <c r="Q214" s="49">
        <f t="shared" si="58"/>
        <v>0.67708333333333348</v>
      </c>
      <c r="R214" s="83">
        <v>68</v>
      </c>
      <c r="S214" s="71">
        <f t="shared" si="54"/>
        <v>34</v>
      </c>
      <c r="T214" s="40">
        <f t="shared" si="56"/>
        <v>102</v>
      </c>
      <c r="U214" s="99"/>
      <c r="V214" s="99"/>
      <c r="W214" s="99"/>
      <c r="X214" s="99"/>
      <c r="Y214" s="99"/>
      <c r="Z214" s="99"/>
      <c r="AA214" s="99"/>
      <c r="AB214" s="99"/>
      <c r="AC214" s="99"/>
      <c r="AD214" s="99"/>
      <c r="AE214" s="99"/>
      <c r="AF214" s="99"/>
      <c r="AG214" s="99"/>
      <c r="AH214" s="99"/>
      <c r="AI214" s="99"/>
      <c r="AJ214" s="99"/>
      <c r="AK214" s="99"/>
      <c r="AL214" s="99"/>
      <c r="AM214" s="99"/>
      <c r="AN214" s="99"/>
      <c r="AO214" s="99"/>
      <c r="AP214" s="99"/>
      <c r="AQ214" s="99"/>
      <c r="AR214" s="99"/>
      <c r="AS214" s="99"/>
      <c r="AT214" s="99"/>
      <c r="AU214" s="99"/>
      <c r="AV214" s="99"/>
      <c r="AW214" s="99"/>
      <c r="AX214" s="99"/>
    </row>
    <row r="215" spans="1:50" s="71" customFormat="1" x14ac:dyDescent="0.3">
      <c r="A215" s="66">
        <v>52</v>
      </c>
      <c r="B215" s="67" t="s">
        <v>148</v>
      </c>
      <c r="C215" s="66">
        <v>24</v>
      </c>
      <c r="D215" s="66">
        <v>185</v>
      </c>
      <c r="E215" s="68">
        <v>4.5</v>
      </c>
      <c r="F215" s="66">
        <v>1852</v>
      </c>
      <c r="G215" s="66">
        <f t="shared" si="53"/>
        <v>1377</v>
      </c>
      <c r="H215" s="66">
        <f t="shared" si="57"/>
        <v>1614.5</v>
      </c>
      <c r="I215" s="66">
        <v>840</v>
      </c>
      <c r="J215" s="66"/>
      <c r="K215" s="66"/>
      <c r="L215" s="69">
        <f t="shared" si="55"/>
        <v>24.5625</v>
      </c>
      <c r="M215" s="66"/>
      <c r="N215" s="73">
        <v>20</v>
      </c>
      <c r="O215" s="66"/>
      <c r="P215" s="44">
        <f t="shared" si="59"/>
        <v>3.3635416666666669</v>
      </c>
      <c r="Q215" s="49">
        <f t="shared" si="58"/>
        <v>47.92604166666667</v>
      </c>
      <c r="R215" s="83">
        <v>612</v>
      </c>
      <c r="S215" s="71">
        <f t="shared" si="54"/>
        <v>306</v>
      </c>
      <c r="T215" s="40">
        <f t="shared" si="56"/>
        <v>918</v>
      </c>
      <c r="U215" s="99"/>
      <c r="V215" s="99"/>
      <c r="W215" s="99"/>
      <c r="X215" s="99"/>
      <c r="Y215" s="99"/>
      <c r="Z215" s="99"/>
      <c r="AA215" s="99"/>
      <c r="AB215" s="99"/>
      <c r="AC215" s="99"/>
      <c r="AD215" s="99"/>
      <c r="AE215" s="99"/>
      <c r="AF215" s="99"/>
      <c r="AG215" s="99"/>
      <c r="AH215" s="99"/>
      <c r="AI215" s="99"/>
      <c r="AJ215" s="99"/>
      <c r="AK215" s="99"/>
      <c r="AL215" s="99"/>
      <c r="AM215" s="99"/>
      <c r="AN215" s="99"/>
      <c r="AO215" s="99"/>
      <c r="AP215" s="99"/>
      <c r="AQ215" s="99"/>
      <c r="AR215" s="99"/>
      <c r="AS215" s="99"/>
      <c r="AT215" s="99"/>
      <c r="AU215" s="99"/>
      <c r="AV215" s="99"/>
      <c r="AW215" s="99"/>
      <c r="AX215" s="99"/>
    </row>
    <row r="216" spans="1:50" s="71" customFormat="1" x14ac:dyDescent="0.3">
      <c r="A216" s="66">
        <v>1334</v>
      </c>
      <c r="B216" s="67" t="s">
        <v>81</v>
      </c>
      <c r="C216" s="66">
        <v>12</v>
      </c>
      <c r="D216" s="66">
        <v>2233</v>
      </c>
      <c r="E216" s="68">
        <v>5</v>
      </c>
      <c r="F216" s="66">
        <v>2895</v>
      </c>
      <c r="G216" s="66">
        <f t="shared" si="53"/>
        <v>2467.5</v>
      </c>
      <c r="H216" s="66">
        <f t="shared" si="57"/>
        <v>2681.25</v>
      </c>
      <c r="I216" s="66"/>
      <c r="J216" s="66"/>
      <c r="K216" s="66"/>
      <c r="L216" s="69">
        <f t="shared" si="55"/>
        <v>37.354166666666664</v>
      </c>
      <c r="M216" s="66"/>
      <c r="N216" s="66"/>
      <c r="O216" s="66"/>
      <c r="P216" s="44">
        <f t="shared" si="59"/>
        <v>11.171875</v>
      </c>
      <c r="Q216" s="49">
        <f t="shared" si="58"/>
        <v>48.526041666666664</v>
      </c>
      <c r="R216" s="83">
        <v>987</v>
      </c>
      <c r="S216" s="71">
        <f t="shared" si="54"/>
        <v>493.5</v>
      </c>
      <c r="T216" s="40">
        <f t="shared" si="56"/>
        <v>1480.5</v>
      </c>
      <c r="U216" s="99"/>
      <c r="V216" s="99"/>
      <c r="W216" s="99"/>
      <c r="X216" s="99"/>
      <c r="Y216" s="99"/>
      <c r="Z216" s="99"/>
      <c r="AA216" s="99"/>
      <c r="AB216" s="99"/>
      <c r="AC216" s="99"/>
      <c r="AD216" s="99"/>
      <c r="AE216" s="99"/>
      <c r="AF216" s="99"/>
      <c r="AG216" s="99"/>
      <c r="AH216" s="99"/>
      <c r="AI216" s="99"/>
      <c r="AJ216" s="99"/>
      <c r="AK216" s="99"/>
      <c r="AL216" s="99"/>
      <c r="AM216" s="99"/>
      <c r="AN216" s="99"/>
      <c r="AO216" s="99"/>
      <c r="AP216" s="99"/>
      <c r="AQ216" s="99"/>
      <c r="AR216" s="99"/>
      <c r="AS216" s="99"/>
      <c r="AT216" s="99"/>
      <c r="AU216" s="99"/>
      <c r="AV216" s="99"/>
      <c r="AW216" s="99"/>
      <c r="AX216" s="99"/>
    </row>
    <row r="217" spans="1:50" s="71" customFormat="1" x14ac:dyDescent="0.3">
      <c r="A217" s="66">
        <v>1115</v>
      </c>
      <c r="B217" s="67" t="s">
        <v>198</v>
      </c>
      <c r="C217" s="66">
        <v>36</v>
      </c>
      <c r="D217" s="66">
        <v>170</v>
      </c>
      <c r="E217" s="68">
        <v>10</v>
      </c>
      <c r="F217" s="66">
        <v>445</v>
      </c>
      <c r="G217" s="66">
        <f t="shared" si="53"/>
        <v>450</v>
      </c>
      <c r="H217" s="66">
        <f t="shared" si="57"/>
        <v>447.5</v>
      </c>
      <c r="I217" s="66"/>
      <c r="J217" s="66"/>
      <c r="K217" s="66">
        <v>252</v>
      </c>
      <c r="L217" s="69">
        <f t="shared" si="55"/>
        <v>0.70833333333333337</v>
      </c>
      <c r="M217" s="66"/>
      <c r="N217" s="66"/>
      <c r="O217" s="66"/>
      <c r="P217" s="44">
        <f t="shared" si="59"/>
        <v>0.62152777777777779</v>
      </c>
      <c r="Q217" s="49">
        <f t="shared" si="58"/>
        <v>1.3298611111111112</v>
      </c>
      <c r="R217" s="83">
        <v>90</v>
      </c>
      <c r="S217" s="71">
        <f t="shared" si="54"/>
        <v>45</v>
      </c>
      <c r="T217" s="40">
        <f t="shared" si="56"/>
        <v>135</v>
      </c>
      <c r="U217" s="99"/>
      <c r="V217" s="99"/>
      <c r="W217" s="99"/>
      <c r="X217" s="99"/>
      <c r="Y217" s="99"/>
      <c r="Z217" s="99"/>
      <c r="AA217" s="99"/>
      <c r="AB217" s="99"/>
      <c r="AC217" s="99"/>
      <c r="AD217" s="99"/>
      <c r="AE217" s="99"/>
      <c r="AF217" s="99"/>
      <c r="AG217" s="99"/>
      <c r="AH217" s="99"/>
      <c r="AI217" s="99"/>
      <c r="AJ217" s="99"/>
      <c r="AK217" s="99"/>
      <c r="AL217" s="99"/>
      <c r="AM217" s="99"/>
      <c r="AN217" s="99"/>
      <c r="AO217" s="99"/>
      <c r="AP217" s="99"/>
      <c r="AQ217" s="99"/>
      <c r="AR217" s="99"/>
      <c r="AS217" s="99"/>
      <c r="AT217" s="99"/>
      <c r="AU217" s="99"/>
      <c r="AV217" s="99"/>
      <c r="AW217" s="99"/>
      <c r="AX217" s="99"/>
    </row>
    <row r="218" spans="1:50" s="71" customFormat="1" x14ac:dyDescent="0.3">
      <c r="A218" s="66">
        <v>1359</v>
      </c>
      <c r="B218" s="67" t="s">
        <v>121</v>
      </c>
      <c r="C218" s="66">
        <v>50</v>
      </c>
      <c r="D218" s="66">
        <v>0</v>
      </c>
      <c r="E218" s="68">
        <v>3</v>
      </c>
      <c r="F218" s="66">
        <v>1458</v>
      </c>
      <c r="G218" s="66">
        <f t="shared" si="53"/>
        <v>1696.5</v>
      </c>
      <c r="H218" s="66">
        <f t="shared" si="57"/>
        <v>1577.25</v>
      </c>
      <c r="I218" s="66">
        <v>1000</v>
      </c>
      <c r="J218" s="66"/>
      <c r="K218" s="66">
        <v>750</v>
      </c>
      <c r="L218" s="69">
        <f t="shared" si="55"/>
        <v>-3.4550000000000001</v>
      </c>
      <c r="M218" s="66"/>
      <c r="N218" s="66"/>
      <c r="O218" s="66"/>
      <c r="P218" s="44">
        <f t="shared" si="59"/>
        <v>1.5772500000000003</v>
      </c>
      <c r="Q218" s="49">
        <f t="shared" si="58"/>
        <v>-1.8777499999999998</v>
      </c>
      <c r="R218" s="83">
        <v>1131</v>
      </c>
      <c r="S218" s="71">
        <f t="shared" si="54"/>
        <v>565.5</v>
      </c>
      <c r="T218" s="40">
        <f t="shared" si="56"/>
        <v>1696.5</v>
      </c>
      <c r="U218" s="99"/>
      <c r="V218" s="99"/>
      <c r="W218" s="99"/>
      <c r="X218" s="99"/>
      <c r="Y218" s="99"/>
      <c r="Z218" s="99"/>
      <c r="AA218" s="99"/>
      <c r="AB218" s="99"/>
      <c r="AC218" s="99"/>
      <c r="AD218" s="99"/>
      <c r="AE218" s="99"/>
      <c r="AF218" s="99"/>
      <c r="AG218" s="99"/>
      <c r="AH218" s="99"/>
      <c r="AI218" s="99"/>
      <c r="AJ218" s="99"/>
      <c r="AK218" s="99"/>
      <c r="AL218" s="99"/>
      <c r="AM218" s="99"/>
      <c r="AN218" s="99"/>
      <c r="AO218" s="99"/>
      <c r="AP218" s="99"/>
      <c r="AQ218" s="99"/>
      <c r="AR218" s="99"/>
      <c r="AS218" s="99"/>
      <c r="AT218" s="99"/>
      <c r="AU218" s="99"/>
      <c r="AV218" s="99"/>
      <c r="AW218" s="99"/>
      <c r="AX218" s="99"/>
    </row>
    <row r="219" spans="1:50" s="71" customFormat="1" x14ac:dyDescent="0.3">
      <c r="A219" s="66">
        <v>1360</v>
      </c>
      <c r="B219" s="67" t="s">
        <v>236</v>
      </c>
      <c r="C219" s="66">
        <v>50</v>
      </c>
      <c r="D219" s="66">
        <v>0</v>
      </c>
      <c r="E219" s="68">
        <v>3</v>
      </c>
      <c r="F219" s="66">
        <v>483</v>
      </c>
      <c r="G219" s="66">
        <f t="shared" si="53"/>
        <v>675</v>
      </c>
      <c r="H219" s="66">
        <f t="shared" si="57"/>
        <v>579</v>
      </c>
      <c r="I219" s="66"/>
      <c r="J219" s="66"/>
      <c r="K219" s="66">
        <v>750</v>
      </c>
      <c r="L219" s="69">
        <f t="shared" si="55"/>
        <v>-3.42</v>
      </c>
      <c r="M219" s="66"/>
      <c r="N219" s="66"/>
      <c r="O219" s="66"/>
      <c r="P219" s="44">
        <f t="shared" si="59"/>
        <v>0.57900000000000007</v>
      </c>
      <c r="Q219" s="49">
        <f t="shared" si="58"/>
        <v>-2.8409999999999997</v>
      </c>
      <c r="R219" s="83">
        <v>450</v>
      </c>
      <c r="S219" s="71">
        <f t="shared" si="54"/>
        <v>225</v>
      </c>
      <c r="T219" s="40">
        <f t="shared" si="56"/>
        <v>675</v>
      </c>
      <c r="U219" s="99"/>
      <c r="V219" s="99"/>
      <c r="W219" s="99"/>
      <c r="X219" s="99"/>
      <c r="Y219" s="99"/>
      <c r="Z219" s="99"/>
      <c r="AA219" s="99"/>
      <c r="AB219" s="99"/>
      <c r="AC219" s="99"/>
      <c r="AD219" s="99"/>
      <c r="AE219" s="99"/>
      <c r="AF219" s="99"/>
      <c r="AG219" s="99"/>
      <c r="AH219" s="99"/>
      <c r="AI219" s="99"/>
      <c r="AJ219" s="99"/>
      <c r="AK219" s="99"/>
      <c r="AL219" s="99"/>
      <c r="AM219" s="99"/>
      <c r="AN219" s="99"/>
      <c r="AO219" s="99"/>
      <c r="AP219" s="99"/>
      <c r="AQ219" s="99"/>
      <c r="AR219" s="99"/>
      <c r="AS219" s="99"/>
      <c r="AT219" s="99"/>
      <c r="AU219" s="99"/>
      <c r="AV219" s="99"/>
      <c r="AW219" s="99"/>
      <c r="AX219" s="99"/>
    </row>
    <row r="220" spans="1:50" s="71" customFormat="1" x14ac:dyDescent="0.3">
      <c r="A220" s="66">
        <v>1361</v>
      </c>
      <c r="B220" s="67" t="s">
        <v>122</v>
      </c>
      <c r="C220" s="66">
        <v>50</v>
      </c>
      <c r="D220" s="66">
        <v>0</v>
      </c>
      <c r="E220" s="68">
        <v>3</v>
      </c>
      <c r="F220" s="66">
        <v>2340</v>
      </c>
      <c r="G220" s="66">
        <f t="shared" si="53"/>
        <v>2215.5</v>
      </c>
      <c r="H220" s="66">
        <f t="shared" si="57"/>
        <v>2277.75</v>
      </c>
      <c r="I220" s="66">
        <v>1250</v>
      </c>
      <c r="J220" s="66"/>
      <c r="K220" s="66">
        <v>500</v>
      </c>
      <c r="L220" s="69">
        <f t="shared" si="55"/>
        <v>10.555</v>
      </c>
      <c r="M220" s="66"/>
      <c r="N220" s="66"/>
      <c r="O220" s="66"/>
      <c r="P220" s="44">
        <f t="shared" si="59"/>
        <v>2.2777500000000002</v>
      </c>
      <c r="Q220" s="49">
        <f>L220+M220+N220+O220+P220</f>
        <v>12.832750000000001</v>
      </c>
      <c r="R220" s="83">
        <v>1477</v>
      </c>
      <c r="S220" s="71">
        <f t="shared" si="54"/>
        <v>738.5</v>
      </c>
      <c r="T220" s="40">
        <f t="shared" si="56"/>
        <v>2215.5</v>
      </c>
      <c r="U220" s="99"/>
      <c r="V220" s="99"/>
      <c r="W220" s="99"/>
      <c r="X220" s="99"/>
      <c r="Y220" s="99"/>
      <c r="Z220" s="99"/>
      <c r="AA220" s="99"/>
      <c r="AB220" s="99"/>
      <c r="AC220" s="99"/>
      <c r="AD220" s="99"/>
      <c r="AE220" s="99"/>
      <c r="AF220" s="99"/>
      <c r="AG220" s="99"/>
      <c r="AH220" s="99"/>
      <c r="AI220" s="99"/>
      <c r="AJ220" s="99"/>
      <c r="AK220" s="99"/>
      <c r="AL220" s="99"/>
      <c r="AM220" s="99"/>
      <c r="AN220" s="99"/>
      <c r="AO220" s="99"/>
      <c r="AP220" s="99"/>
      <c r="AQ220" s="99"/>
      <c r="AR220" s="99"/>
      <c r="AS220" s="99"/>
      <c r="AT220" s="99"/>
      <c r="AU220" s="99"/>
      <c r="AV220" s="99"/>
      <c r="AW220" s="99"/>
      <c r="AX220" s="99"/>
    </row>
    <row r="221" spans="1:50" s="71" customFormat="1" x14ac:dyDescent="0.3">
      <c r="A221" s="66">
        <v>1363</v>
      </c>
      <c r="B221" s="67" t="s">
        <v>123</v>
      </c>
      <c r="C221" s="66">
        <v>50</v>
      </c>
      <c r="D221" s="66">
        <v>0</v>
      </c>
      <c r="E221" s="68">
        <v>3</v>
      </c>
      <c r="F221" s="66">
        <v>1221</v>
      </c>
      <c r="G221" s="66">
        <f t="shared" si="53"/>
        <v>1698</v>
      </c>
      <c r="H221" s="66">
        <f t="shared" si="57"/>
        <v>1459.5</v>
      </c>
      <c r="I221" s="66">
        <v>850</v>
      </c>
      <c r="J221" s="66"/>
      <c r="K221" s="66">
        <v>750</v>
      </c>
      <c r="L221" s="69">
        <f t="shared" si="55"/>
        <v>-2.81</v>
      </c>
      <c r="M221" s="66"/>
      <c r="N221" s="66"/>
      <c r="O221" s="66"/>
      <c r="P221" s="44">
        <f t="shared" si="59"/>
        <v>1.4595000000000002</v>
      </c>
      <c r="Q221" s="49">
        <f>L221+M221+N221+O221+P221</f>
        <v>-1.3504999999999998</v>
      </c>
      <c r="R221" s="83">
        <v>1132</v>
      </c>
      <c r="S221" s="71">
        <f t="shared" si="54"/>
        <v>566</v>
      </c>
      <c r="T221" s="40">
        <f t="shared" si="56"/>
        <v>1698</v>
      </c>
      <c r="U221" s="99"/>
      <c r="V221" s="99"/>
      <c r="W221" s="99"/>
      <c r="X221" s="99"/>
      <c r="Y221" s="99"/>
      <c r="Z221" s="99"/>
      <c r="AA221" s="99"/>
      <c r="AB221" s="99"/>
      <c r="AC221" s="99"/>
      <c r="AD221" s="99"/>
      <c r="AE221" s="99"/>
      <c r="AF221" s="99"/>
      <c r="AG221" s="99"/>
      <c r="AH221" s="99"/>
      <c r="AI221" s="99"/>
      <c r="AJ221" s="99"/>
      <c r="AK221" s="99"/>
      <c r="AL221" s="99"/>
      <c r="AM221" s="99"/>
      <c r="AN221" s="99"/>
      <c r="AO221" s="99"/>
      <c r="AP221" s="99"/>
      <c r="AQ221" s="99"/>
      <c r="AR221" s="99"/>
      <c r="AS221" s="99"/>
      <c r="AT221" s="99"/>
      <c r="AU221" s="99"/>
      <c r="AV221" s="99"/>
      <c r="AW221" s="99"/>
      <c r="AX221" s="99"/>
    </row>
    <row r="222" spans="1:50" x14ac:dyDescent="0.3">
      <c r="A222" s="14"/>
      <c r="I222" s="99">
        <f>SUM(I3:I221)</f>
        <v>111749</v>
      </c>
      <c r="J222" s="12">
        <f>SUM(J3:J221)</f>
        <v>0</v>
      </c>
      <c r="K222" s="12">
        <f>SUM(K3:K221)</f>
        <v>112195</v>
      </c>
      <c r="L222" s="69" t="e">
        <f t="shared" si="55"/>
        <v>#DIV/0!</v>
      </c>
      <c r="S222" s="71">
        <f t="shared" si="54"/>
        <v>0</v>
      </c>
      <c r="T222" s="18"/>
    </row>
    <row r="223" spans="1:50" s="71" customFormat="1" x14ac:dyDescent="0.3">
      <c r="A223" s="66">
        <v>4019</v>
      </c>
      <c r="B223" s="67" t="s">
        <v>296</v>
      </c>
      <c r="C223" s="66">
        <v>1</v>
      </c>
      <c r="D223" s="66"/>
      <c r="E223" s="68">
        <v>9</v>
      </c>
      <c r="F223" s="66">
        <v>135</v>
      </c>
      <c r="G223" s="66">
        <f t="shared" ref="G223:G234" si="60">S223*E223</f>
        <v>94.5</v>
      </c>
      <c r="H223" s="66">
        <f t="shared" si="57"/>
        <v>114.75</v>
      </c>
      <c r="I223" s="66"/>
      <c r="J223" s="66"/>
      <c r="K223" s="66"/>
      <c r="L223" s="69">
        <f t="shared" si="55"/>
        <v>114.75</v>
      </c>
      <c r="M223" s="66"/>
      <c r="N223" s="66"/>
      <c r="O223" s="66"/>
      <c r="P223" s="44">
        <f t="shared" ref="P223:P234" si="61">H223*0.05/C223</f>
        <v>5.7375000000000007</v>
      </c>
      <c r="Q223" s="49">
        <f t="shared" ref="Q223:Q234" si="62">L223+M223+N223+O223+P223</f>
        <v>120.4875</v>
      </c>
      <c r="R223" s="83">
        <v>21</v>
      </c>
      <c r="S223" s="71">
        <f t="shared" si="54"/>
        <v>10.5</v>
      </c>
      <c r="T223" s="73"/>
      <c r="U223" s="99"/>
      <c r="V223" s="105"/>
      <c r="W223" s="99"/>
      <c r="X223" s="99"/>
      <c r="Y223" s="99"/>
      <c r="Z223" s="99"/>
      <c r="AA223" s="99"/>
      <c r="AB223" s="99"/>
      <c r="AC223" s="99"/>
      <c r="AD223" s="99"/>
      <c r="AE223" s="99"/>
      <c r="AF223" s="99"/>
      <c r="AG223" s="99"/>
      <c r="AH223" s="99"/>
      <c r="AI223" s="99"/>
      <c r="AJ223" s="99"/>
      <c r="AK223" s="99"/>
      <c r="AL223" s="99"/>
      <c r="AM223" s="99"/>
      <c r="AN223" s="99"/>
      <c r="AO223" s="99"/>
      <c r="AP223" s="99"/>
      <c r="AQ223" s="99"/>
      <c r="AR223" s="99"/>
      <c r="AS223" s="99"/>
      <c r="AT223" s="99"/>
      <c r="AU223" s="99"/>
      <c r="AV223" s="99"/>
      <c r="AW223" s="99"/>
      <c r="AX223" s="99"/>
    </row>
    <row r="224" spans="1:50" s="71" customFormat="1" x14ac:dyDescent="0.3">
      <c r="A224" s="66">
        <v>4034</v>
      </c>
      <c r="B224" s="67" t="s">
        <v>297</v>
      </c>
      <c r="C224" s="66">
        <v>1</v>
      </c>
      <c r="D224" s="66"/>
      <c r="E224" s="68">
        <v>9</v>
      </c>
      <c r="F224" s="66">
        <v>162</v>
      </c>
      <c r="G224" s="66">
        <f t="shared" si="60"/>
        <v>157.5</v>
      </c>
      <c r="H224" s="66">
        <f t="shared" si="57"/>
        <v>159.75</v>
      </c>
      <c r="I224" s="66"/>
      <c r="J224" s="66"/>
      <c r="K224" s="66"/>
      <c r="L224" s="69">
        <f t="shared" si="55"/>
        <v>159.75</v>
      </c>
      <c r="M224" s="66"/>
      <c r="N224" s="66"/>
      <c r="O224" s="66"/>
      <c r="P224" s="44">
        <f t="shared" si="61"/>
        <v>7.9875000000000007</v>
      </c>
      <c r="Q224" s="49">
        <f t="shared" si="62"/>
        <v>167.73750000000001</v>
      </c>
      <c r="R224" s="83">
        <v>35</v>
      </c>
      <c r="S224" s="71">
        <f t="shared" si="54"/>
        <v>17.5</v>
      </c>
      <c r="T224" s="73"/>
      <c r="U224" s="99"/>
      <c r="V224" s="105"/>
      <c r="W224" s="99"/>
      <c r="X224" s="99"/>
      <c r="Y224" s="99"/>
      <c r="Z224" s="99"/>
      <c r="AA224" s="99"/>
      <c r="AB224" s="99"/>
      <c r="AC224" s="99"/>
      <c r="AD224" s="99"/>
      <c r="AE224" s="99"/>
      <c r="AF224" s="99"/>
      <c r="AG224" s="99"/>
      <c r="AH224" s="99"/>
      <c r="AI224" s="99"/>
      <c r="AJ224" s="99"/>
      <c r="AK224" s="99"/>
      <c r="AL224" s="99"/>
      <c r="AM224" s="99"/>
      <c r="AN224" s="99"/>
      <c r="AO224" s="99"/>
      <c r="AP224" s="99"/>
      <c r="AQ224" s="99"/>
      <c r="AR224" s="99"/>
      <c r="AS224" s="99"/>
      <c r="AT224" s="99"/>
      <c r="AU224" s="99"/>
      <c r="AV224" s="99"/>
      <c r="AW224" s="99"/>
      <c r="AX224" s="99"/>
    </row>
    <row r="225" spans="1:50" s="71" customFormat="1" x14ac:dyDescent="0.3">
      <c r="A225" s="66">
        <v>4036</v>
      </c>
      <c r="B225" s="67" t="s">
        <v>298</v>
      </c>
      <c r="C225" s="66">
        <v>1</v>
      </c>
      <c r="D225" s="66"/>
      <c r="E225" s="68">
        <v>9</v>
      </c>
      <c r="F225" s="66">
        <v>81</v>
      </c>
      <c r="G225" s="66">
        <f t="shared" si="60"/>
        <v>99</v>
      </c>
      <c r="H225" s="66">
        <f t="shared" si="57"/>
        <v>90</v>
      </c>
      <c r="I225" s="66"/>
      <c r="J225" s="66"/>
      <c r="K225" s="66"/>
      <c r="L225" s="69">
        <f t="shared" si="55"/>
        <v>90</v>
      </c>
      <c r="M225" s="66"/>
      <c r="N225" s="66"/>
      <c r="O225" s="66"/>
      <c r="P225" s="44">
        <f t="shared" si="61"/>
        <v>4.5</v>
      </c>
      <c r="Q225" s="49">
        <f t="shared" si="62"/>
        <v>94.5</v>
      </c>
      <c r="R225" s="83">
        <v>22</v>
      </c>
      <c r="S225" s="71">
        <f t="shared" si="54"/>
        <v>11</v>
      </c>
      <c r="T225" s="73"/>
      <c r="U225" s="99"/>
      <c r="V225" s="105"/>
      <c r="W225" s="99"/>
      <c r="X225" s="99"/>
      <c r="Y225" s="99"/>
      <c r="Z225" s="99"/>
      <c r="AA225" s="99"/>
      <c r="AB225" s="99"/>
      <c r="AC225" s="99"/>
      <c r="AD225" s="99"/>
      <c r="AE225" s="99"/>
      <c r="AF225" s="99"/>
      <c r="AG225" s="99"/>
      <c r="AH225" s="99"/>
      <c r="AI225" s="99"/>
      <c r="AJ225" s="99"/>
      <c r="AK225" s="99"/>
      <c r="AL225" s="99"/>
      <c r="AM225" s="99"/>
      <c r="AN225" s="99"/>
      <c r="AO225" s="99"/>
      <c r="AP225" s="99"/>
      <c r="AQ225" s="99"/>
      <c r="AR225" s="99"/>
      <c r="AS225" s="99"/>
      <c r="AT225" s="99"/>
      <c r="AU225" s="99"/>
      <c r="AV225" s="99"/>
      <c r="AW225" s="99"/>
      <c r="AX225" s="99"/>
    </row>
    <row r="226" spans="1:50" s="71" customFormat="1" x14ac:dyDescent="0.3">
      <c r="A226" s="66">
        <v>4018</v>
      </c>
      <c r="B226" s="67" t="s">
        <v>294</v>
      </c>
      <c r="C226" s="66">
        <v>1</v>
      </c>
      <c r="D226" s="66"/>
      <c r="E226" s="68">
        <v>9</v>
      </c>
      <c r="F226" s="66">
        <v>135</v>
      </c>
      <c r="G226" s="66">
        <f t="shared" si="60"/>
        <v>90</v>
      </c>
      <c r="H226" s="66">
        <f t="shared" si="57"/>
        <v>112.5</v>
      </c>
      <c r="I226" s="66"/>
      <c r="J226" s="66"/>
      <c r="K226" s="66"/>
      <c r="L226" s="69">
        <f t="shared" si="55"/>
        <v>112.5</v>
      </c>
      <c r="M226" s="66"/>
      <c r="N226" s="66"/>
      <c r="O226" s="66"/>
      <c r="P226" s="44">
        <f t="shared" si="61"/>
        <v>5.625</v>
      </c>
      <c r="Q226" s="49">
        <f t="shared" si="62"/>
        <v>118.125</v>
      </c>
      <c r="R226" s="83">
        <v>20</v>
      </c>
      <c r="S226" s="71">
        <f t="shared" si="54"/>
        <v>10</v>
      </c>
      <c r="T226" s="73"/>
      <c r="U226" s="99"/>
      <c r="V226" s="105"/>
      <c r="W226" s="99"/>
      <c r="X226" s="99"/>
      <c r="Y226" s="99"/>
      <c r="Z226" s="99"/>
      <c r="AA226" s="99"/>
      <c r="AB226" s="99"/>
      <c r="AC226" s="99"/>
      <c r="AD226" s="99"/>
      <c r="AE226" s="99"/>
      <c r="AF226" s="99"/>
      <c r="AG226" s="99"/>
      <c r="AH226" s="99"/>
      <c r="AI226" s="99"/>
      <c r="AJ226" s="99"/>
      <c r="AK226" s="99"/>
      <c r="AL226" s="99"/>
      <c r="AM226" s="99"/>
      <c r="AN226" s="99"/>
      <c r="AO226" s="99"/>
      <c r="AP226" s="99"/>
      <c r="AQ226" s="99"/>
      <c r="AR226" s="99"/>
      <c r="AS226" s="99"/>
      <c r="AT226" s="99"/>
      <c r="AU226" s="99"/>
      <c r="AV226" s="99"/>
      <c r="AW226" s="99"/>
      <c r="AX226" s="99"/>
    </row>
    <row r="227" spans="1:50" s="71" customFormat="1" x14ac:dyDescent="0.3">
      <c r="A227" s="66">
        <v>4026</v>
      </c>
      <c r="B227" s="67" t="s">
        <v>295</v>
      </c>
      <c r="C227" s="66">
        <v>1</v>
      </c>
      <c r="D227" s="66"/>
      <c r="E227" s="68">
        <v>9</v>
      </c>
      <c r="F227" s="66">
        <v>45</v>
      </c>
      <c r="G227" s="66">
        <f t="shared" si="60"/>
        <v>27</v>
      </c>
      <c r="H227" s="66">
        <f t="shared" si="57"/>
        <v>36</v>
      </c>
      <c r="I227" s="66"/>
      <c r="J227" s="66"/>
      <c r="K227" s="66"/>
      <c r="L227" s="69">
        <f t="shared" si="55"/>
        <v>36</v>
      </c>
      <c r="M227" s="66"/>
      <c r="N227" s="66"/>
      <c r="O227" s="66"/>
      <c r="P227" s="44">
        <f t="shared" si="61"/>
        <v>1.8</v>
      </c>
      <c r="Q227" s="49">
        <f t="shared" si="62"/>
        <v>37.799999999999997</v>
      </c>
      <c r="R227" s="83">
        <v>6</v>
      </c>
      <c r="S227" s="71">
        <f t="shared" si="54"/>
        <v>3</v>
      </c>
      <c r="T227" s="73"/>
      <c r="U227" s="99"/>
      <c r="V227" s="105"/>
      <c r="W227" s="99"/>
      <c r="X227" s="99"/>
      <c r="Y227" s="99"/>
      <c r="Z227" s="99"/>
      <c r="AA227" s="99"/>
      <c r="AB227" s="99"/>
      <c r="AC227" s="99"/>
      <c r="AD227" s="99"/>
      <c r="AE227" s="99"/>
      <c r="AF227" s="99"/>
      <c r="AG227" s="99"/>
      <c r="AH227" s="99"/>
      <c r="AI227" s="99"/>
      <c r="AJ227" s="99"/>
      <c r="AK227" s="99"/>
      <c r="AL227" s="99"/>
      <c r="AM227" s="99"/>
      <c r="AN227" s="99"/>
      <c r="AO227" s="99"/>
      <c r="AP227" s="99"/>
      <c r="AQ227" s="99"/>
      <c r="AR227" s="99"/>
      <c r="AS227" s="99"/>
      <c r="AT227" s="99"/>
      <c r="AU227" s="99"/>
      <c r="AV227" s="99"/>
      <c r="AW227" s="99"/>
      <c r="AX227" s="99"/>
    </row>
    <row r="228" spans="1:50" s="71" customFormat="1" x14ac:dyDescent="0.3">
      <c r="A228" s="66">
        <v>4003</v>
      </c>
      <c r="B228" s="67" t="s">
        <v>300</v>
      </c>
      <c r="C228" s="66">
        <v>1</v>
      </c>
      <c r="D228" s="66"/>
      <c r="E228" s="68">
        <v>12</v>
      </c>
      <c r="F228" s="66">
        <v>61</v>
      </c>
      <c r="G228" s="66">
        <f t="shared" si="60"/>
        <v>48</v>
      </c>
      <c r="H228" s="66">
        <f t="shared" si="57"/>
        <v>54.5</v>
      </c>
      <c r="I228" s="66"/>
      <c r="J228" s="66"/>
      <c r="K228" s="66"/>
      <c r="L228" s="69">
        <f t="shared" si="55"/>
        <v>54.5</v>
      </c>
      <c r="M228" s="66"/>
      <c r="N228" s="66"/>
      <c r="O228" s="66"/>
      <c r="P228" s="44">
        <f t="shared" si="61"/>
        <v>2.7250000000000001</v>
      </c>
      <c r="Q228" s="49">
        <f t="shared" si="62"/>
        <v>57.225000000000001</v>
      </c>
      <c r="R228" s="83">
        <v>8</v>
      </c>
      <c r="S228" s="71">
        <f t="shared" si="54"/>
        <v>4</v>
      </c>
      <c r="T228" s="73"/>
      <c r="U228" s="99"/>
      <c r="V228" s="105"/>
      <c r="W228" s="99"/>
      <c r="X228" s="99"/>
      <c r="Y228" s="99"/>
      <c r="Z228" s="99"/>
      <c r="AA228" s="99"/>
      <c r="AB228" s="99"/>
      <c r="AC228" s="99"/>
      <c r="AD228" s="99"/>
      <c r="AE228" s="99"/>
      <c r="AF228" s="99"/>
      <c r="AG228" s="99"/>
      <c r="AH228" s="99"/>
      <c r="AI228" s="99"/>
      <c r="AJ228" s="99"/>
      <c r="AK228" s="99"/>
      <c r="AL228" s="99"/>
      <c r="AM228" s="99"/>
      <c r="AN228" s="99"/>
      <c r="AO228" s="99"/>
      <c r="AP228" s="99"/>
      <c r="AQ228" s="99"/>
      <c r="AR228" s="99"/>
      <c r="AS228" s="99"/>
      <c r="AT228" s="99"/>
      <c r="AU228" s="99"/>
      <c r="AV228" s="99"/>
      <c r="AW228" s="99"/>
      <c r="AX228" s="99"/>
    </row>
    <row r="229" spans="1:50" s="71" customFormat="1" x14ac:dyDescent="0.3">
      <c r="A229" s="66">
        <v>4005</v>
      </c>
      <c r="B229" s="67" t="s">
        <v>299</v>
      </c>
      <c r="C229" s="66">
        <v>1</v>
      </c>
      <c r="D229" s="66"/>
      <c r="E229" s="68">
        <v>12</v>
      </c>
      <c r="F229" s="66">
        <v>70</v>
      </c>
      <c r="G229" s="66">
        <f t="shared" si="60"/>
        <v>42</v>
      </c>
      <c r="H229" s="66">
        <f t="shared" si="57"/>
        <v>56</v>
      </c>
      <c r="I229" s="66"/>
      <c r="J229" s="66"/>
      <c r="K229" s="66"/>
      <c r="L229" s="69">
        <f t="shared" si="55"/>
        <v>56</v>
      </c>
      <c r="M229" s="66"/>
      <c r="N229" s="66"/>
      <c r="O229" s="66"/>
      <c r="P229" s="44">
        <f t="shared" si="61"/>
        <v>2.8000000000000003</v>
      </c>
      <c r="Q229" s="49">
        <f t="shared" si="62"/>
        <v>58.8</v>
      </c>
      <c r="R229" s="83">
        <v>7</v>
      </c>
      <c r="S229" s="71">
        <f t="shared" si="54"/>
        <v>3.5</v>
      </c>
      <c r="T229" s="73"/>
      <c r="U229" s="99"/>
      <c r="V229" s="105"/>
      <c r="W229" s="99"/>
      <c r="X229" s="99"/>
      <c r="Y229" s="99"/>
      <c r="Z229" s="99"/>
      <c r="AA229" s="99"/>
      <c r="AB229" s="99"/>
      <c r="AC229" s="99"/>
      <c r="AD229" s="99"/>
      <c r="AE229" s="99"/>
      <c r="AF229" s="99"/>
      <c r="AG229" s="99"/>
      <c r="AH229" s="99"/>
      <c r="AI229" s="99"/>
      <c r="AJ229" s="99"/>
      <c r="AK229" s="99"/>
      <c r="AL229" s="99"/>
      <c r="AM229" s="99"/>
      <c r="AN229" s="99"/>
      <c r="AO229" s="99"/>
      <c r="AP229" s="99"/>
      <c r="AQ229" s="99"/>
      <c r="AR229" s="99"/>
      <c r="AS229" s="99"/>
      <c r="AT229" s="99"/>
      <c r="AU229" s="99"/>
      <c r="AV229" s="99"/>
      <c r="AW229" s="99"/>
      <c r="AX229" s="99"/>
    </row>
    <row r="230" spans="1:50" s="71" customFormat="1" x14ac:dyDescent="0.3">
      <c r="A230" s="66">
        <v>4007</v>
      </c>
      <c r="B230" s="67" t="s">
        <v>301</v>
      </c>
      <c r="C230" s="66">
        <v>1</v>
      </c>
      <c r="D230" s="66"/>
      <c r="E230" s="68">
        <v>12</v>
      </c>
      <c r="F230" s="66">
        <v>55</v>
      </c>
      <c r="G230" s="66">
        <f t="shared" si="60"/>
        <v>30</v>
      </c>
      <c r="H230" s="66">
        <f t="shared" si="57"/>
        <v>42.5</v>
      </c>
      <c r="I230" s="66"/>
      <c r="J230" s="66"/>
      <c r="K230" s="66"/>
      <c r="L230" s="69">
        <f t="shared" si="55"/>
        <v>42.5</v>
      </c>
      <c r="M230" s="66"/>
      <c r="N230" s="66"/>
      <c r="O230" s="66"/>
      <c r="P230" s="44">
        <f t="shared" si="61"/>
        <v>2.125</v>
      </c>
      <c r="Q230" s="49">
        <f t="shared" si="62"/>
        <v>44.625</v>
      </c>
      <c r="R230" s="83">
        <v>5</v>
      </c>
      <c r="S230" s="71">
        <f t="shared" si="54"/>
        <v>2.5</v>
      </c>
      <c r="T230" s="73"/>
      <c r="U230" s="99"/>
      <c r="V230" s="105"/>
      <c r="W230" s="99"/>
      <c r="X230" s="99"/>
      <c r="Y230" s="99"/>
      <c r="Z230" s="99"/>
      <c r="AA230" s="99"/>
      <c r="AB230" s="99"/>
      <c r="AC230" s="99"/>
      <c r="AD230" s="99"/>
      <c r="AE230" s="99"/>
      <c r="AF230" s="99"/>
      <c r="AG230" s="99"/>
      <c r="AH230" s="99"/>
      <c r="AI230" s="99"/>
      <c r="AJ230" s="99"/>
      <c r="AK230" s="99"/>
      <c r="AL230" s="99"/>
      <c r="AM230" s="99"/>
      <c r="AN230" s="99"/>
      <c r="AO230" s="99"/>
      <c r="AP230" s="99"/>
      <c r="AQ230" s="99"/>
      <c r="AR230" s="99"/>
      <c r="AS230" s="99"/>
      <c r="AT230" s="99"/>
      <c r="AU230" s="99"/>
      <c r="AV230" s="99"/>
      <c r="AW230" s="99"/>
      <c r="AX230" s="99"/>
    </row>
    <row r="231" spans="1:50" s="71" customFormat="1" x14ac:dyDescent="0.3">
      <c r="A231" s="66">
        <v>4009</v>
      </c>
      <c r="B231" s="67" t="s">
        <v>302</v>
      </c>
      <c r="C231" s="66">
        <v>1</v>
      </c>
      <c r="D231" s="66"/>
      <c r="E231" s="68">
        <v>12</v>
      </c>
      <c r="F231" s="66">
        <v>66</v>
      </c>
      <c r="G231" s="66">
        <f t="shared" si="60"/>
        <v>66</v>
      </c>
      <c r="H231" s="66">
        <f t="shared" si="57"/>
        <v>66</v>
      </c>
      <c r="I231" s="66"/>
      <c r="J231" s="66"/>
      <c r="K231" s="66"/>
      <c r="L231" s="69">
        <f t="shared" si="55"/>
        <v>66</v>
      </c>
      <c r="M231" s="66"/>
      <c r="N231" s="66"/>
      <c r="O231" s="66"/>
      <c r="P231" s="44">
        <f t="shared" si="61"/>
        <v>3.3000000000000003</v>
      </c>
      <c r="Q231" s="49">
        <f t="shared" si="62"/>
        <v>69.3</v>
      </c>
      <c r="R231" s="83">
        <v>11</v>
      </c>
      <c r="S231" s="71">
        <f t="shared" si="54"/>
        <v>5.5</v>
      </c>
      <c r="T231" s="73"/>
      <c r="U231" s="99"/>
      <c r="V231" s="105"/>
      <c r="W231" s="99"/>
      <c r="X231" s="99"/>
      <c r="Y231" s="99"/>
      <c r="Z231" s="99"/>
      <c r="AA231" s="99"/>
      <c r="AB231" s="99"/>
      <c r="AC231" s="99"/>
      <c r="AD231" s="99"/>
      <c r="AE231" s="99"/>
      <c r="AF231" s="99"/>
      <c r="AG231" s="99"/>
      <c r="AH231" s="99"/>
      <c r="AI231" s="99"/>
      <c r="AJ231" s="99"/>
      <c r="AK231" s="99"/>
      <c r="AL231" s="99"/>
      <c r="AM231" s="99"/>
      <c r="AN231" s="99"/>
      <c r="AO231" s="99"/>
      <c r="AP231" s="99"/>
      <c r="AQ231" s="99"/>
      <c r="AR231" s="99"/>
      <c r="AS231" s="99"/>
      <c r="AT231" s="99"/>
      <c r="AU231" s="99"/>
      <c r="AV231" s="99"/>
      <c r="AW231" s="99"/>
      <c r="AX231" s="99"/>
    </row>
    <row r="232" spans="1:50" s="71" customFormat="1" x14ac:dyDescent="0.3">
      <c r="A232" s="66">
        <v>4011</v>
      </c>
      <c r="B232" s="67" t="s">
        <v>303</v>
      </c>
      <c r="C232" s="66">
        <v>1</v>
      </c>
      <c r="D232" s="66"/>
      <c r="E232" s="68">
        <v>12</v>
      </c>
      <c r="F232" s="66">
        <v>58</v>
      </c>
      <c r="G232" s="66">
        <f t="shared" si="60"/>
        <v>54</v>
      </c>
      <c r="H232" s="66">
        <f t="shared" si="57"/>
        <v>56</v>
      </c>
      <c r="I232" s="66"/>
      <c r="J232" s="66"/>
      <c r="K232" s="66"/>
      <c r="L232" s="69">
        <f t="shared" si="55"/>
        <v>56</v>
      </c>
      <c r="M232" s="66"/>
      <c r="N232" s="66"/>
      <c r="O232" s="66"/>
      <c r="P232" s="44">
        <f t="shared" si="61"/>
        <v>2.8000000000000003</v>
      </c>
      <c r="Q232" s="49">
        <f t="shared" si="62"/>
        <v>58.8</v>
      </c>
      <c r="R232" s="83">
        <v>9</v>
      </c>
      <c r="S232" s="71">
        <f t="shared" si="54"/>
        <v>4.5</v>
      </c>
      <c r="T232" s="73"/>
      <c r="U232" s="99"/>
      <c r="V232" s="105"/>
      <c r="W232" s="99"/>
      <c r="X232" s="99"/>
      <c r="Y232" s="99"/>
      <c r="Z232" s="99"/>
      <c r="AA232" s="99"/>
      <c r="AB232" s="99"/>
      <c r="AC232" s="99"/>
      <c r="AD232" s="99"/>
      <c r="AE232" s="99"/>
      <c r="AF232" s="99"/>
      <c r="AG232" s="99"/>
      <c r="AH232" s="99"/>
      <c r="AI232" s="99"/>
      <c r="AJ232" s="99"/>
      <c r="AK232" s="99"/>
      <c r="AL232" s="99"/>
      <c r="AM232" s="99"/>
      <c r="AN232" s="99"/>
      <c r="AO232" s="99"/>
      <c r="AP232" s="99"/>
      <c r="AQ232" s="99"/>
      <c r="AR232" s="99"/>
      <c r="AS232" s="99"/>
      <c r="AT232" s="99"/>
      <c r="AU232" s="99"/>
      <c r="AV232" s="99"/>
      <c r="AW232" s="99"/>
      <c r="AX232" s="99"/>
    </row>
    <row r="233" spans="1:50" s="71" customFormat="1" x14ac:dyDescent="0.3">
      <c r="A233" s="66">
        <v>4014</v>
      </c>
      <c r="B233" s="67" t="s">
        <v>305</v>
      </c>
      <c r="C233" s="66">
        <v>1</v>
      </c>
      <c r="D233" s="66"/>
      <c r="E233" s="68">
        <v>12</v>
      </c>
      <c r="F233" s="66">
        <v>90</v>
      </c>
      <c r="G233" s="66">
        <f t="shared" si="60"/>
        <v>78</v>
      </c>
      <c r="H233" s="66">
        <f t="shared" si="57"/>
        <v>84</v>
      </c>
      <c r="I233" s="66"/>
      <c r="J233" s="66"/>
      <c r="K233" s="66"/>
      <c r="L233" s="69">
        <f t="shared" si="55"/>
        <v>84</v>
      </c>
      <c r="M233" s="66"/>
      <c r="N233" s="66"/>
      <c r="O233" s="66"/>
      <c r="P233" s="44">
        <f t="shared" si="61"/>
        <v>4.2</v>
      </c>
      <c r="Q233" s="49">
        <f t="shared" si="62"/>
        <v>88.2</v>
      </c>
      <c r="R233" s="83">
        <v>13</v>
      </c>
      <c r="S233" s="71">
        <f t="shared" si="54"/>
        <v>6.5</v>
      </c>
      <c r="T233" s="73"/>
      <c r="U233" s="99"/>
      <c r="V233" s="105"/>
      <c r="W233" s="99"/>
      <c r="X233" s="99"/>
      <c r="Y233" s="99"/>
      <c r="Z233" s="99"/>
      <c r="AA233" s="99"/>
      <c r="AB233" s="99"/>
      <c r="AC233" s="99"/>
      <c r="AD233" s="99"/>
      <c r="AE233" s="99"/>
      <c r="AF233" s="99"/>
      <c r="AG233" s="99"/>
      <c r="AH233" s="99"/>
      <c r="AI233" s="99"/>
      <c r="AJ233" s="99"/>
      <c r="AK233" s="99"/>
      <c r="AL233" s="99"/>
      <c r="AM233" s="99"/>
      <c r="AN233" s="99"/>
      <c r="AO233" s="99"/>
      <c r="AP233" s="99"/>
      <c r="AQ233" s="99"/>
      <c r="AR233" s="99"/>
      <c r="AS233" s="99"/>
      <c r="AT233" s="99"/>
      <c r="AU233" s="99"/>
      <c r="AV233" s="99"/>
      <c r="AW233" s="99"/>
      <c r="AX233" s="99"/>
    </row>
    <row r="234" spans="1:50" s="71" customFormat="1" x14ac:dyDescent="0.3">
      <c r="A234" s="66">
        <v>4022</v>
      </c>
      <c r="B234" s="67" t="s">
        <v>306</v>
      </c>
      <c r="C234" s="66">
        <v>1</v>
      </c>
      <c r="D234" s="66"/>
      <c r="E234" s="68">
        <v>6</v>
      </c>
      <c r="F234" s="66">
        <v>230</v>
      </c>
      <c r="G234" s="66">
        <f t="shared" si="60"/>
        <v>0</v>
      </c>
      <c r="H234" s="66">
        <f t="shared" si="57"/>
        <v>115</v>
      </c>
      <c r="I234" s="66"/>
      <c r="J234" s="66"/>
      <c r="K234" s="66"/>
      <c r="L234" s="69">
        <f t="shared" si="55"/>
        <v>115</v>
      </c>
      <c r="M234" s="66"/>
      <c r="N234" s="66"/>
      <c r="O234" s="66"/>
      <c r="P234" s="44">
        <f t="shared" si="61"/>
        <v>5.75</v>
      </c>
      <c r="Q234" s="49">
        <f t="shared" si="62"/>
        <v>120.75</v>
      </c>
      <c r="R234" s="83"/>
      <c r="S234" s="71">
        <f t="shared" si="54"/>
        <v>0</v>
      </c>
      <c r="T234" s="73"/>
      <c r="U234" s="99"/>
      <c r="V234" s="99"/>
      <c r="W234" s="99"/>
      <c r="X234" s="99"/>
      <c r="Y234" s="99"/>
      <c r="Z234" s="99"/>
      <c r="AA234" s="99"/>
      <c r="AB234" s="99"/>
      <c r="AC234" s="99"/>
      <c r="AD234" s="99"/>
      <c r="AE234" s="99"/>
      <c r="AF234" s="99"/>
      <c r="AG234" s="99"/>
      <c r="AH234" s="99"/>
      <c r="AI234" s="99"/>
      <c r="AJ234" s="99"/>
      <c r="AK234" s="99"/>
      <c r="AL234" s="99"/>
      <c r="AM234" s="99"/>
      <c r="AN234" s="99"/>
      <c r="AO234" s="99"/>
      <c r="AP234" s="99"/>
      <c r="AQ234" s="99"/>
      <c r="AR234" s="99"/>
      <c r="AS234" s="99"/>
      <c r="AT234" s="99"/>
      <c r="AU234" s="99"/>
      <c r="AV234" s="99"/>
      <c r="AW234" s="99"/>
      <c r="AX234" s="99"/>
    </row>
  </sheetData>
  <autoFilter ref="I1:I234" xr:uid="{72F7117A-333F-4D79-AE18-258998CCCCB8}"/>
  <sortState xmlns:xlrd2="http://schemas.microsoft.com/office/spreadsheetml/2017/richdata2" ref="A43:AX48">
    <sortCondition ref="B43:B48"/>
  </sortState>
  <mergeCells count="1">
    <mergeCell ref="A1:Q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78C55-53A9-41F6-9F37-0188CA760C3D}">
  <dimension ref="A1:AU237"/>
  <sheetViews>
    <sheetView showGridLines="0" topLeftCell="A145" workbookViewId="0">
      <selection activeCell="F6" sqref="F6"/>
    </sheetView>
  </sheetViews>
  <sheetFormatPr defaultColWidth="8.88671875" defaultRowHeight="13.8" x14ac:dyDescent="0.3"/>
  <cols>
    <col min="1" max="1" width="5" style="12" bestFit="1" customWidth="1"/>
    <col min="2" max="2" width="35.5546875" style="12" customWidth="1"/>
    <col min="3" max="4" width="10.6640625" style="12" customWidth="1"/>
    <col min="5" max="5" width="10.6640625" style="26" customWidth="1"/>
    <col min="6" max="13" width="10.6640625" style="12" customWidth="1"/>
    <col min="14" max="15" width="10.6640625" style="31" customWidth="1"/>
    <col min="16" max="16" width="8.88671875" style="82" customWidth="1"/>
    <col min="17" max="17" width="8.88671875" style="12" customWidth="1"/>
    <col min="18" max="16384" width="8.88671875" style="12"/>
  </cols>
  <sheetData>
    <row r="1" spans="1:47" ht="14.4" customHeight="1" x14ac:dyDescent="0.3">
      <c r="A1" s="139" t="s">
        <v>353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40"/>
    </row>
    <row r="2" spans="1:47" ht="83.4" customHeight="1" x14ac:dyDescent="0.3">
      <c r="A2" s="6" t="s">
        <v>318</v>
      </c>
      <c r="B2" s="6" t="s">
        <v>0</v>
      </c>
      <c r="C2" s="6" t="s">
        <v>3</v>
      </c>
      <c r="D2" s="6" t="s">
        <v>70</v>
      </c>
      <c r="E2" s="6" t="s">
        <v>2</v>
      </c>
      <c r="F2" s="6" t="s">
        <v>1</v>
      </c>
      <c r="G2" s="29" t="s">
        <v>355</v>
      </c>
      <c r="H2" s="6" t="s">
        <v>268</v>
      </c>
      <c r="I2" s="6" t="s">
        <v>354</v>
      </c>
      <c r="J2" s="29" t="s">
        <v>287</v>
      </c>
      <c r="K2" s="6" t="s">
        <v>217</v>
      </c>
      <c r="L2" s="6" t="s">
        <v>269</v>
      </c>
      <c r="M2" s="6" t="s">
        <v>270</v>
      </c>
      <c r="N2" s="30" t="s">
        <v>13</v>
      </c>
      <c r="O2" s="30" t="s">
        <v>12</v>
      </c>
    </row>
    <row r="3" spans="1:47" s="71" customFormat="1" x14ac:dyDescent="0.3">
      <c r="A3" s="66">
        <v>11</v>
      </c>
      <c r="B3" s="67" t="s">
        <v>137</v>
      </c>
      <c r="C3" s="66">
        <v>12</v>
      </c>
      <c r="D3" s="66">
        <v>1770</v>
      </c>
      <c r="E3" s="68">
        <v>10</v>
      </c>
      <c r="F3" s="66">
        <v>3200</v>
      </c>
      <c r="G3" s="66">
        <f>Q3*E3</f>
        <v>3700</v>
      </c>
      <c r="H3" s="66">
        <f>SUM(F3+G3)/2</f>
        <v>3450</v>
      </c>
      <c r="I3" s="66"/>
      <c r="J3" s="69">
        <f>(H3-D3-I3)/C3</f>
        <v>140</v>
      </c>
      <c r="K3" s="66"/>
      <c r="L3" s="73">
        <v>10</v>
      </c>
      <c r="M3" s="66"/>
      <c r="N3" s="44">
        <f t="shared" ref="N3:N18" si="0">H3*0.05/C3</f>
        <v>14.375</v>
      </c>
      <c r="O3" s="49">
        <f>J3+N3</f>
        <v>154.375</v>
      </c>
      <c r="P3" s="83">
        <v>740</v>
      </c>
      <c r="Q3" s="71">
        <f>P3/2</f>
        <v>370</v>
      </c>
      <c r="R3" s="112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99"/>
      <c r="AO3" s="99"/>
      <c r="AP3" s="99"/>
      <c r="AQ3" s="99"/>
      <c r="AR3" s="99"/>
      <c r="AS3" s="99"/>
      <c r="AT3" s="99"/>
      <c r="AU3" s="99"/>
    </row>
    <row r="4" spans="1:47" s="71" customFormat="1" x14ac:dyDescent="0.3">
      <c r="A4" s="66">
        <v>95</v>
      </c>
      <c r="B4" s="67" t="s">
        <v>52</v>
      </c>
      <c r="C4" s="66">
        <v>6</v>
      </c>
      <c r="D4" s="66">
        <v>0</v>
      </c>
      <c r="E4" s="68">
        <v>6</v>
      </c>
      <c r="F4" s="66">
        <v>1026</v>
      </c>
      <c r="G4" s="66">
        <f t="shared" ref="G4:G18" si="1">Q4*E4</f>
        <v>0</v>
      </c>
      <c r="H4" s="66">
        <f t="shared" ref="H4:H58" si="2">SUM(F4+G4)/2</f>
        <v>513</v>
      </c>
      <c r="I4" s="66"/>
      <c r="J4" s="69">
        <f t="shared" ref="J4:J68" si="3">(H4-D4-I4)/C4</f>
        <v>85.5</v>
      </c>
      <c r="K4" s="66"/>
      <c r="L4" s="66"/>
      <c r="M4" s="66"/>
      <c r="N4" s="44">
        <f t="shared" si="0"/>
        <v>4.2750000000000004</v>
      </c>
      <c r="O4" s="49">
        <f t="shared" ref="O4:O68" si="4">J4+N4</f>
        <v>89.775000000000006</v>
      </c>
      <c r="P4" s="83"/>
      <c r="Q4" s="71">
        <f t="shared" ref="Q4:Q68" si="5">P4/2</f>
        <v>0</v>
      </c>
      <c r="R4" s="78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  <c r="AN4" s="99"/>
      <c r="AO4" s="99"/>
      <c r="AP4" s="99"/>
      <c r="AQ4" s="99"/>
      <c r="AR4" s="99"/>
      <c r="AS4" s="99"/>
      <c r="AT4" s="99"/>
      <c r="AU4" s="99"/>
    </row>
    <row r="5" spans="1:47" s="71" customFormat="1" x14ac:dyDescent="0.3">
      <c r="A5" s="66">
        <v>3044</v>
      </c>
      <c r="B5" s="67" t="s">
        <v>132</v>
      </c>
      <c r="C5" s="66">
        <v>12</v>
      </c>
      <c r="D5" s="66">
        <v>721</v>
      </c>
      <c r="E5" s="68">
        <v>10</v>
      </c>
      <c r="F5" s="66">
        <v>988</v>
      </c>
      <c r="G5" s="66">
        <f t="shared" si="1"/>
        <v>0</v>
      </c>
      <c r="H5" s="66">
        <f t="shared" si="2"/>
        <v>494</v>
      </c>
      <c r="I5" s="66"/>
      <c r="J5" s="69">
        <f t="shared" si="3"/>
        <v>-18.916666666666668</v>
      </c>
      <c r="K5" s="66"/>
      <c r="L5" s="66"/>
      <c r="M5" s="66"/>
      <c r="N5" s="44">
        <f t="shared" si="0"/>
        <v>2.0583333333333336</v>
      </c>
      <c r="O5" s="49">
        <f t="shared" si="4"/>
        <v>-16.858333333333334</v>
      </c>
      <c r="P5" s="83"/>
      <c r="Q5" s="71">
        <f t="shared" si="5"/>
        <v>0</v>
      </c>
      <c r="R5" s="78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  <c r="AH5" s="99"/>
      <c r="AI5" s="99"/>
      <c r="AJ5" s="99"/>
      <c r="AK5" s="99"/>
      <c r="AL5" s="99"/>
      <c r="AM5" s="99"/>
      <c r="AN5" s="99"/>
      <c r="AO5" s="99"/>
      <c r="AP5" s="99"/>
      <c r="AQ5" s="99"/>
      <c r="AR5" s="99"/>
      <c r="AS5" s="99"/>
      <c r="AT5" s="99"/>
      <c r="AU5" s="99"/>
    </row>
    <row r="6" spans="1:47" s="71" customFormat="1" x14ac:dyDescent="0.3">
      <c r="A6" s="66">
        <v>3040</v>
      </c>
      <c r="B6" s="67" t="s">
        <v>130</v>
      </c>
      <c r="C6" s="66">
        <v>12</v>
      </c>
      <c r="D6" s="66">
        <v>470</v>
      </c>
      <c r="E6" s="68">
        <v>10</v>
      </c>
      <c r="F6" s="66">
        <v>820</v>
      </c>
      <c r="G6" s="66">
        <f t="shared" si="1"/>
        <v>425</v>
      </c>
      <c r="H6" s="66">
        <f t="shared" si="2"/>
        <v>622.5</v>
      </c>
      <c r="I6" s="66"/>
      <c r="J6" s="69">
        <f t="shared" si="3"/>
        <v>12.708333333333334</v>
      </c>
      <c r="K6" s="66"/>
      <c r="L6" s="66"/>
      <c r="M6" s="66"/>
      <c r="N6" s="44">
        <f t="shared" si="0"/>
        <v>2.59375</v>
      </c>
      <c r="O6" s="49">
        <f t="shared" si="4"/>
        <v>15.302083333333334</v>
      </c>
      <c r="P6" s="83">
        <v>85</v>
      </c>
      <c r="Q6" s="71">
        <f t="shared" si="5"/>
        <v>42.5</v>
      </c>
      <c r="R6" s="78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99"/>
      <c r="AS6" s="99"/>
      <c r="AT6" s="99"/>
      <c r="AU6" s="99"/>
    </row>
    <row r="7" spans="1:47" s="71" customFormat="1" x14ac:dyDescent="0.3">
      <c r="A7" s="66">
        <v>3050</v>
      </c>
      <c r="B7" s="67" t="s">
        <v>131</v>
      </c>
      <c r="C7" s="66">
        <v>12</v>
      </c>
      <c r="D7" s="66">
        <v>436</v>
      </c>
      <c r="E7" s="68">
        <v>10</v>
      </c>
      <c r="F7" s="66">
        <v>795</v>
      </c>
      <c r="G7" s="66">
        <f t="shared" si="1"/>
        <v>1265</v>
      </c>
      <c r="H7" s="66">
        <f t="shared" si="2"/>
        <v>1030</v>
      </c>
      <c r="I7" s="66"/>
      <c r="J7" s="69">
        <f t="shared" si="3"/>
        <v>49.5</v>
      </c>
      <c r="K7" s="66"/>
      <c r="L7" s="66"/>
      <c r="M7" s="66"/>
      <c r="N7" s="44">
        <f t="shared" si="0"/>
        <v>4.291666666666667</v>
      </c>
      <c r="O7" s="49">
        <f t="shared" si="4"/>
        <v>53.791666666666664</v>
      </c>
      <c r="P7" s="83">
        <v>253</v>
      </c>
      <c r="Q7" s="71">
        <f t="shared" si="5"/>
        <v>126.5</v>
      </c>
      <c r="R7" s="78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  <c r="AO7" s="99"/>
      <c r="AP7" s="99"/>
      <c r="AQ7" s="99"/>
      <c r="AR7" s="99"/>
      <c r="AS7" s="99"/>
      <c r="AT7" s="99"/>
      <c r="AU7" s="99"/>
    </row>
    <row r="8" spans="1:47" s="71" customFormat="1" x14ac:dyDescent="0.3">
      <c r="A8" s="66">
        <v>3099</v>
      </c>
      <c r="B8" s="67" t="s">
        <v>201</v>
      </c>
      <c r="C8" s="66">
        <v>30</v>
      </c>
      <c r="D8" s="66">
        <v>394</v>
      </c>
      <c r="E8" s="68">
        <v>4</v>
      </c>
      <c r="F8" s="66">
        <v>473</v>
      </c>
      <c r="G8" s="66">
        <f t="shared" si="1"/>
        <v>466</v>
      </c>
      <c r="H8" s="66">
        <f t="shared" si="2"/>
        <v>469.5</v>
      </c>
      <c r="I8" s="66">
        <v>360</v>
      </c>
      <c r="J8" s="69">
        <f t="shared" si="3"/>
        <v>-9.4833333333333325</v>
      </c>
      <c r="K8" s="66"/>
      <c r="L8" s="66"/>
      <c r="M8" s="66"/>
      <c r="N8" s="44">
        <f t="shared" si="0"/>
        <v>0.78250000000000008</v>
      </c>
      <c r="O8" s="49">
        <f t="shared" si="4"/>
        <v>-8.7008333333333319</v>
      </c>
      <c r="P8" s="83">
        <v>233</v>
      </c>
      <c r="Q8" s="71">
        <f t="shared" si="5"/>
        <v>116.5</v>
      </c>
      <c r="R8" s="78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  <c r="AO8" s="99"/>
      <c r="AP8" s="99"/>
      <c r="AQ8" s="99"/>
      <c r="AR8" s="99"/>
      <c r="AS8" s="99"/>
      <c r="AT8" s="99"/>
      <c r="AU8" s="99"/>
    </row>
    <row r="9" spans="1:47" s="71" customFormat="1" x14ac:dyDescent="0.3">
      <c r="A9" s="66">
        <v>1039</v>
      </c>
      <c r="B9" s="67" t="s">
        <v>53</v>
      </c>
      <c r="C9" s="66">
        <v>24</v>
      </c>
      <c r="D9" s="66">
        <v>2352</v>
      </c>
      <c r="E9" s="68">
        <v>9</v>
      </c>
      <c r="F9" s="66">
        <v>3750</v>
      </c>
      <c r="G9" s="66">
        <f t="shared" si="1"/>
        <v>7429.5</v>
      </c>
      <c r="H9" s="66">
        <f t="shared" si="2"/>
        <v>5589.75</v>
      </c>
      <c r="I9" s="66">
        <v>1920</v>
      </c>
      <c r="J9" s="69">
        <f t="shared" si="3"/>
        <v>54.90625</v>
      </c>
      <c r="K9" s="66"/>
      <c r="L9" s="73">
        <v>20</v>
      </c>
      <c r="M9" s="66"/>
      <c r="N9" s="44">
        <f t="shared" si="0"/>
        <v>11.645312500000001</v>
      </c>
      <c r="O9" s="49">
        <f t="shared" si="4"/>
        <v>66.551562500000003</v>
      </c>
      <c r="P9" s="83">
        <v>1651</v>
      </c>
      <c r="Q9" s="71">
        <f t="shared" si="5"/>
        <v>825.5</v>
      </c>
      <c r="R9" s="78"/>
      <c r="S9" s="99"/>
      <c r="T9" s="99"/>
      <c r="U9" s="99"/>
      <c r="V9" s="99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  <c r="AO9" s="99"/>
      <c r="AP9" s="99"/>
      <c r="AQ9" s="99"/>
      <c r="AR9" s="99"/>
      <c r="AS9" s="99"/>
      <c r="AT9" s="99"/>
      <c r="AU9" s="99"/>
    </row>
    <row r="10" spans="1:47" s="71" customFormat="1" x14ac:dyDescent="0.3">
      <c r="A10" s="66">
        <v>1335</v>
      </c>
      <c r="B10" s="67" t="s">
        <v>202</v>
      </c>
      <c r="C10" s="66">
        <v>28</v>
      </c>
      <c r="D10" s="66">
        <v>491</v>
      </c>
      <c r="E10" s="68">
        <v>9</v>
      </c>
      <c r="F10" s="66">
        <v>677</v>
      </c>
      <c r="G10" s="66">
        <f t="shared" si="1"/>
        <v>0</v>
      </c>
      <c r="H10" s="66">
        <f t="shared" si="2"/>
        <v>338.5</v>
      </c>
      <c r="I10" s="66">
        <v>140</v>
      </c>
      <c r="J10" s="69">
        <f t="shared" si="3"/>
        <v>-10.446428571428571</v>
      </c>
      <c r="K10" s="66"/>
      <c r="L10" s="66"/>
      <c r="M10" s="66"/>
      <c r="N10" s="44">
        <f t="shared" si="0"/>
        <v>0.60446428571428579</v>
      </c>
      <c r="O10" s="49">
        <f t="shared" si="4"/>
        <v>-9.8419642857142851</v>
      </c>
      <c r="P10" s="83"/>
      <c r="Q10" s="71">
        <f t="shared" si="5"/>
        <v>0</v>
      </c>
      <c r="R10" s="78"/>
      <c r="S10" s="99"/>
      <c r="T10" s="99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  <c r="AO10" s="99"/>
      <c r="AP10" s="99"/>
      <c r="AQ10" s="99"/>
      <c r="AR10" s="99"/>
      <c r="AS10" s="99"/>
      <c r="AT10" s="99"/>
      <c r="AU10" s="99"/>
    </row>
    <row r="11" spans="1:47" s="71" customFormat="1" x14ac:dyDescent="0.3">
      <c r="A11" s="66">
        <v>1107</v>
      </c>
      <c r="B11" s="67" t="s">
        <v>177</v>
      </c>
      <c r="C11" s="66">
        <v>15</v>
      </c>
      <c r="D11" s="66">
        <v>300</v>
      </c>
      <c r="E11" s="68">
        <v>6</v>
      </c>
      <c r="F11" s="66">
        <v>648</v>
      </c>
      <c r="G11" s="66">
        <f t="shared" si="1"/>
        <v>690</v>
      </c>
      <c r="H11" s="66">
        <f t="shared" si="2"/>
        <v>669</v>
      </c>
      <c r="I11" s="66">
        <v>750</v>
      </c>
      <c r="J11" s="69">
        <f t="shared" si="3"/>
        <v>-25.4</v>
      </c>
      <c r="K11" s="66"/>
      <c r="L11" s="66"/>
      <c r="M11" s="66"/>
      <c r="N11" s="44">
        <f t="shared" si="0"/>
        <v>2.23</v>
      </c>
      <c r="O11" s="49">
        <f t="shared" si="4"/>
        <v>-23.169999999999998</v>
      </c>
      <c r="P11" s="83">
        <v>230</v>
      </c>
      <c r="Q11" s="71">
        <f t="shared" si="5"/>
        <v>115</v>
      </c>
      <c r="R11" s="78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99"/>
      <c r="AJ11" s="99"/>
      <c r="AK11" s="99"/>
      <c r="AL11" s="99"/>
      <c r="AM11" s="99"/>
      <c r="AN11" s="99"/>
      <c r="AO11" s="99"/>
      <c r="AP11" s="99"/>
      <c r="AQ11" s="99"/>
      <c r="AR11" s="99"/>
      <c r="AS11" s="99"/>
      <c r="AT11" s="99"/>
      <c r="AU11" s="99"/>
    </row>
    <row r="12" spans="1:47" s="71" customFormat="1" x14ac:dyDescent="0.3">
      <c r="A12" s="66">
        <v>1336</v>
      </c>
      <c r="B12" s="67" t="s">
        <v>203</v>
      </c>
      <c r="C12" s="66">
        <v>28</v>
      </c>
      <c r="D12" s="66">
        <v>393</v>
      </c>
      <c r="E12" s="68">
        <v>9</v>
      </c>
      <c r="F12" s="66">
        <v>549</v>
      </c>
      <c r="G12" s="66">
        <f t="shared" si="1"/>
        <v>751.5</v>
      </c>
      <c r="H12" s="66">
        <f t="shared" si="2"/>
        <v>650.25</v>
      </c>
      <c r="I12" s="66">
        <v>140</v>
      </c>
      <c r="J12" s="69">
        <f t="shared" si="3"/>
        <v>4.1875</v>
      </c>
      <c r="K12" s="66"/>
      <c r="L12" s="66"/>
      <c r="M12" s="66"/>
      <c r="N12" s="44">
        <f t="shared" si="0"/>
        <v>1.1611607142857143</v>
      </c>
      <c r="O12" s="49">
        <f t="shared" si="4"/>
        <v>5.3486607142857139</v>
      </c>
      <c r="P12" s="83">
        <v>167</v>
      </c>
      <c r="Q12" s="71">
        <f t="shared" si="5"/>
        <v>83.5</v>
      </c>
      <c r="R12" s="78"/>
      <c r="S12" s="99"/>
      <c r="T12" s="99"/>
      <c r="U12" s="99"/>
      <c r="V12" s="99"/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99"/>
      <c r="AH12" s="99"/>
      <c r="AI12" s="99"/>
      <c r="AJ12" s="99"/>
      <c r="AK12" s="99"/>
      <c r="AL12" s="99"/>
      <c r="AM12" s="99"/>
      <c r="AN12" s="99"/>
      <c r="AO12" s="99"/>
      <c r="AP12" s="99"/>
      <c r="AQ12" s="99"/>
      <c r="AR12" s="99"/>
      <c r="AS12" s="99"/>
      <c r="AT12" s="99"/>
      <c r="AU12" s="99"/>
    </row>
    <row r="13" spans="1:47" s="71" customFormat="1" x14ac:dyDescent="0.3">
      <c r="A13" s="66">
        <v>1337</v>
      </c>
      <c r="B13" s="67" t="s">
        <v>204</v>
      </c>
      <c r="C13" s="66">
        <v>28</v>
      </c>
      <c r="D13" s="66">
        <v>402</v>
      </c>
      <c r="E13" s="68">
        <v>9</v>
      </c>
      <c r="F13" s="66">
        <v>750</v>
      </c>
      <c r="G13" s="66">
        <f t="shared" si="1"/>
        <v>1228.5</v>
      </c>
      <c r="H13" s="66">
        <f t="shared" si="2"/>
        <v>989.25</v>
      </c>
      <c r="I13" s="66">
        <v>280</v>
      </c>
      <c r="J13" s="69">
        <f t="shared" si="3"/>
        <v>10.973214285714286</v>
      </c>
      <c r="K13" s="66"/>
      <c r="L13" s="66"/>
      <c r="M13" s="66"/>
      <c r="N13" s="44">
        <f t="shared" si="0"/>
        <v>1.7665178571428573</v>
      </c>
      <c r="O13" s="49">
        <f t="shared" si="4"/>
        <v>12.739732142857143</v>
      </c>
      <c r="P13" s="83">
        <v>273</v>
      </c>
      <c r="Q13" s="71">
        <f t="shared" si="5"/>
        <v>136.5</v>
      </c>
      <c r="R13" s="78"/>
      <c r="S13" s="99"/>
      <c r="T13" s="99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99"/>
      <c r="AF13" s="99"/>
      <c r="AG13" s="99"/>
      <c r="AH13" s="99"/>
      <c r="AI13" s="99"/>
      <c r="AJ13" s="99"/>
      <c r="AK13" s="99"/>
      <c r="AL13" s="99"/>
      <c r="AM13" s="99"/>
      <c r="AN13" s="99"/>
      <c r="AO13" s="99"/>
      <c r="AP13" s="99"/>
      <c r="AQ13" s="99"/>
      <c r="AR13" s="99"/>
      <c r="AS13" s="99"/>
      <c r="AT13" s="99"/>
      <c r="AU13" s="99"/>
    </row>
    <row r="14" spans="1:47" s="71" customFormat="1" x14ac:dyDescent="0.3">
      <c r="A14" s="66">
        <v>3095</v>
      </c>
      <c r="B14" s="67" t="s">
        <v>186</v>
      </c>
      <c r="C14" s="66">
        <v>30</v>
      </c>
      <c r="D14" s="66">
        <v>129</v>
      </c>
      <c r="E14" s="68">
        <v>9</v>
      </c>
      <c r="F14" s="66">
        <v>131</v>
      </c>
      <c r="G14" s="66">
        <f t="shared" si="1"/>
        <v>0</v>
      </c>
      <c r="H14" s="66">
        <f t="shared" si="2"/>
        <v>65.5</v>
      </c>
      <c r="I14" s="66">
        <v>30</v>
      </c>
      <c r="J14" s="69">
        <f t="shared" si="3"/>
        <v>-3.1166666666666667</v>
      </c>
      <c r="K14" s="66"/>
      <c r="L14" s="66"/>
      <c r="M14" s="66"/>
      <c r="N14" s="44">
        <f t="shared" si="0"/>
        <v>0.10916666666666668</v>
      </c>
      <c r="O14" s="49">
        <f t="shared" si="4"/>
        <v>-3.0074999999999998</v>
      </c>
      <c r="P14" s="83"/>
      <c r="Q14" s="71">
        <f t="shared" si="5"/>
        <v>0</v>
      </c>
      <c r="R14" s="78"/>
      <c r="S14" s="99"/>
      <c r="T14" s="99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99"/>
      <c r="AF14" s="99"/>
      <c r="AG14" s="99"/>
      <c r="AH14" s="99"/>
      <c r="AI14" s="99"/>
      <c r="AJ14" s="99"/>
      <c r="AK14" s="99"/>
      <c r="AL14" s="99"/>
      <c r="AM14" s="99"/>
      <c r="AN14" s="99"/>
      <c r="AO14" s="99"/>
      <c r="AP14" s="99"/>
      <c r="AQ14" s="99"/>
      <c r="AR14" s="99"/>
      <c r="AS14" s="99"/>
      <c r="AT14" s="99"/>
      <c r="AU14" s="99"/>
    </row>
    <row r="15" spans="1:47" s="71" customFormat="1" x14ac:dyDescent="0.3">
      <c r="A15" s="66">
        <v>3096</v>
      </c>
      <c r="B15" s="67" t="s">
        <v>187</v>
      </c>
      <c r="C15" s="66">
        <v>30</v>
      </c>
      <c r="D15" s="66">
        <v>64</v>
      </c>
      <c r="E15" s="68">
        <v>9</v>
      </c>
      <c r="F15" s="66">
        <v>63</v>
      </c>
      <c r="G15" s="66">
        <f t="shared" si="1"/>
        <v>0</v>
      </c>
      <c r="H15" s="66">
        <f t="shared" si="2"/>
        <v>31.5</v>
      </c>
      <c r="I15" s="66">
        <v>30</v>
      </c>
      <c r="J15" s="69">
        <f t="shared" si="3"/>
        <v>-2.0833333333333335</v>
      </c>
      <c r="K15" s="66"/>
      <c r="L15" s="66"/>
      <c r="M15" s="66"/>
      <c r="N15" s="44">
        <f t="shared" si="0"/>
        <v>5.2500000000000005E-2</v>
      </c>
      <c r="O15" s="49">
        <f t="shared" si="4"/>
        <v>-2.0308333333333333</v>
      </c>
      <c r="P15" s="83"/>
      <c r="Q15" s="71">
        <f t="shared" si="5"/>
        <v>0</v>
      </c>
      <c r="R15" s="78"/>
      <c r="S15" s="99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99"/>
      <c r="AU15" s="99"/>
    </row>
    <row r="16" spans="1:47" s="71" customFormat="1" x14ac:dyDescent="0.3">
      <c r="A16" s="66">
        <v>3097</v>
      </c>
      <c r="B16" s="67" t="s">
        <v>185</v>
      </c>
      <c r="C16" s="66">
        <v>30</v>
      </c>
      <c r="D16" s="66">
        <v>119</v>
      </c>
      <c r="E16" s="68">
        <v>9</v>
      </c>
      <c r="F16" s="66">
        <v>126</v>
      </c>
      <c r="G16" s="66">
        <f t="shared" si="1"/>
        <v>0</v>
      </c>
      <c r="H16" s="66">
        <f t="shared" si="2"/>
        <v>63</v>
      </c>
      <c r="I16" s="66">
        <v>30</v>
      </c>
      <c r="J16" s="69">
        <f t="shared" si="3"/>
        <v>-2.8666666666666667</v>
      </c>
      <c r="K16" s="66"/>
      <c r="L16" s="66"/>
      <c r="M16" s="66"/>
      <c r="N16" s="44">
        <f t="shared" si="0"/>
        <v>0.10500000000000001</v>
      </c>
      <c r="O16" s="49">
        <f t="shared" si="4"/>
        <v>-2.7616666666666667</v>
      </c>
      <c r="P16" s="83"/>
      <c r="Q16" s="71">
        <f t="shared" si="5"/>
        <v>0</v>
      </c>
      <c r="R16" s="78"/>
      <c r="S16" s="99"/>
      <c r="T16" s="99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  <c r="AO16" s="99"/>
      <c r="AP16" s="99"/>
      <c r="AQ16" s="99"/>
      <c r="AR16" s="99"/>
      <c r="AS16" s="99"/>
      <c r="AT16" s="99"/>
      <c r="AU16" s="99"/>
    </row>
    <row r="17" spans="1:47" s="71" customFormat="1" x14ac:dyDescent="0.3">
      <c r="A17" s="66">
        <v>1240</v>
      </c>
      <c r="B17" s="67" t="s">
        <v>184</v>
      </c>
      <c r="C17" s="66">
        <v>30</v>
      </c>
      <c r="D17" s="66">
        <v>159</v>
      </c>
      <c r="E17" s="68">
        <v>9</v>
      </c>
      <c r="F17" s="66">
        <v>153</v>
      </c>
      <c r="G17" s="66">
        <f t="shared" si="1"/>
        <v>0</v>
      </c>
      <c r="H17" s="66">
        <f t="shared" si="2"/>
        <v>76.5</v>
      </c>
      <c r="I17" s="66"/>
      <c r="J17" s="69">
        <f t="shared" si="3"/>
        <v>-2.75</v>
      </c>
      <c r="K17" s="66"/>
      <c r="L17" s="66"/>
      <c r="M17" s="66"/>
      <c r="N17" s="44">
        <f t="shared" si="0"/>
        <v>0.1275</v>
      </c>
      <c r="O17" s="49">
        <f t="shared" si="4"/>
        <v>-2.6225000000000001</v>
      </c>
      <c r="P17" s="83"/>
      <c r="Q17" s="71">
        <f t="shared" si="5"/>
        <v>0</v>
      </c>
      <c r="R17" s="78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</row>
    <row r="18" spans="1:47" s="71" customFormat="1" x14ac:dyDescent="0.3">
      <c r="A18" s="66">
        <v>1377</v>
      </c>
      <c r="B18" s="67" t="s">
        <v>345</v>
      </c>
      <c r="C18" s="66">
        <v>28</v>
      </c>
      <c r="D18" s="66">
        <v>189</v>
      </c>
      <c r="E18" s="68">
        <v>9</v>
      </c>
      <c r="F18" s="66">
        <v>632</v>
      </c>
      <c r="G18" s="66">
        <f t="shared" si="1"/>
        <v>1291.5</v>
      </c>
      <c r="H18" s="66">
        <f t="shared" si="2"/>
        <v>961.75</v>
      </c>
      <c r="I18" s="66">
        <v>280</v>
      </c>
      <c r="J18" s="69">
        <f t="shared" si="3"/>
        <v>17.598214285714285</v>
      </c>
      <c r="K18" s="66"/>
      <c r="L18" s="66"/>
      <c r="M18" s="66"/>
      <c r="N18" s="44">
        <f t="shared" si="0"/>
        <v>1.7174107142857145</v>
      </c>
      <c r="O18" s="49">
        <f t="shared" si="4"/>
        <v>19.315625000000001</v>
      </c>
      <c r="P18" s="83">
        <v>287</v>
      </c>
      <c r="Q18" s="71">
        <f t="shared" si="5"/>
        <v>143.5</v>
      </c>
      <c r="R18" s="78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  <c r="AN18" s="99"/>
      <c r="AO18" s="99"/>
      <c r="AP18" s="99"/>
      <c r="AQ18" s="99"/>
      <c r="AR18" s="99"/>
      <c r="AS18" s="99"/>
      <c r="AT18" s="99"/>
      <c r="AU18" s="99"/>
    </row>
    <row r="19" spans="1:47" s="71" customFormat="1" x14ac:dyDescent="0.3">
      <c r="A19" s="66">
        <v>3087</v>
      </c>
      <c r="B19" s="67" t="s">
        <v>356</v>
      </c>
      <c r="C19" s="66">
        <v>21</v>
      </c>
      <c r="D19" s="66">
        <v>0</v>
      </c>
      <c r="E19" s="68">
        <v>9</v>
      </c>
      <c r="F19" s="66"/>
      <c r="G19" s="66"/>
      <c r="H19" s="66"/>
      <c r="I19" s="66">
        <v>63</v>
      </c>
      <c r="J19" s="69"/>
      <c r="K19" s="66"/>
      <c r="L19" s="66"/>
      <c r="M19" s="66"/>
      <c r="N19" s="44"/>
      <c r="O19" s="49"/>
      <c r="P19" s="83"/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/>
      <c r="AO19" s="99"/>
      <c r="AP19" s="99"/>
      <c r="AQ19" s="99"/>
      <c r="AR19" s="99"/>
      <c r="AS19" s="99"/>
      <c r="AT19" s="99"/>
      <c r="AU19" s="99"/>
    </row>
    <row r="20" spans="1:47" s="71" customFormat="1" x14ac:dyDescent="0.3">
      <c r="A20" s="66">
        <v>1339</v>
      </c>
      <c r="B20" s="67" t="s">
        <v>343</v>
      </c>
      <c r="C20" s="66">
        <v>24</v>
      </c>
      <c r="D20" s="66">
        <v>254</v>
      </c>
      <c r="E20" s="68">
        <v>8</v>
      </c>
      <c r="F20" s="66">
        <v>190</v>
      </c>
      <c r="G20" s="66">
        <f t="shared" ref="G20:G51" si="6">Q20*E20</f>
        <v>36</v>
      </c>
      <c r="H20" s="66">
        <f t="shared" si="2"/>
        <v>113</v>
      </c>
      <c r="I20" s="66"/>
      <c r="J20" s="69">
        <f t="shared" si="3"/>
        <v>-5.875</v>
      </c>
      <c r="K20" s="66"/>
      <c r="L20" s="66"/>
      <c r="M20" s="66"/>
      <c r="N20" s="44">
        <f t="shared" ref="N20:N58" si="7">H20*0.05/C20</f>
        <v>0.23541666666666669</v>
      </c>
      <c r="O20" s="49">
        <f t="shared" si="4"/>
        <v>-5.6395833333333334</v>
      </c>
      <c r="P20" s="83">
        <v>9</v>
      </c>
      <c r="Q20" s="71">
        <f t="shared" si="5"/>
        <v>4.5</v>
      </c>
      <c r="R20" s="78"/>
      <c r="S20" s="99"/>
      <c r="T20" s="99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  <c r="AN20" s="99"/>
      <c r="AO20" s="99"/>
      <c r="AP20" s="99"/>
      <c r="AQ20" s="99"/>
      <c r="AR20" s="99"/>
      <c r="AS20" s="99"/>
      <c r="AT20" s="99"/>
      <c r="AU20" s="99"/>
    </row>
    <row r="21" spans="1:47" s="71" customFormat="1" x14ac:dyDescent="0.3">
      <c r="A21" s="66">
        <v>57</v>
      </c>
      <c r="B21" s="67" t="s">
        <v>325</v>
      </c>
      <c r="C21" s="66">
        <v>6</v>
      </c>
      <c r="D21" s="66">
        <v>0</v>
      </c>
      <c r="E21" s="68">
        <v>8</v>
      </c>
      <c r="F21" s="66">
        <v>240</v>
      </c>
      <c r="G21" s="66">
        <f t="shared" si="6"/>
        <v>184</v>
      </c>
      <c r="H21" s="66">
        <f t="shared" si="2"/>
        <v>212</v>
      </c>
      <c r="I21" s="72"/>
      <c r="J21" s="69">
        <f t="shared" si="3"/>
        <v>35.333333333333336</v>
      </c>
      <c r="K21" s="66"/>
      <c r="L21" s="66"/>
      <c r="M21" s="66"/>
      <c r="N21" s="44">
        <f t="shared" si="7"/>
        <v>1.7666666666666668</v>
      </c>
      <c r="O21" s="49">
        <f t="shared" si="4"/>
        <v>37.1</v>
      </c>
      <c r="P21" s="83">
        <v>46</v>
      </c>
      <c r="Q21" s="71">
        <f t="shared" si="5"/>
        <v>23</v>
      </c>
      <c r="R21" s="78"/>
      <c r="S21" s="99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/>
      <c r="AH21" s="99"/>
      <c r="AI21" s="99"/>
      <c r="AJ21" s="99"/>
      <c r="AK21" s="99"/>
      <c r="AL21" s="99"/>
      <c r="AM21" s="99"/>
      <c r="AN21" s="99"/>
      <c r="AO21" s="99"/>
      <c r="AP21" s="99"/>
      <c r="AQ21" s="99"/>
      <c r="AR21" s="99"/>
      <c r="AS21" s="99"/>
      <c r="AT21" s="99"/>
      <c r="AU21" s="99"/>
    </row>
    <row r="22" spans="1:47" s="71" customFormat="1" x14ac:dyDescent="0.3">
      <c r="A22" s="66">
        <v>53</v>
      </c>
      <c r="B22" s="67" t="s">
        <v>140</v>
      </c>
      <c r="C22" s="66">
        <v>60</v>
      </c>
      <c r="D22" s="66">
        <v>0</v>
      </c>
      <c r="E22" s="68">
        <v>4.5</v>
      </c>
      <c r="F22" s="66">
        <v>4000</v>
      </c>
      <c r="G22" s="66">
        <f t="shared" si="6"/>
        <v>3375</v>
      </c>
      <c r="H22" s="66">
        <f>SUM(F22+G22)/2</f>
        <v>3687.5</v>
      </c>
      <c r="I22" s="66">
        <v>2700</v>
      </c>
      <c r="J22" s="69">
        <f t="shared" si="3"/>
        <v>16.458333333333332</v>
      </c>
      <c r="K22" s="66"/>
      <c r="L22" s="66"/>
      <c r="M22" s="66"/>
      <c r="N22" s="44">
        <f t="shared" si="7"/>
        <v>3.0729166666666665</v>
      </c>
      <c r="O22" s="49">
        <f t="shared" si="4"/>
        <v>19.53125</v>
      </c>
      <c r="P22" s="83">
        <v>1500</v>
      </c>
      <c r="Q22" s="71">
        <f t="shared" si="5"/>
        <v>750</v>
      </c>
      <c r="R22" s="78"/>
      <c r="S22" s="99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  <c r="AN22" s="99"/>
      <c r="AO22" s="99"/>
      <c r="AP22" s="99"/>
      <c r="AQ22" s="99"/>
      <c r="AR22" s="99"/>
      <c r="AS22" s="99"/>
      <c r="AT22" s="99"/>
      <c r="AU22" s="99"/>
    </row>
    <row r="23" spans="1:47" s="71" customFormat="1" x14ac:dyDescent="0.3">
      <c r="A23" s="66">
        <v>72</v>
      </c>
      <c r="B23" s="67" t="s">
        <v>139</v>
      </c>
      <c r="C23" s="66">
        <v>60</v>
      </c>
      <c r="D23" s="66">
        <v>83</v>
      </c>
      <c r="E23" s="68">
        <v>4.5</v>
      </c>
      <c r="F23" s="66">
        <v>5500</v>
      </c>
      <c r="G23" s="66">
        <f t="shared" si="6"/>
        <v>4725</v>
      </c>
      <c r="H23" s="66">
        <f t="shared" si="2"/>
        <v>5112.5</v>
      </c>
      <c r="I23" s="66">
        <v>4800</v>
      </c>
      <c r="J23" s="69">
        <f t="shared" si="3"/>
        <v>3.8250000000000002</v>
      </c>
      <c r="K23" s="66"/>
      <c r="L23" s="66"/>
      <c r="M23" s="66"/>
      <c r="N23" s="44">
        <f t="shared" si="7"/>
        <v>4.260416666666667</v>
      </c>
      <c r="O23" s="49">
        <f t="shared" si="4"/>
        <v>8.0854166666666671</v>
      </c>
      <c r="P23" s="83">
        <v>2100</v>
      </c>
      <c r="Q23" s="71">
        <f t="shared" si="5"/>
        <v>1050</v>
      </c>
      <c r="R23" s="78"/>
      <c r="S23" s="99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  <c r="AO23" s="99"/>
      <c r="AP23" s="99"/>
      <c r="AQ23" s="99"/>
      <c r="AR23" s="99"/>
      <c r="AS23" s="99"/>
      <c r="AT23" s="99"/>
      <c r="AU23" s="99"/>
    </row>
    <row r="24" spans="1:47" s="71" customFormat="1" x14ac:dyDescent="0.3">
      <c r="A24" s="66">
        <v>3401</v>
      </c>
      <c r="B24" s="67" t="s">
        <v>109</v>
      </c>
      <c r="C24" s="66">
        <v>30</v>
      </c>
      <c r="D24" s="66">
        <v>1062</v>
      </c>
      <c r="E24" s="68">
        <v>8</v>
      </c>
      <c r="F24" s="66">
        <v>4316</v>
      </c>
      <c r="G24" s="66">
        <f t="shared" si="6"/>
        <v>7764</v>
      </c>
      <c r="H24" s="66">
        <f t="shared" si="2"/>
        <v>6040</v>
      </c>
      <c r="I24" s="66">
        <v>2400</v>
      </c>
      <c r="J24" s="69">
        <f t="shared" si="3"/>
        <v>85.933333333333337</v>
      </c>
      <c r="K24" s="66"/>
      <c r="L24" s="66"/>
      <c r="M24" s="66"/>
      <c r="N24" s="44">
        <f t="shared" si="7"/>
        <v>10.066666666666666</v>
      </c>
      <c r="O24" s="49">
        <f t="shared" si="4"/>
        <v>96</v>
      </c>
      <c r="P24" s="83">
        <v>1941</v>
      </c>
      <c r="Q24" s="71">
        <f t="shared" si="5"/>
        <v>970.5</v>
      </c>
      <c r="R24" s="78"/>
      <c r="S24" s="99"/>
      <c r="T24" s="99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  <c r="AO24" s="99"/>
      <c r="AP24" s="99"/>
      <c r="AQ24" s="99"/>
      <c r="AR24" s="99"/>
      <c r="AS24" s="99"/>
      <c r="AT24" s="99"/>
      <c r="AU24" s="99"/>
    </row>
    <row r="25" spans="1:47" s="71" customFormat="1" x14ac:dyDescent="0.3">
      <c r="A25" s="66">
        <v>3400</v>
      </c>
      <c r="B25" s="67" t="s">
        <v>108</v>
      </c>
      <c r="C25" s="66">
        <v>30</v>
      </c>
      <c r="D25" s="66">
        <v>641</v>
      </c>
      <c r="E25" s="68">
        <v>8</v>
      </c>
      <c r="F25" s="66">
        <v>4930</v>
      </c>
      <c r="G25" s="66">
        <f t="shared" si="6"/>
        <v>10016</v>
      </c>
      <c r="H25" s="66">
        <f t="shared" ref="H25:H31" si="8">SUM(F25+G25)/2</f>
        <v>7473</v>
      </c>
      <c r="I25" s="66">
        <v>2700</v>
      </c>
      <c r="J25" s="69">
        <f t="shared" si="3"/>
        <v>137.73333333333332</v>
      </c>
      <c r="K25" s="66"/>
      <c r="L25" s="66"/>
      <c r="M25" s="66"/>
      <c r="N25" s="44">
        <f t="shared" si="7"/>
        <v>12.455000000000002</v>
      </c>
      <c r="O25" s="49">
        <f t="shared" si="4"/>
        <v>150.18833333333333</v>
      </c>
      <c r="P25" s="83">
        <v>2504</v>
      </c>
      <c r="Q25" s="71">
        <f t="shared" si="5"/>
        <v>1252</v>
      </c>
      <c r="R25" s="78"/>
      <c r="S25" s="99"/>
      <c r="T25" s="99"/>
      <c r="U25" s="99"/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  <c r="AN25" s="99"/>
      <c r="AO25" s="99"/>
      <c r="AP25" s="99"/>
      <c r="AQ25" s="99"/>
      <c r="AR25" s="99"/>
      <c r="AS25" s="99"/>
      <c r="AT25" s="99"/>
      <c r="AU25" s="99"/>
    </row>
    <row r="26" spans="1:47" s="71" customFormat="1" x14ac:dyDescent="0.3">
      <c r="A26" s="66">
        <v>1394</v>
      </c>
      <c r="B26" s="67" t="s">
        <v>102</v>
      </c>
      <c r="C26" s="66">
        <v>40</v>
      </c>
      <c r="D26" s="66">
        <v>414</v>
      </c>
      <c r="E26" s="68">
        <v>3</v>
      </c>
      <c r="F26" s="66">
        <v>2755</v>
      </c>
      <c r="G26" s="66">
        <f t="shared" si="6"/>
        <v>2163</v>
      </c>
      <c r="H26" s="66">
        <f t="shared" si="8"/>
        <v>2459</v>
      </c>
      <c r="I26" s="66">
        <v>1200</v>
      </c>
      <c r="J26" s="69">
        <f t="shared" si="3"/>
        <v>21.125</v>
      </c>
      <c r="K26" s="66"/>
      <c r="L26" s="66"/>
      <c r="M26" s="66"/>
      <c r="N26" s="44">
        <f t="shared" si="7"/>
        <v>3.07375</v>
      </c>
      <c r="O26" s="49">
        <f t="shared" si="4"/>
        <v>24.19875</v>
      </c>
      <c r="P26" s="83">
        <v>1442</v>
      </c>
      <c r="Q26" s="71">
        <f t="shared" si="5"/>
        <v>721</v>
      </c>
      <c r="R26" s="99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  <c r="AO26" s="99"/>
      <c r="AP26" s="99"/>
      <c r="AQ26" s="99"/>
      <c r="AR26" s="99"/>
      <c r="AS26" s="99"/>
      <c r="AT26" s="99"/>
      <c r="AU26" s="99"/>
    </row>
    <row r="27" spans="1:47" s="71" customFormat="1" x14ac:dyDescent="0.3">
      <c r="A27" s="66">
        <v>3402</v>
      </c>
      <c r="B27" s="67" t="s">
        <v>110</v>
      </c>
      <c r="C27" s="66">
        <v>30</v>
      </c>
      <c r="D27" s="66">
        <v>3177</v>
      </c>
      <c r="E27" s="68">
        <v>8</v>
      </c>
      <c r="F27" s="66">
        <v>2812</v>
      </c>
      <c r="G27" s="66">
        <f t="shared" si="6"/>
        <v>3200</v>
      </c>
      <c r="H27" s="66">
        <f t="shared" si="8"/>
        <v>3006</v>
      </c>
      <c r="I27" s="66">
        <v>900</v>
      </c>
      <c r="J27" s="69">
        <f t="shared" si="3"/>
        <v>-35.700000000000003</v>
      </c>
      <c r="K27" s="66"/>
      <c r="L27" s="73">
        <v>40</v>
      </c>
      <c r="M27" s="66"/>
      <c r="N27" s="44">
        <f t="shared" si="7"/>
        <v>5.0100000000000007</v>
      </c>
      <c r="O27" s="49">
        <f t="shared" si="4"/>
        <v>-30.69</v>
      </c>
      <c r="P27" s="83">
        <v>800</v>
      </c>
      <c r="Q27" s="71">
        <f t="shared" si="5"/>
        <v>400</v>
      </c>
      <c r="R27" s="78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99"/>
      <c r="AO27" s="99"/>
      <c r="AP27" s="99"/>
      <c r="AQ27" s="99"/>
      <c r="AR27" s="99"/>
      <c r="AS27" s="99"/>
      <c r="AT27" s="99"/>
      <c r="AU27" s="99"/>
    </row>
    <row r="28" spans="1:47" s="71" customFormat="1" x14ac:dyDescent="0.3">
      <c r="A28" s="66">
        <v>3086</v>
      </c>
      <c r="B28" s="67" t="s">
        <v>333</v>
      </c>
      <c r="C28" s="66">
        <v>20</v>
      </c>
      <c r="D28" s="66">
        <v>700</v>
      </c>
      <c r="E28" s="68">
        <v>3</v>
      </c>
      <c r="F28" s="66">
        <v>1660</v>
      </c>
      <c r="G28" s="66">
        <f t="shared" si="6"/>
        <v>1500</v>
      </c>
      <c r="H28" s="66">
        <f t="shared" si="8"/>
        <v>1580</v>
      </c>
      <c r="I28" s="66">
        <v>1600</v>
      </c>
      <c r="J28" s="69">
        <f t="shared" si="3"/>
        <v>-36</v>
      </c>
      <c r="K28" s="66"/>
      <c r="L28" s="66"/>
      <c r="M28" s="66"/>
      <c r="N28" s="44">
        <f t="shared" si="7"/>
        <v>3.95</v>
      </c>
      <c r="O28" s="49">
        <f t="shared" si="4"/>
        <v>-32.049999999999997</v>
      </c>
      <c r="P28" s="83">
        <v>1000</v>
      </c>
      <c r="Q28" s="71">
        <f t="shared" si="5"/>
        <v>500</v>
      </c>
      <c r="R28" s="78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99"/>
      <c r="AO28" s="99"/>
      <c r="AP28" s="99"/>
      <c r="AQ28" s="99"/>
      <c r="AR28" s="99"/>
      <c r="AS28" s="99"/>
      <c r="AT28" s="99"/>
      <c r="AU28" s="99"/>
    </row>
    <row r="29" spans="1:47" s="71" customFormat="1" x14ac:dyDescent="0.3">
      <c r="A29" s="66">
        <v>1348</v>
      </c>
      <c r="B29" s="67" t="s">
        <v>67</v>
      </c>
      <c r="C29" s="66">
        <v>42</v>
      </c>
      <c r="D29" s="66">
        <v>1060</v>
      </c>
      <c r="E29" s="68">
        <v>3</v>
      </c>
      <c r="F29" s="66">
        <v>3699</v>
      </c>
      <c r="G29" s="66">
        <f t="shared" si="6"/>
        <v>3750</v>
      </c>
      <c r="H29" s="66">
        <f t="shared" si="8"/>
        <v>3724.5</v>
      </c>
      <c r="I29" s="66">
        <v>1680</v>
      </c>
      <c r="J29" s="69">
        <f t="shared" si="3"/>
        <v>23.44047619047619</v>
      </c>
      <c r="K29" s="66"/>
      <c r="L29" s="73">
        <v>15</v>
      </c>
      <c r="M29" s="66"/>
      <c r="N29" s="44">
        <f t="shared" si="7"/>
        <v>4.4339285714285719</v>
      </c>
      <c r="O29" s="49">
        <f t="shared" si="4"/>
        <v>27.874404761904763</v>
      </c>
      <c r="P29" s="83">
        <v>2500</v>
      </c>
      <c r="Q29" s="71">
        <f t="shared" si="5"/>
        <v>1250</v>
      </c>
      <c r="R29" s="78">
        <v>40</v>
      </c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99"/>
      <c r="AO29" s="99"/>
      <c r="AP29" s="99"/>
      <c r="AQ29" s="99"/>
      <c r="AR29" s="99"/>
      <c r="AS29" s="99"/>
      <c r="AT29" s="99"/>
      <c r="AU29" s="99"/>
    </row>
    <row r="30" spans="1:47" s="71" customFormat="1" x14ac:dyDescent="0.3">
      <c r="A30" s="66">
        <v>3085</v>
      </c>
      <c r="B30" s="67" t="s">
        <v>55</v>
      </c>
      <c r="C30" s="66">
        <v>42</v>
      </c>
      <c r="D30" s="66">
        <v>4007</v>
      </c>
      <c r="E30" s="68">
        <v>3</v>
      </c>
      <c r="F30" s="66">
        <v>9835</v>
      </c>
      <c r="G30" s="66">
        <f t="shared" si="6"/>
        <v>6750</v>
      </c>
      <c r="H30" s="66">
        <f t="shared" si="8"/>
        <v>8292.5</v>
      </c>
      <c r="I30" s="66">
        <v>2730</v>
      </c>
      <c r="J30" s="69">
        <f t="shared" si="3"/>
        <v>37.035714285714285</v>
      </c>
      <c r="K30" s="66"/>
      <c r="L30" s="73">
        <v>20</v>
      </c>
      <c r="M30" s="66"/>
      <c r="N30" s="44">
        <f t="shared" si="7"/>
        <v>9.8720238095238102</v>
      </c>
      <c r="O30" s="49">
        <f t="shared" si="4"/>
        <v>46.907738095238095</v>
      </c>
      <c r="P30" s="83">
        <v>4500</v>
      </c>
      <c r="Q30" s="71">
        <f t="shared" si="5"/>
        <v>2250</v>
      </c>
      <c r="R30" s="78">
        <v>70</v>
      </c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99"/>
      <c r="AP30" s="99"/>
      <c r="AQ30" s="99"/>
      <c r="AR30" s="99"/>
      <c r="AS30" s="99"/>
      <c r="AT30" s="99"/>
      <c r="AU30" s="99"/>
    </row>
    <row r="31" spans="1:47" s="71" customFormat="1" x14ac:dyDescent="0.3">
      <c r="A31" s="66">
        <v>1341</v>
      </c>
      <c r="B31" s="67" t="s">
        <v>255</v>
      </c>
      <c r="C31" s="66">
        <v>20</v>
      </c>
      <c r="D31" s="66">
        <v>200</v>
      </c>
      <c r="E31" s="68">
        <v>3</v>
      </c>
      <c r="F31" s="66">
        <v>1431</v>
      </c>
      <c r="G31" s="66">
        <f t="shared" si="6"/>
        <v>1200</v>
      </c>
      <c r="H31" s="66">
        <f t="shared" si="8"/>
        <v>1315.5</v>
      </c>
      <c r="I31" s="66">
        <v>900</v>
      </c>
      <c r="J31" s="69">
        <f t="shared" si="3"/>
        <v>10.775</v>
      </c>
      <c r="K31" s="66"/>
      <c r="L31" s="66"/>
      <c r="M31" s="66"/>
      <c r="N31" s="44">
        <f t="shared" si="7"/>
        <v>3.2887500000000003</v>
      </c>
      <c r="O31" s="49">
        <f t="shared" si="4"/>
        <v>14.063750000000001</v>
      </c>
      <c r="P31" s="83">
        <v>800</v>
      </c>
      <c r="Q31" s="71">
        <f t="shared" si="5"/>
        <v>400</v>
      </c>
      <c r="R31" s="78">
        <v>15</v>
      </c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99"/>
      <c r="AO31" s="99"/>
      <c r="AP31" s="99"/>
      <c r="AQ31" s="99"/>
      <c r="AR31" s="99"/>
      <c r="AS31" s="99"/>
      <c r="AT31" s="99"/>
      <c r="AU31" s="99"/>
    </row>
    <row r="32" spans="1:47" s="71" customFormat="1" x14ac:dyDescent="0.3">
      <c r="A32" s="66">
        <v>1538</v>
      </c>
      <c r="B32" s="67" t="s">
        <v>238</v>
      </c>
      <c r="C32" s="66">
        <v>60</v>
      </c>
      <c r="D32" s="66">
        <v>20</v>
      </c>
      <c r="E32" s="68">
        <v>4</v>
      </c>
      <c r="F32" s="66">
        <v>2867</v>
      </c>
      <c r="G32" s="66">
        <f t="shared" si="6"/>
        <v>2714</v>
      </c>
      <c r="H32" s="66">
        <f t="shared" si="2"/>
        <v>2790.5</v>
      </c>
      <c r="I32" s="66">
        <v>2700</v>
      </c>
      <c r="J32" s="69">
        <f t="shared" si="3"/>
        <v>1.175</v>
      </c>
      <c r="K32" s="66"/>
      <c r="L32" s="66"/>
      <c r="M32" s="66"/>
      <c r="N32" s="44">
        <f t="shared" si="7"/>
        <v>2.3254166666666669</v>
      </c>
      <c r="O32" s="49">
        <f t="shared" si="4"/>
        <v>3.5004166666666672</v>
      </c>
      <c r="P32" s="83">
        <v>1357</v>
      </c>
      <c r="Q32" s="71">
        <f t="shared" si="5"/>
        <v>678.5</v>
      </c>
      <c r="R32" s="78">
        <v>10</v>
      </c>
      <c r="S32" s="99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99"/>
      <c r="AI32" s="99"/>
      <c r="AJ32" s="99"/>
      <c r="AK32" s="99"/>
      <c r="AL32" s="99"/>
      <c r="AM32" s="99"/>
      <c r="AN32" s="99"/>
      <c r="AO32" s="99"/>
      <c r="AP32" s="99"/>
      <c r="AQ32" s="99"/>
      <c r="AR32" s="99"/>
      <c r="AS32" s="99"/>
      <c r="AT32" s="99"/>
      <c r="AU32" s="99"/>
    </row>
    <row r="33" spans="1:47" s="71" customFormat="1" x14ac:dyDescent="0.3">
      <c r="A33" s="66">
        <v>1395</v>
      </c>
      <c r="B33" s="67" t="s">
        <v>25</v>
      </c>
      <c r="C33" s="66">
        <v>70</v>
      </c>
      <c r="D33" s="66">
        <v>0</v>
      </c>
      <c r="E33" s="68">
        <v>4</v>
      </c>
      <c r="F33" s="66">
        <v>5458</v>
      </c>
      <c r="G33" s="66">
        <f t="shared" si="6"/>
        <v>5600</v>
      </c>
      <c r="H33" s="66">
        <f t="shared" si="2"/>
        <v>5529</v>
      </c>
      <c r="I33" s="66"/>
      <c r="J33" s="69">
        <f t="shared" si="3"/>
        <v>78.98571428571428</v>
      </c>
      <c r="K33" s="66"/>
      <c r="L33" s="66"/>
      <c r="M33" s="66"/>
      <c r="N33" s="44">
        <f t="shared" si="7"/>
        <v>3.9492857142857143</v>
      </c>
      <c r="O33" s="49">
        <f t="shared" si="4"/>
        <v>82.934999999999988</v>
      </c>
      <c r="P33" s="83">
        <v>2800</v>
      </c>
      <c r="Q33" s="71">
        <f t="shared" si="5"/>
        <v>1400</v>
      </c>
      <c r="R33" s="78">
        <v>80</v>
      </c>
      <c r="S33" s="99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99"/>
      <c r="AI33" s="99"/>
      <c r="AJ33" s="99"/>
      <c r="AK33" s="99"/>
      <c r="AL33" s="99"/>
      <c r="AM33" s="99"/>
      <c r="AN33" s="99"/>
      <c r="AO33" s="99"/>
      <c r="AP33" s="99"/>
      <c r="AQ33" s="99"/>
      <c r="AR33" s="99"/>
      <c r="AS33" s="99"/>
      <c r="AT33" s="99"/>
      <c r="AU33" s="99"/>
    </row>
    <row r="34" spans="1:47" s="71" customFormat="1" x14ac:dyDescent="0.3">
      <c r="A34" s="66">
        <v>1397</v>
      </c>
      <c r="B34" s="67" t="s">
        <v>250</v>
      </c>
      <c r="C34" s="66">
        <v>40</v>
      </c>
      <c r="D34" s="66">
        <v>1000</v>
      </c>
      <c r="E34" s="68">
        <v>3</v>
      </c>
      <c r="F34" s="66">
        <v>4099</v>
      </c>
      <c r="G34" s="66">
        <f t="shared" si="6"/>
        <v>3750</v>
      </c>
      <c r="H34" s="66">
        <f t="shared" si="2"/>
        <v>3924.5</v>
      </c>
      <c r="I34" s="66">
        <v>3000</v>
      </c>
      <c r="J34" s="69">
        <f t="shared" si="3"/>
        <v>-1.8875</v>
      </c>
      <c r="K34" s="66"/>
      <c r="L34" s="73">
        <v>50</v>
      </c>
      <c r="M34" s="66"/>
      <c r="N34" s="44">
        <f t="shared" si="7"/>
        <v>4.9056250000000006</v>
      </c>
      <c r="O34" s="49">
        <f t="shared" si="4"/>
        <v>3.0181250000000004</v>
      </c>
      <c r="P34" s="83">
        <v>2500</v>
      </c>
      <c r="Q34" s="71">
        <f t="shared" si="5"/>
        <v>1250</v>
      </c>
      <c r="R34" s="78"/>
      <c r="S34" s="99"/>
      <c r="T34" s="99"/>
      <c r="U34" s="99"/>
      <c r="V34" s="99"/>
      <c r="W34" s="99"/>
      <c r="X34" s="99"/>
      <c r="Y34" s="99"/>
      <c r="Z34" s="99"/>
      <c r="AA34" s="99"/>
      <c r="AB34" s="99"/>
      <c r="AC34" s="99"/>
      <c r="AD34" s="99"/>
      <c r="AE34" s="99"/>
      <c r="AF34" s="99"/>
      <c r="AG34" s="99"/>
      <c r="AH34" s="99"/>
      <c r="AI34" s="99"/>
      <c r="AJ34" s="99"/>
      <c r="AK34" s="99"/>
      <c r="AL34" s="99"/>
      <c r="AM34" s="99"/>
      <c r="AN34" s="99"/>
      <c r="AO34" s="99"/>
      <c r="AP34" s="99"/>
      <c r="AQ34" s="99"/>
      <c r="AR34" s="99"/>
      <c r="AS34" s="99"/>
      <c r="AT34" s="99"/>
      <c r="AU34" s="99"/>
    </row>
    <row r="35" spans="1:47" s="71" customFormat="1" x14ac:dyDescent="0.3">
      <c r="A35" s="66">
        <v>1016</v>
      </c>
      <c r="B35" s="67" t="s">
        <v>56</v>
      </c>
      <c r="C35" s="66">
        <v>15</v>
      </c>
      <c r="D35" s="66">
        <v>0</v>
      </c>
      <c r="E35" s="68">
        <v>3.5</v>
      </c>
      <c r="F35" s="66">
        <v>932</v>
      </c>
      <c r="G35" s="66">
        <f t="shared" si="6"/>
        <v>787.5</v>
      </c>
      <c r="H35" s="66">
        <f t="shared" si="2"/>
        <v>859.75</v>
      </c>
      <c r="I35" s="66">
        <v>900</v>
      </c>
      <c r="J35" s="69">
        <f t="shared" si="3"/>
        <v>-2.6833333333333331</v>
      </c>
      <c r="K35" s="66"/>
      <c r="L35" s="66"/>
      <c r="M35" s="66"/>
      <c r="N35" s="44">
        <f t="shared" si="7"/>
        <v>2.8658333333333337</v>
      </c>
      <c r="O35" s="49">
        <f t="shared" si="4"/>
        <v>0.18250000000000055</v>
      </c>
      <c r="P35" s="83">
        <v>450</v>
      </c>
      <c r="Q35" s="71">
        <f t="shared" si="5"/>
        <v>225</v>
      </c>
      <c r="R35" s="78">
        <v>15</v>
      </c>
      <c r="S35" s="99"/>
      <c r="T35" s="99"/>
      <c r="U35" s="99"/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  <c r="AQ35" s="99"/>
      <c r="AR35" s="99"/>
      <c r="AS35" s="99"/>
      <c r="AT35" s="99"/>
      <c r="AU35" s="99"/>
    </row>
    <row r="36" spans="1:47" s="71" customFormat="1" x14ac:dyDescent="0.3">
      <c r="A36" s="66">
        <v>1036</v>
      </c>
      <c r="B36" s="67" t="s">
        <v>71</v>
      </c>
      <c r="C36" s="66">
        <v>15</v>
      </c>
      <c r="D36" s="66">
        <v>0</v>
      </c>
      <c r="E36" s="68">
        <v>3.5</v>
      </c>
      <c r="F36" s="66">
        <v>545</v>
      </c>
      <c r="G36" s="66">
        <f t="shared" si="6"/>
        <v>612.5</v>
      </c>
      <c r="H36" s="66">
        <f t="shared" si="2"/>
        <v>578.75</v>
      </c>
      <c r="I36" s="66">
        <v>750</v>
      </c>
      <c r="J36" s="69">
        <f t="shared" si="3"/>
        <v>-11.416666666666666</v>
      </c>
      <c r="K36" s="66"/>
      <c r="L36" s="66"/>
      <c r="M36" s="66"/>
      <c r="N36" s="44">
        <f t="shared" si="7"/>
        <v>1.9291666666666667</v>
      </c>
      <c r="O36" s="49">
        <f t="shared" si="4"/>
        <v>-9.4874999999999989</v>
      </c>
      <c r="P36" s="83">
        <v>350</v>
      </c>
      <c r="Q36" s="71">
        <f t="shared" si="5"/>
        <v>175</v>
      </c>
      <c r="R36" s="78"/>
      <c r="S36" s="99"/>
      <c r="T36" s="99"/>
      <c r="U36" s="99"/>
      <c r="V36" s="99"/>
      <c r="W36" s="99"/>
      <c r="X36" s="99"/>
      <c r="Y36" s="99"/>
      <c r="Z36" s="99"/>
      <c r="AA36" s="99"/>
      <c r="AB36" s="99"/>
      <c r="AC36" s="99"/>
      <c r="AD36" s="99"/>
      <c r="AE36" s="99"/>
      <c r="AF36" s="99"/>
      <c r="AG36" s="99"/>
      <c r="AH36" s="99"/>
      <c r="AI36" s="99"/>
      <c r="AJ36" s="99"/>
      <c r="AK36" s="99"/>
      <c r="AL36" s="99"/>
      <c r="AM36" s="99"/>
      <c r="AN36" s="99"/>
      <c r="AO36" s="99"/>
      <c r="AP36" s="99"/>
      <c r="AQ36" s="99"/>
      <c r="AR36" s="99"/>
      <c r="AS36" s="99"/>
      <c r="AT36" s="99"/>
      <c r="AU36" s="99"/>
    </row>
    <row r="37" spans="1:47" s="71" customFormat="1" x14ac:dyDescent="0.3">
      <c r="A37" s="66">
        <v>1522</v>
      </c>
      <c r="B37" s="67" t="s">
        <v>242</v>
      </c>
      <c r="C37" s="66">
        <v>28</v>
      </c>
      <c r="D37" s="66">
        <v>937</v>
      </c>
      <c r="E37" s="68">
        <v>4</v>
      </c>
      <c r="F37" s="66">
        <v>1232</v>
      </c>
      <c r="G37" s="66">
        <f t="shared" si="6"/>
        <v>770</v>
      </c>
      <c r="H37" s="66">
        <f t="shared" si="2"/>
        <v>1001</v>
      </c>
      <c r="I37" s="66"/>
      <c r="J37" s="69">
        <f t="shared" si="3"/>
        <v>2.2857142857142856</v>
      </c>
      <c r="K37" s="66"/>
      <c r="L37" s="66"/>
      <c r="M37" s="66"/>
      <c r="N37" s="44">
        <f t="shared" si="7"/>
        <v>1.7875000000000001</v>
      </c>
      <c r="O37" s="49">
        <f t="shared" si="4"/>
        <v>4.0732142857142861</v>
      </c>
      <c r="P37" s="83">
        <v>385</v>
      </c>
      <c r="Q37" s="71">
        <f t="shared" si="5"/>
        <v>192.5</v>
      </c>
      <c r="R37" s="78"/>
      <c r="S37" s="99"/>
      <c r="T37" s="99"/>
      <c r="U37" s="99"/>
      <c r="V37" s="99"/>
      <c r="W37" s="99"/>
      <c r="X37" s="99"/>
      <c r="Y37" s="99"/>
      <c r="Z37" s="99"/>
      <c r="AA37" s="99"/>
      <c r="AB37" s="99"/>
      <c r="AC37" s="99"/>
      <c r="AD37" s="99"/>
      <c r="AE37" s="99"/>
      <c r="AF37" s="99"/>
      <c r="AG37" s="99"/>
      <c r="AH37" s="99"/>
      <c r="AI37" s="99"/>
      <c r="AJ37" s="99"/>
      <c r="AK37" s="99"/>
      <c r="AL37" s="99"/>
      <c r="AM37" s="99"/>
      <c r="AN37" s="99"/>
      <c r="AO37" s="99"/>
      <c r="AP37" s="99"/>
      <c r="AQ37" s="99"/>
      <c r="AR37" s="99"/>
      <c r="AS37" s="99"/>
      <c r="AT37" s="99"/>
      <c r="AU37" s="99"/>
    </row>
    <row r="38" spans="1:47" s="71" customFormat="1" x14ac:dyDescent="0.3">
      <c r="A38" s="66">
        <v>1214</v>
      </c>
      <c r="B38" s="67" t="s">
        <v>57</v>
      </c>
      <c r="C38" s="66">
        <v>15</v>
      </c>
      <c r="D38" s="66">
        <v>600</v>
      </c>
      <c r="E38" s="68">
        <v>3.5</v>
      </c>
      <c r="F38" s="66">
        <v>711</v>
      </c>
      <c r="G38" s="66">
        <f t="shared" si="6"/>
        <v>612.5</v>
      </c>
      <c r="H38" s="66">
        <f t="shared" si="2"/>
        <v>661.75</v>
      </c>
      <c r="I38" s="66"/>
      <c r="J38" s="69">
        <f t="shared" si="3"/>
        <v>4.1166666666666663</v>
      </c>
      <c r="K38" s="66"/>
      <c r="L38" s="66"/>
      <c r="M38" s="66"/>
      <c r="N38" s="44">
        <f t="shared" si="7"/>
        <v>2.2058333333333331</v>
      </c>
      <c r="O38" s="49">
        <f t="shared" si="4"/>
        <v>6.3224999999999998</v>
      </c>
      <c r="P38" s="83">
        <v>350</v>
      </c>
      <c r="Q38" s="71">
        <f t="shared" si="5"/>
        <v>175</v>
      </c>
      <c r="R38" s="78"/>
      <c r="S38" s="99"/>
      <c r="T38" s="99"/>
      <c r="U38" s="99"/>
      <c r="V38" s="99"/>
      <c r="W38" s="99"/>
      <c r="X38" s="99"/>
      <c r="Y38" s="99"/>
      <c r="Z38" s="99"/>
      <c r="AA38" s="99"/>
      <c r="AB38" s="99"/>
      <c r="AC38" s="99"/>
      <c r="AD38" s="99"/>
      <c r="AE38" s="99"/>
      <c r="AF38" s="99"/>
      <c r="AG38" s="99"/>
      <c r="AH38" s="99"/>
      <c r="AI38" s="99"/>
      <c r="AJ38" s="99"/>
      <c r="AK38" s="99"/>
      <c r="AL38" s="99"/>
      <c r="AM38" s="99"/>
      <c r="AN38" s="99"/>
      <c r="AO38" s="99"/>
      <c r="AP38" s="99"/>
      <c r="AQ38" s="99"/>
      <c r="AR38" s="99"/>
      <c r="AS38" s="99"/>
      <c r="AT38" s="99"/>
      <c r="AU38" s="99"/>
    </row>
    <row r="39" spans="1:47" s="65" customFormat="1" x14ac:dyDescent="0.3">
      <c r="A39" s="41">
        <v>1235</v>
      </c>
      <c r="B39" s="67" t="s">
        <v>58</v>
      </c>
      <c r="C39" s="41">
        <v>15</v>
      </c>
      <c r="D39" s="41">
        <v>300</v>
      </c>
      <c r="E39" s="42">
        <v>3.5</v>
      </c>
      <c r="F39" s="41">
        <v>1468</v>
      </c>
      <c r="G39" s="66">
        <f t="shared" si="6"/>
        <v>892.5</v>
      </c>
      <c r="H39" s="41">
        <f t="shared" si="2"/>
        <v>1180.25</v>
      </c>
      <c r="I39" s="41">
        <v>525</v>
      </c>
      <c r="J39" s="69">
        <f t="shared" si="3"/>
        <v>23.683333333333334</v>
      </c>
      <c r="K39" s="41"/>
      <c r="L39" s="41"/>
      <c r="M39" s="41"/>
      <c r="N39" s="39">
        <f t="shared" si="7"/>
        <v>3.934166666666667</v>
      </c>
      <c r="O39" s="49">
        <f t="shared" si="4"/>
        <v>27.6175</v>
      </c>
      <c r="P39" s="84">
        <v>510</v>
      </c>
      <c r="Q39" s="71">
        <f t="shared" si="5"/>
        <v>255</v>
      </c>
      <c r="R39" s="19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</row>
    <row r="40" spans="1:47" s="65" customFormat="1" x14ac:dyDescent="0.3">
      <c r="A40" s="41">
        <v>1600</v>
      </c>
      <c r="B40" s="67" t="s">
        <v>281</v>
      </c>
      <c r="C40" s="41">
        <v>9</v>
      </c>
      <c r="D40" s="41">
        <v>737</v>
      </c>
      <c r="E40" s="42">
        <v>9</v>
      </c>
      <c r="F40" s="41">
        <v>360</v>
      </c>
      <c r="G40" s="66">
        <f t="shared" si="6"/>
        <v>274.5</v>
      </c>
      <c r="H40" s="41">
        <f t="shared" si="2"/>
        <v>317.25</v>
      </c>
      <c r="I40" s="41"/>
      <c r="J40" s="69">
        <f t="shared" si="3"/>
        <v>-46.638888888888886</v>
      </c>
      <c r="K40" s="41"/>
      <c r="L40" s="41"/>
      <c r="M40" s="41"/>
      <c r="N40" s="39">
        <f t="shared" si="7"/>
        <v>1.7625000000000002</v>
      </c>
      <c r="O40" s="49">
        <f t="shared" si="4"/>
        <v>-44.876388888888883</v>
      </c>
      <c r="P40" s="84">
        <v>61</v>
      </c>
      <c r="Q40" s="71">
        <f t="shared" si="5"/>
        <v>30.5</v>
      </c>
      <c r="R40" s="19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</row>
    <row r="41" spans="1:47" s="65" customFormat="1" x14ac:dyDescent="0.3">
      <c r="A41" s="41">
        <v>1601</v>
      </c>
      <c r="B41" s="63" t="s">
        <v>280</v>
      </c>
      <c r="C41" s="41">
        <v>9</v>
      </c>
      <c r="D41" s="41">
        <v>760</v>
      </c>
      <c r="E41" s="42">
        <v>9</v>
      </c>
      <c r="F41" s="41">
        <v>306</v>
      </c>
      <c r="G41" s="66">
        <f t="shared" si="6"/>
        <v>49.5</v>
      </c>
      <c r="H41" s="41">
        <f t="shared" si="2"/>
        <v>177.75</v>
      </c>
      <c r="I41" s="41"/>
      <c r="J41" s="69">
        <f t="shared" si="3"/>
        <v>-64.694444444444443</v>
      </c>
      <c r="K41" s="41"/>
      <c r="L41" s="41"/>
      <c r="M41" s="41"/>
      <c r="N41" s="39">
        <f t="shared" si="7"/>
        <v>0.98750000000000016</v>
      </c>
      <c r="O41" s="49">
        <f t="shared" si="4"/>
        <v>-63.706944444444446</v>
      </c>
      <c r="P41" s="84">
        <v>11</v>
      </c>
      <c r="Q41" s="71">
        <f t="shared" si="5"/>
        <v>5.5</v>
      </c>
      <c r="R41" s="19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</row>
    <row r="42" spans="1:47" s="71" customFormat="1" x14ac:dyDescent="0.3">
      <c r="A42" s="66">
        <v>1603</v>
      </c>
      <c r="B42" s="67" t="s">
        <v>282</v>
      </c>
      <c r="C42" s="66">
        <v>12</v>
      </c>
      <c r="D42" s="66">
        <v>355</v>
      </c>
      <c r="E42" s="68">
        <v>9</v>
      </c>
      <c r="F42" s="66">
        <v>396</v>
      </c>
      <c r="G42" s="66">
        <f t="shared" si="6"/>
        <v>189</v>
      </c>
      <c r="H42" s="66">
        <f t="shared" si="2"/>
        <v>292.5</v>
      </c>
      <c r="I42" s="66"/>
      <c r="J42" s="69">
        <f t="shared" si="3"/>
        <v>-5.208333333333333</v>
      </c>
      <c r="K42" s="66"/>
      <c r="L42" s="66"/>
      <c r="M42" s="66"/>
      <c r="N42" s="44">
        <f t="shared" si="7"/>
        <v>1.21875</v>
      </c>
      <c r="O42" s="49">
        <f t="shared" si="4"/>
        <v>-3.989583333333333</v>
      </c>
      <c r="P42" s="83">
        <v>42</v>
      </c>
      <c r="Q42" s="71">
        <f t="shared" si="5"/>
        <v>21</v>
      </c>
      <c r="R42" s="78"/>
      <c r="S42" s="99"/>
      <c r="T42" s="99"/>
      <c r="U42" s="99"/>
      <c r="V42" s="99"/>
      <c r="W42" s="99"/>
      <c r="X42" s="99"/>
      <c r="Y42" s="99"/>
      <c r="Z42" s="99"/>
      <c r="AA42" s="99"/>
      <c r="AB42" s="99"/>
      <c r="AC42" s="99"/>
      <c r="AD42" s="99"/>
      <c r="AE42" s="99"/>
      <c r="AF42" s="99"/>
      <c r="AG42" s="99"/>
      <c r="AH42" s="99"/>
      <c r="AI42" s="99"/>
      <c r="AJ42" s="99"/>
      <c r="AK42" s="99"/>
      <c r="AL42" s="99"/>
      <c r="AM42" s="99"/>
      <c r="AN42" s="99"/>
      <c r="AO42" s="99"/>
      <c r="AP42" s="99"/>
      <c r="AQ42" s="99"/>
      <c r="AR42" s="99"/>
      <c r="AS42" s="99"/>
      <c r="AT42" s="99"/>
      <c r="AU42" s="99"/>
    </row>
    <row r="43" spans="1:47" s="71" customFormat="1" x14ac:dyDescent="0.3">
      <c r="A43" s="66">
        <v>1604</v>
      </c>
      <c r="B43" s="67" t="s">
        <v>286</v>
      </c>
      <c r="C43" s="66">
        <v>12</v>
      </c>
      <c r="D43" s="66">
        <v>154</v>
      </c>
      <c r="E43" s="68">
        <v>9</v>
      </c>
      <c r="F43" s="66">
        <v>216</v>
      </c>
      <c r="G43" s="66">
        <f t="shared" si="6"/>
        <v>207</v>
      </c>
      <c r="H43" s="66">
        <f t="shared" si="2"/>
        <v>211.5</v>
      </c>
      <c r="I43" s="66"/>
      <c r="J43" s="69">
        <f t="shared" si="3"/>
        <v>4.791666666666667</v>
      </c>
      <c r="K43" s="66"/>
      <c r="L43" s="66"/>
      <c r="M43" s="66"/>
      <c r="N43" s="44">
        <f t="shared" si="7"/>
        <v>0.88125000000000009</v>
      </c>
      <c r="O43" s="49">
        <f t="shared" si="4"/>
        <v>5.6729166666666675</v>
      </c>
      <c r="P43" s="83">
        <v>46</v>
      </c>
      <c r="Q43" s="71">
        <f t="shared" si="5"/>
        <v>23</v>
      </c>
      <c r="R43" s="78">
        <v>0</v>
      </c>
      <c r="S43" s="99"/>
      <c r="T43" s="99"/>
      <c r="U43" s="99"/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/>
      <c r="AH43" s="99"/>
      <c r="AI43" s="99"/>
      <c r="AJ43" s="99"/>
      <c r="AK43" s="99"/>
      <c r="AL43" s="99"/>
      <c r="AM43" s="99"/>
      <c r="AN43" s="99"/>
      <c r="AO43" s="99"/>
      <c r="AP43" s="99"/>
      <c r="AQ43" s="99"/>
      <c r="AR43" s="99"/>
      <c r="AS43" s="99"/>
      <c r="AT43" s="99"/>
      <c r="AU43" s="99"/>
    </row>
    <row r="44" spans="1:47" s="71" customFormat="1" x14ac:dyDescent="0.3">
      <c r="A44" s="66">
        <v>163</v>
      </c>
      <c r="B44" s="67" t="s">
        <v>351</v>
      </c>
      <c r="C44" s="66">
        <v>10</v>
      </c>
      <c r="D44" s="66">
        <v>18</v>
      </c>
      <c r="E44" s="68">
        <v>3.5</v>
      </c>
      <c r="F44" s="66">
        <v>377</v>
      </c>
      <c r="G44" s="66">
        <f t="shared" si="6"/>
        <v>416.5</v>
      </c>
      <c r="H44" s="66">
        <f t="shared" si="2"/>
        <v>396.75</v>
      </c>
      <c r="I44" s="66">
        <v>150</v>
      </c>
      <c r="J44" s="69">
        <f t="shared" si="3"/>
        <v>22.875</v>
      </c>
      <c r="K44" s="66"/>
      <c r="L44" s="66"/>
      <c r="M44" s="66"/>
      <c r="N44" s="44">
        <f t="shared" si="7"/>
        <v>1.9837500000000001</v>
      </c>
      <c r="O44" s="49">
        <f t="shared" si="4"/>
        <v>24.858750000000001</v>
      </c>
      <c r="P44" s="83">
        <v>238</v>
      </c>
      <c r="Q44" s="71">
        <f t="shared" si="5"/>
        <v>119</v>
      </c>
      <c r="R44" s="78"/>
      <c r="S44" s="99"/>
      <c r="T44" s="99"/>
      <c r="U44" s="99"/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9"/>
      <c r="AI44" s="99"/>
      <c r="AJ44" s="99"/>
      <c r="AK44" s="99"/>
      <c r="AL44" s="99"/>
      <c r="AM44" s="99"/>
      <c r="AN44" s="99"/>
      <c r="AO44" s="99"/>
      <c r="AP44" s="99"/>
      <c r="AQ44" s="99"/>
      <c r="AR44" s="99"/>
      <c r="AS44" s="99"/>
      <c r="AT44" s="99"/>
      <c r="AU44" s="99"/>
    </row>
    <row r="45" spans="1:47" s="71" customFormat="1" x14ac:dyDescent="0.3">
      <c r="A45" s="66">
        <v>54</v>
      </c>
      <c r="B45" s="67" t="s">
        <v>352</v>
      </c>
      <c r="C45" s="66">
        <v>10</v>
      </c>
      <c r="D45" s="66">
        <v>15</v>
      </c>
      <c r="E45" s="68">
        <v>3.5</v>
      </c>
      <c r="F45" s="66">
        <v>378</v>
      </c>
      <c r="G45" s="66">
        <f t="shared" si="6"/>
        <v>521.5</v>
      </c>
      <c r="H45" s="66">
        <f t="shared" si="2"/>
        <v>449.75</v>
      </c>
      <c r="I45" s="66">
        <v>250</v>
      </c>
      <c r="J45" s="69">
        <f t="shared" si="3"/>
        <v>18.475000000000001</v>
      </c>
      <c r="K45" s="66"/>
      <c r="L45" s="66"/>
      <c r="M45" s="66"/>
      <c r="N45" s="44">
        <f t="shared" si="7"/>
        <v>2.2487500000000002</v>
      </c>
      <c r="O45" s="49">
        <f t="shared" si="4"/>
        <v>20.723750000000003</v>
      </c>
      <c r="P45" s="83">
        <v>298</v>
      </c>
      <c r="Q45" s="71">
        <f t="shared" si="5"/>
        <v>149</v>
      </c>
      <c r="R45" s="78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  <c r="AN45" s="99"/>
      <c r="AO45" s="99"/>
      <c r="AP45" s="99"/>
      <c r="AQ45" s="99"/>
      <c r="AR45" s="99"/>
      <c r="AS45" s="99"/>
      <c r="AT45" s="99"/>
      <c r="AU45" s="99"/>
    </row>
    <row r="46" spans="1:47" s="71" customFormat="1" x14ac:dyDescent="0.3">
      <c r="A46" s="66">
        <v>1479</v>
      </c>
      <c r="B46" s="67" t="s">
        <v>230</v>
      </c>
      <c r="C46" s="66">
        <v>30</v>
      </c>
      <c r="D46" s="66">
        <v>22</v>
      </c>
      <c r="E46" s="68">
        <v>3.5</v>
      </c>
      <c r="F46" s="66">
        <v>523</v>
      </c>
      <c r="G46" s="66">
        <f t="shared" si="6"/>
        <v>379.75</v>
      </c>
      <c r="H46" s="66">
        <f t="shared" si="2"/>
        <v>451.375</v>
      </c>
      <c r="I46" s="66"/>
      <c r="J46" s="69">
        <f t="shared" si="3"/>
        <v>14.3125</v>
      </c>
      <c r="K46" s="66"/>
      <c r="L46" s="66"/>
      <c r="M46" s="66"/>
      <c r="N46" s="44">
        <f t="shared" si="7"/>
        <v>0.75229166666666669</v>
      </c>
      <c r="O46" s="49">
        <f t="shared" si="4"/>
        <v>15.064791666666666</v>
      </c>
      <c r="P46" s="83">
        <v>217</v>
      </c>
      <c r="Q46" s="71">
        <f t="shared" si="5"/>
        <v>108.5</v>
      </c>
      <c r="R46" s="78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/>
      <c r="AP46" s="99"/>
      <c r="AQ46" s="99"/>
      <c r="AR46" s="99"/>
      <c r="AS46" s="99"/>
      <c r="AT46" s="99"/>
      <c r="AU46" s="99"/>
    </row>
    <row r="47" spans="1:47" s="71" customFormat="1" x14ac:dyDescent="0.3">
      <c r="A47" s="66">
        <v>1042</v>
      </c>
      <c r="B47" s="67" t="s">
        <v>231</v>
      </c>
      <c r="C47" s="66">
        <v>10</v>
      </c>
      <c r="D47" s="66">
        <v>138</v>
      </c>
      <c r="E47" s="68">
        <v>4</v>
      </c>
      <c r="F47" s="66">
        <v>294</v>
      </c>
      <c r="G47" s="66">
        <f t="shared" si="6"/>
        <v>354</v>
      </c>
      <c r="H47" s="66">
        <f t="shared" si="2"/>
        <v>324</v>
      </c>
      <c r="I47" s="66">
        <v>150</v>
      </c>
      <c r="J47" s="69">
        <f t="shared" si="3"/>
        <v>3.6</v>
      </c>
      <c r="K47" s="66"/>
      <c r="L47" s="66"/>
      <c r="M47" s="66"/>
      <c r="N47" s="44">
        <f t="shared" si="7"/>
        <v>1.6199999999999999</v>
      </c>
      <c r="O47" s="49">
        <f t="shared" si="4"/>
        <v>5.22</v>
      </c>
      <c r="P47" s="83">
        <v>177</v>
      </c>
      <c r="Q47" s="71">
        <f t="shared" si="5"/>
        <v>88.5</v>
      </c>
      <c r="R47" s="78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99"/>
      <c r="AP47" s="99"/>
      <c r="AQ47" s="99"/>
      <c r="AR47" s="99"/>
      <c r="AS47" s="99"/>
      <c r="AT47" s="99"/>
      <c r="AU47" s="99"/>
    </row>
    <row r="48" spans="1:47" s="71" customFormat="1" x14ac:dyDescent="0.3">
      <c r="A48" s="66">
        <v>87</v>
      </c>
      <c r="B48" s="67" t="s">
        <v>232</v>
      </c>
      <c r="C48" s="66">
        <v>30</v>
      </c>
      <c r="D48" s="66">
        <v>9</v>
      </c>
      <c r="E48" s="68">
        <v>4</v>
      </c>
      <c r="F48" s="66">
        <v>1950</v>
      </c>
      <c r="G48" s="66">
        <f t="shared" si="6"/>
        <v>2414</v>
      </c>
      <c r="H48" s="66">
        <f t="shared" si="2"/>
        <v>2182</v>
      </c>
      <c r="I48" s="66">
        <v>1350</v>
      </c>
      <c r="J48" s="69">
        <f t="shared" si="3"/>
        <v>27.433333333333334</v>
      </c>
      <c r="K48" s="66"/>
      <c r="L48" s="66"/>
      <c r="M48" s="66"/>
      <c r="N48" s="44">
        <f t="shared" si="7"/>
        <v>3.6366666666666672</v>
      </c>
      <c r="O48" s="49">
        <f t="shared" si="4"/>
        <v>31.07</v>
      </c>
      <c r="P48" s="83">
        <v>1207</v>
      </c>
      <c r="Q48" s="71">
        <f t="shared" si="5"/>
        <v>603.5</v>
      </c>
      <c r="R48" s="78"/>
      <c r="S48" s="99"/>
      <c r="T48" s="99"/>
      <c r="U48" s="99"/>
      <c r="V48" s="99"/>
      <c r="W48" s="99"/>
      <c r="X48" s="99"/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99"/>
      <c r="AM48" s="99"/>
      <c r="AN48" s="99"/>
      <c r="AO48" s="99"/>
      <c r="AP48" s="99"/>
      <c r="AQ48" s="99"/>
      <c r="AR48" s="99"/>
      <c r="AS48" s="99"/>
      <c r="AT48" s="99"/>
      <c r="AU48" s="99"/>
    </row>
    <row r="49" spans="1:47" s="95" customFormat="1" x14ac:dyDescent="0.3">
      <c r="A49" s="66">
        <v>3076</v>
      </c>
      <c r="B49" s="67" t="s">
        <v>229</v>
      </c>
      <c r="C49" s="66">
        <v>30</v>
      </c>
      <c r="D49" s="66">
        <v>19</v>
      </c>
      <c r="E49" s="68">
        <v>4</v>
      </c>
      <c r="F49" s="66">
        <v>712</v>
      </c>
      <c r="G49" s="66">
        <f t="shared" si="6"/>
        <v>562</v>
      </c>
      <c r="H49" s="66">
        <f t="shared" si="2"/>
        <v>637</v>
      </c>
      <c r="I49" s="66"/>
      <c r="J49" s="69">
        <f t="shared" si="3"/>
        <v>20.6</v>
      </c>
      <c r="K49" s="66"/>
      <c r="L49" s="66"/>
      <c r="M49" s="66"/>
      <c r="N49" s="44">
        <f t="shared" si="7"/>
        <v>1.0616666666666668</v>
      </c>
      <c r="O49" s="49">
        <f t="shared" si="4"/>
        <v>21.661666666666669</v>
      </c>
      <c r="P49" s="83">
        <v>281</v>
      </c>
      <c r="Q49" s="71">
        <f t="shared" si="5"/>
        <v>140.5</v>
      </c>
      <c r="R49" s="78"/>
      <c r="S49" s="99"/>
      <c r="T49" s="99"/>
      <c r="U49" s="99"/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99"/>
      <c r="AG49" s="99"/>
      <c r="AH49" s="99"/>
      <c r="AI49" s="99"/>
      <c r="AJ49" s="99"/>
      <c r="AK49" s="99"/>
      <c r="AL49" s="99"/>
      <c r="AM49" s="99"/>
      <c r="AN49" s="99"/>
      <c r="AO49" s="99"/>
      <c r="AP49" s="99"/>
      <c r="AQ49" s="99"/>
      <c r="AR49" s="99"/>
      <c r="AS49" s="99"/>
      <c r="AT49" s="99"/>
      <c r="AU49" s="99"/>
    </row>
    <row r="50" spans="1:47" s="71" customFormat="1" x14ac:dyDescent="0.3">
      <c r="A50" s="66">
        <v>3133</v>
      </c>
      <c r="B50" s="67" t="s">
        <v>317</v>
      </c>
      <c r="C50" s="66">
        <v>12</v>
      </c>
      <c r="D50" s="66">
        <v>0</v>
      </c>
      <c r="E50" s="68">
        <v>9</v>
      </c>
      <c r="F50" s="66">
        <v>1035</v>
      </c>
      <c r="G50" s="66">
        <f t="shared" si="6"/>
        <v>1080</v>
      </c>
      <c r="H50" s="66">
        <f t="shared" si="2"/>
        <v>1057.5</v>
      </c>
      <c r="I50" s="66"/>
      <c r="J50" s="69">
        <f t="shared" si="3"/>
        <v>88.125</v>
      </c>
      <c r="K50" s="66"/>
      <c r="L50" s="66"/>
      <c r="M50" s="66"/>
      <c r="N50" s="44">
        <f t="shared" si="7"/>
        <v>4.40625</v>
      </c>
      <c r="O50" s="49">
        <f t="shared" si="4"/>
        <v>92.53125</v>
      </c>
      <c r="P50" s="83">
        <v>240</v>
      </c>
      <c r="Q50" s="71">
        <f t="shared" si="5"/>
        <v>120</v>
      </c>
      <c r="R50" s="78"/>
      <c r="S50" s="99"/>
      <c r="T50" s="99"/>
      <c r="U50" s="99"/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99"/>
      <c r="AG50" s="99"/>
      <c r="AH50" s="99"/>
      <c r="AI50" s="99"/>
      <c r="AJ50" s="99"/>
      <c r="AK50" s="99"/>
      <c r="AL50" s="99"/>
      <c r="AM50" s="99"/>
      <c r="AN50" s="99"/>
      <c r="AO50" s="99"/>
      <c r="AP50" s="99"/>
      <c r="AQ50" s="99"/>
      <c r="AR50" s="99"/>
      <c r="AS50" s="99"/>
      <c r="AT50" s="99"/>
      <c r="AU50" s="99"/>
    </row>
    <row r="51" spans="1:47" s="71" customFormat="1" x14ac:dyDescent="0.3">
      <c r="A51" s="80">
        <v>1399</v>
      </c>
      <c r="B51" s="90" t="s">
        <v>206</v>
      </c>
      <c r="C51" s="80">
        <v>12</v>
      </c>
      <c r="D51" s="80">
        <v>0</v>
      </c>
      <c r="E51" s="91">
        <v>9</v>
      </c>
      <c r="F51" s="80">
        <v>1017</v>
      </c>
      <c r="G51" s="80">
        <f t="shared" si="6"/>
        <v>0</v>
      </c>
      <c r="H51" s="80">
        <f t="shared" si="2"/>
        <v>508.5</v>
      </c>
      <c r="I51" s="80"/>
      <c r="J51" s="92">
        <f t="shared" si="3"/>
        <v>42.375</v>
      </c>
      <c r="K51" s="80"/>
      <c r="L51" s="80"/>
      <c r="M51" s="80"/>
      <c r="N51" s="93">
        <f t="shared" si="7"/>
        <v>2.1187499999999999</v>
      </c>
      <c r="O51" s="93">
        <f t="shared" si="4"/>
        <v>44.493749999999999</v>
      </c>
      <c r="P51" s="94"/>
      <c r="Q51" s="95">
        <f t="shared" si="5"/>
        <v>0</v>
      </c>
      <c r="R51" s="95"/>
      <c r="S51" s="99"/>
      <c r="T51" s="99"/>
      <c r="U51" s="99"/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99"/>
      <c r="AN51" s="99"/>
      <c r="AO51" s="99"/>
      <c r="AP51" s="99"/>
      <c r="AQ51" s="99"/>
      <c r="AR51" s="99"/>
      <c r="AS51" s="99"/>
      <c r="AT51" s="99"/>
      <c r="AU51" s="99"/>
    </row>
    <row r="52" spans="1:47" s="71" customFormat="1" x14ac:dyDescent="0.3">
      <c r="A52" s="66">
        <v>1071</v>
      </c>
      <c r="B52" s="67" t="s">
        <v>27</v>
      </c>
      <c r="C52" s="66">
        <v>20</v>
      </c>
      <c r="D52" s="66">
        <v>435</v>
      </c>
      <c r="E52" s="68">
        <v>5</v>
      </c>
      <c r="F52" s="66">
        <v>1253</v>
      </c>
      <c r="G52" s="66">
        <f t="shared" ref="G52:G83" si="9">Q52*E52</f>
        <v>1567.5</v>
      </c>
      <c r="H52" s="66">
        <f t="shared" si="2"/>
        <v>1410.25</v>
      </c>
      <c r="I52" s="66">
        <v>500</v>
      </c>
      <c r="J52" s="69">
        <f t="shared" si="3"/>
        <v>23.762499999999999</v>
      </c>
      <c r="K52" s="66"/>
      <c r="L52" s="66"/>
      <c r="M52" s="66"/>
      <c r="N52" s="44">
        <f t="shared" si="7"/>
        <v>3.5256250000000002</v>
      </c>
      <c r="O52" s="49">
        <f t="shared" si="4"/>
        <v>27.288125000000001</v>
      </c>
      <c r="P52" s="83">
        <v>627</v>
      </c>
      <c r="Q52" s="71">
        <f t="shared" si="5"/>
        <v>313.5</v>
      </c>
      <c r="R52" s="78"/>
      <c r="S52" s="99"/>
      <c r="T52" s="99"/>
      <c r="U52" s="99"/>
      <c r="V52" s="99"/>
      <c r="W52" s="99"/>
      <c r="X52" s="99"/>
      <c r="Y52" s="99"/>
      <c r="Z52" s="99"/>
      <c r="AA52" s="99"/>
      <c r="AB52" s="99"/>
      <c r="AC52" s="99"/>
      <c r="AD52" s="99"/>
      <c r="AE52" s="99"/>
      <c r="AF52" s="99"/>
      <c r="AG52" s="99"/>
      <c r="AH52" s="99"/>
      <c r="AI52" s="99"/>
      <c r="AJ52" s="99"/>
      <c r="AK52" s="99"/>
      <c r="AL52" s="99"/>
      <c r="AM52" s="99"/>
      <c r="AN52" s="99"/>
      <c r="AO52" s="99"/>
      <c r="AP52" s="99"/>
      <c r="AQ52" s="99"/>
      <c r="AR52" s="99"/>
      <c r="AS52" s="99"/>
      <c r="AT52" s="99"/>
      <c r="AU52" s="99"/>
    </row>
    <row r="53" spans="1:47" s="71" customFormat="1" x14ac:dyDescent="0.3">
      <c r="A53" s="66">
        <v>1070</v>
      </c>
      <c r="B53" s="67" t="s">
        <v>26</v>
      </c>
      <c r="C53" s="66">
        <v>20</v>
      </c>
      <c r="D53" s="66">
        <v>906</v>
      </c>
      <c r="E53" s="68">
        <v>5</v>
      </c>
      <c r="F53" s="66">
        <v>1555</v>
      </c>
      <c r="G53" s="66">
        <f t="shared" si="9"/>
        <v>1407.5</v>
      </c>
      <c r="H53" s="66">
        <f t="shared" si="2"/>
        <v>1481.25</v>
      </c>
      <c r="I53" s="66">
        <v>300</v>
      </c>
      <c r="J53" s="69">
        <f t="shared" si="3"/>
        <v>13.762499999999999</v>
      </c>
      <c r="K53" s="66"/>
      <c r="L53" s="66"/>
      <c r="M53" s="66"/>
      <c r="N53" s="44">
        <f t="shared" si="7"/>
        <v>3.703125</v>
      </c>
      <c r="O53" s="49">
        <f t="shared" si="4"/>
        <v>17.465624999999999</v>
      </c>
      <c r="P53" s="83">
        <v>563</v>
      </c>
      <c r="Q53" s="71">
        <f t="shared" si="5"/>
        <v>281.5</v>
      </c>
      <c r="R53" s="78"/>
      <c r="S53" s="99"/>
      <c r="T53" s="99"/>
      <c r="U53" s="99"/>
      <c r="V53" s="99"/>
      <c r="W53" s="99"/>
      <c r="X53" s="99"/>
      <c r="Y53" s="99"/>
      <c r="Z53" s="99"/>
      <c r="AA53" s="99"/>
      <c r="AB53" s="99"/>
      <c r="AC53" s="99"/>
      <c r="AD53" s="99"/>
      <c r="AE53" s="99"/>
      <c r="AF53" s="99"/>
      <c r="AG53" s="99"/>
      <c r="AH53" s="99"/>
      <c r="AI53" s="99"/>
      <c r="AJ53" s="99"/>
      <c r="AK53" s="99"/>
      <c r="AL53" s="99"/>
      <c r="AM53" s="99"/>
      <c r="AN53" s="99"/>
      <c r="AO53" s="99"/>
      <c r="AP53" s="99"/>
      <c r="AQ53" s="99"/>
      <c r="AR53" s="99"/>
      <c r="AS53" s="99"/>
      <c r="AT53" s="99"/>
      <c r="AU53" s="99"/>
    </row>
    <row r="54" spans="1:47" s="71" customFormat="1" x14ac:dyDescent="0.3">
      <c r="A54" s="66">
        <v>8</v>
      </c>
      <c r="B54" s="67" t="s">
        <v>28</v>
      </c>
      <c r="C54" s="66">
        <v>20</v>
      </c>
      <c r="D54" s="66">
        <v>6043</v>
      </c>
      <c r="E54" s="68">
        <v>10</v>
      </c>
      <c r="F54" s="66">
        <v>7337</v>
      </c>
      <c r="G54" s="66">
        <f t="shared" si="9"/>
        <v>6440</v>
      </c>
      <c r="H54" s="66">
        <f t="shared" si="2"/>
        <v>6888.5</v>
      </c>
      <c r="I54" s="66">
        <v>1000</v>
      </c>
      <c r="J54" s="69">
        <f t="shared" si="3"/>
        <v>-7.7249999999999996</v>
      </c>
      <c r="K54" s="66"/>
      <c r="L54" s="73">
        <v>20</v>
      </c>
      <c r="M54" s="66"/>
      <c r="N54" s="44">
        <f t="shared" si="7"/>
        <v>17.221250000000001</v>
      </c>
      <c r="O54" s="49">
        <f t="shared" si="4"/>
        <v>9.4962500000000016</v>
      </c>
      <c r="P54" s="83">
        <v>1288</v>
      </c>
      <c r="Q54" s="71">
        <f t="shared" si="5"/>
        <v>644</v>
      </c>
      <c r="R54" s="78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99"/>
      <c r="AI54" s="99"/>
      <c r="AJ54" s="99"/>
      <c r="AK54" s="99"/>
      <c r="AL54" s="99"/>
      <c r="AM54" s="99"/>
      <c r="AN54" s="99"/>
      <c r="AO54" s="99"/>
      <c r="AP54" s="99"/>
      <c r="AQ54" s="99"/>
      <c r="AR54" s="99"/>
      <c r="AS54" s="99"/>
      <c r="AT54" s="99"/>
      <c r="AU54" s="99"/>
    </row>
    <row r="55" spans="1:47" s="71" customFormat="1" x14ac:dyDescent="0.3">
      <c r="A55" s="66">
        <v>1310</v>
      </c>
      <c r="B55" s="67" t="s">
        <v>151</v>
      </c>
      <c r="C55" s="66">
        <v>20</v>
      </c>
      <c r="D55" s="66">
        <v>780</v>
      </c>
      <c r="E55" s="68">
        <v>4</v>
      </c>
      <c r="F55" s="66">
        <v>1353</v>
      </c>
      <c r="G55" s="66">
        <f t="shared" si="9"/>
        <v>1200</v>
      </c>
      <c r="H55" s="66">
        <f t="shared" si="2"/>
        <v>1276.5</v>
      </c>
      <c r="I55" s="66">
        <v>900</v>
      </c>
      <c r="J55" s="69">
        <f t="shared" si="3"/>
        <v>-20.175000000000001</v>
      </c>
      <c r="K55" s="66"/>
      <c r="L55" s="66"/>
      <c r="M55" s="66"/>
      <c r="N55" s="44">
        <f t="shared" si="7"/>
        <v>3.1912500000000001</v>
      </c>
      <c r="O55" s="49">
        <f t="shared" si="4"/>
        <v>-16.983750000000001</v>
      </c>
      <c r="P55" s="83">
        <v>600</v>
      </c>
      <c r="Q55" s="71">
        <f t="shared" si="5"/>
        <v>300</v>
      </c>
      <c r="R55" s="78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99"/>
      <c r="AI55" s="99"/>
      <c r="AJ55" s="99"/>
      <c r="AK55" s="99"/>
      <c r="AL55" s="99"/>
      <c r="AM55" s="99"/>
      <c r="AN55" s="99"/>
      <c r="AO55" s="99"/>
      <c r="AP55" s="99"/>
      <c r="AQ55" s="99"/>
      <c r="AR55" s="99"/>
      <c r="AS55" s="99"/>
      <c r="AT55" s="99"/>
      <c r="AU55" s="99"/>
    </row>
    <row r="56" spans="1:47" s="71" customFormat="1" x14ac:dyDescent="0.3">
      <c r="A56" s="66">
        <v>1380</v>
      </c>
      <c r="B56" s="67" t="s">
        <v>152</v>
      </c>
      <c r="C56" s="66">
        <v>20</v>
      </c>
      <c r="D56" s="66">
        <v>600</v>
      </c>
      <c r="E56" s="68">
        <v>4</v>
      </c>
      <c r="F56" s="66">
        <v>977</v>
      </c>
      <c r="G56" s="66">
        <f t="shared" si="9"/>
        <v>1000</v>
      </c>
      <c r="H56" s="66">
        <f t="shared" si="2"/>
        <v>988.5</v>
      </c>
      <c r="I56" s="66">
        <v>600</v>
      </c>
      <c r="J56" s="69">
        <f t="shared" si="3"/>
        <v>-10.574999999999999</v>
      </c>
      <c r="K56" s="66"/>
      <c r="L56" s="73">
        <v>15</v>
      </c>
      <c r="M56" s="66"/>
      <c r="N56" s="44">
        <f t="shared" si="7"/>
        <v>2.4712500000000004</v>
      </c>
      <c r="O56" s="49">
        <f t="shared" si="4"/>
        <v>-8.103749999999998</v>
      </c>
      <c r="P56" s="83">
        <v>500</v>
      </c>
      <c r="Q56" s="71">
        <f t="shared" si="5"/>
        <v>250</v>
      </c>
      <c r="R56" s="78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99"/>
      <c r="AI56" s="99"/>
      <c r="AJ56" s="99"/>
      <c r="AK56" s="99"/>
      <c r="AL56" s="99"/>
      <c r="AM56" s="99"/>
      <c r="AN56" s="99"/>
      <c r="AO56" s="99"/>
      <c r="AP56" s="99"/>
      <c r="AQ56" s="99"/>
      <c r="AR56" s="99"/>
      <c r="AS56" s="99"/>
      <c r="AT56" s="99"/>
      <c r="AU56" s="99"/>
    </row>
    <row r="57" spans="1:47" s="71" customFormat="1" x14ac:dyDescent="0.3">
      <c r="A57" s="66">
        <v>3080</v>
      </c>
      <c r="B57" s="67" t="s">
        <v>90</v>
      </c>
      <c r="C57" s="66">
        <v>12</v>
      </c>
      <c r="D57" s="66">
        <v>883</v>
      </c>
      <c r="E57" s="68">
        <v>9</v>
      </c>
      <c r="F57" s="66">
        <v>698</v>
      </c>
      <c r="G57" s="66">
        <f t="shared" si="9"/>
        <v>1894.5</v>
      </c>
      <c r="H57" s="66">
        <f t="shared" si="2"/>
        <v>1296.25</v>
      </c>
      <c r="I57" s="66">
        <v>540</v>
      </c>
      <c r="J57" s="69">
        <f t="shared" si="3"/>
        <v>-10.5625</v>
      </c>
      <c r="K57" s="66"/>
      <c r="L57" s="73">
        <v>25</v>
      </c>
      <c r="M57" s="66"/>
      <c r="N57" s="44">
        <f t="shared" si="7"/>
        <v>5.401041666666667</v>
      </c>
      <c r="O57" s="49">
        <f t="shared" si="4"/>
        <v>-5.161458333333333</v>
      </c>
      <c r="P57" s="83">
        <v>421</v>
      </c>
      <c r="Q57" s="71">
        <f t="shared" si="5"/>
        <v>210.5</v>
      </c>
      <c r="R57" s="78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99"/>
      <c r="AJ57" s="99"/>
      <c r="AK57" s="99"/>
      <c r="AL57" s="99"/>
      <c r="AM57" s="99"/>
      <c r="AN57" s="99"/>
      <c r="AO57" s="99"/>
      <c r="AP57" s="99"/>
      <c r="AQ57" s="99"/>
      <c r="AR57" s="99"/>
      <c r="AS57" s="99"/>
      <c r="AT57" s="99"/>
      <c r="AU57" s="99"/>
    </row>
    <row r="58" spans="1:47" s="71" customFormat="1" x14ac:dyDescent="0.3">
      <c r="A58" s="66">
        <v>1349</v>
      </c>
      <c r="B58" s="67" t="s">
        <v>91</v>
      </c>
      <c r="C58" s="66">
        <v>12</v>
      </c>
      <c r="D58" s="66">
        <v>231</v>
      </c>
      <c r="E58" s="68">
        <v>9</v>
      </c>
      <c r="F58" s="66">
        <v>212</v>
      </c>
      <c r="G58" s="66">
        <f t="shared" si="9"/>
        <v>774</v>
      </c>
      <c r="H58" s="66">
        <f t="shared" si="2"/>
        <v>493</v>
      </c>
      <c r="I58" s="66">
        <v>120</v>
      </c>
      <c r="J58" s="69">
        <f t="shared" si="3"/>
        <v>11.833333333333334</v>
      </c>
      <c r="K58" s="66"/>
      <c r="L58" s="73">
        <v>10</v>
      </c>
      <c r="M58" s="66"/>
      <c r="N58" s="44">
        <f t="shared" si="7"/>
        <v>2.0541666666666667</v>
      </c>
      <c r="O58" s="49">
        <f t="shared" si="4"/>
        <v>13.887500000000001</v>
      </c>
      <c r="P58" s="83">
        <v>172</v>
      </c>
      <c r="Q58" s="71">
        <f t="shared" si="5"/>
        <v>86</v>
      </c>
      <c r="R58" s="78">
        <v>0</v>
      </c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  <c r="AR58" s="99"/>
      <c r="AS58" s="99"/>
      <c r="AT58" s="99"/>
      <c r="AU58" s="99"/>
    </row>
    <row r="59" spans="1:47" s="65" customFormat="1" x14ac:dyDescent="0.3">
      <c r="A59" s="66">
        <v>1502</v>
      </c>
      <c r="B59" s="67" t="s">
        <v>277</v>
      </c>
      <c r="C59" s="66">
        <v>15</v>
      </c>
      <c r="D59" s="66"/>
      <c r="E59" s="68">
        <v>3</v>
      </c>
      <c r="F59" s="66">
        <v>0</v>
      </c>
      <c r="G59" s="66">
        <f t="shared" si="9"/>
        <v>0</v>
      </c>
      <c r="H59" s="66">
        <v>3000</v>
      </c>
      <c r="I59" s="66"/>
      <c r="J59" s="69">
        <f t="shared" si="3"/>
        <v>200</v>
      </c>
      <c r="K59" s="66"/>
      <c r="L59" s="66"/>
      <c r="M59" s="66"/>
      <c r="N59" s="44"/>
      <c r="O59" s="49">
        <f t="shared" si="4"/>
        <v>200</v>
      </c>
      <c r="P59" s="83"/>
      <c r="Q59" s="71">
        <f t="shared" si="5"/>
        <v>0</v>
      </c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9"/>
      <c r="AK59" s="99"/>
      <c r="AL59" s="99"/>
      <c r="AM59" s="99"/>
      <c r="AN59" s="99"/>
      <c r="AO59" s="99"/>
      <c r="AP59" s="99"/>
      <c r="AQ59" s="99"/>
      <c r="AR59" s="99"/>
      <c r="AS59" s="99"/>
      <c r="AT59" s="99"/>
      <c r="AU59" s="99"/>
    </row>
    <row r="60" spans="1:47" s="71" customFormat="1" x14ac:dyDescent="0.3">
      <c r="A60" s="66">
        <v>1501</v>
      </c>
      <c r="B60" s="67" t="s">
        <v>278</v>
      </c>
      <c r="C60" s="66">
        <v>15</v>
      </c>
      <c r="D60" s="66"/>
      <c r="E60" s="68">
        <v>3</v>
      </c>
      <c r="F60" s="66">
        <v>0</v>
      </c>
      <c r="G60" s="66">
        <f t="shared" si="9"/>
        <v>0</v>
      </c>
      <c r="H60" s="66">
        <v>4500</v>
      </c>
      <c r="I60" s="66"/>
      <c r="J60" s="69">
        <f t="shared" si="3"/>
        <v>300</v>
      </c>
      <c r="K60" s="66"/>
      <c r="L60" s="66"/>
      <c r="M60" s="66"/>
      <c r="N60" s="44"/>
      <c r="O60" s="49">
        <f t="shared" si="4"/>
        <v>300</v>
      </c>
      <c r="P60" s="83"/>
      <c r="Q60" s="71">
        <f t="shared" si="5"/>
        <v>0</v>
      </c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99"/>
      <c r="AJ60" s="99"/>
      <c r="AK60" s="99"/>
      <c r="AL60" s="99"/>
      <c r="AM60" s="99"/>
      <c r="AN60" s="99"/>
      <c r="AO60" s="99"/>
      <c r="AP60" s="99"/>
      <c r="AQ60" s="99"/>
      <c r="AR60" s="99"/>
      <c r="AS60" s="99"/>
      <c r="AT60" s="99"/>
      <c r="AU60" s="99"/>
    </row>
    <row r="61" spans="1:47" s="71" customFormat="1" x14ac:dyDescent="0.3">
      <c r="A61" s="41">
        <v>1402</v>
      </c>
      <c r="B61" s="63" t="s">
        <v>207</v>
      </c>
      <c r="C61" s="41">
        <v>10</v>
      </c>
      <c r="D61" s="41">
        <v>760</v>
      </c>
      <c r="E61" s="42">
        <v>9</v>
      </c>
      <c r="F61" s="41">
        <v>1197</v>
      </c>
      <c r="G61" s="66">
        <f t="shared" si="9"/>
        <v>3901.5</v>
      </c>
      <c r="H61" s="41">
        <f t="shared" ref="H61:H106" si="10">SUM(F61+G61)/2</f>
        <v>2549.25</v>
      </c>
      <c r="I61" s="41">
        <v>250</v>
      </c>
      <c r="J61" s="69">
        <f t="shared" si="3"/>
        <v>153.92500000000001</v>
      </c>
      <c r="K61" s="41"/>
      <c r="L61" s="41"/>
      <c r="M61" s="41"/>
      <c r="N61" s="39">
        <f t="shared" ref="N61:N106" si="11">H61*0.05/C61</f>
        <v>12.74625</v>
      </c>
      <c r="O61" s="49">
        <f t="shared" si="4"/>
        <v>166.67125000000001</v>
      </c>
      <c r="P61" s="84">
        <v>867</v>
      </c>
      <c r="Q61" s="71">
        <f t="shared" si="5"/>
        <v>433.5</v>
      </c>
      <c r="R61" s="19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</row>
    <row r="62" spans="1:47" s="71" customFormat="1" x14ac:dyDescent="0.3">
      <c r="A62" s="66">
        <v>1400</v>
      </c>
      <c r="B62" s="67" t="s">
        <v>208</v>
      </c>
      <c r="C62" s="66">
        <v>10</v>
      </c>
      <c r="D62" s="66">
        <v>404</v>
      </c>
      <c r="E62" s="68">
        <v>9</v>
      </c>
      <c r="F62" s="66">
        <v>925</v>
      </c>
      <c r="G62" s="66">
        <f t="shared" si="9"/>
        <v>2155.5</v>
      </c>
      <c r="H62" s="66">
        <f t="shared" si="10"/>
        <v>1540.25</v>
      </c>
      <c r="I62" s="66">
        <v>200</v>
      </c>
      <c r="J62" s="69">
        <f t="shared" si="3"/>
        <v>93.625</v>
      </c>
      <c r="K62" s="66"/>
      <c r="L62" s="66"/>
      <c r="M62" s="66"/>
      <c r="N62" s="44">
        <f t="shared" si="11"/>
        <v>7.7012499999999999</v>
      </c>
      <c r="O62" s="49">
        <f t="shared" si="4"/>
        <v>101.32625</v>
      </c>
      <c r="P62" s="83">
        <v>479</v>
      </c>
      <c r="Q62" s="71">
        <f t="shared" si="5"/>
        <v>239.5</v>
      </c>
      <c r="R62" s="78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99"/>
      <c r="AI62" s="99"/>
      <c r="AJ62" s="99"/>
      <c r="AK62" s="99"/>
      <c r="AL62" s="99"/>
      <c r="AM62" s="99"/>
      <c r="AN62" s="99"/>
      <c r="AO62" s="99"/>
      <c r="AP62" s="99"/>
      <c r="AQ62" s="99"/>
      <c r="AR62" s="99"/>
      <c r="AS62" s="99"/>
      <c r="AT62" s="99"/>
      <c r="AU62" s="99"/>
    </row>
    <row r="63" spans="1:47" s="71" customFormat="1" x14ac:dyDescent="0.3">
      <c r="A63" s="66">
        <v>1401</v>
      </c>
      <c r="B63" s="67" t="s">
        <v>59</v>
      </c>
      <c r="C63" s="66">
        <v>10</v>
      </c>
      <c r="D63" s="66">
        <v>1224</v>
      </c>
      <c r="E63" s="68">
        <v>9</v>
      </c>
      <c r="F63" s="66">
        <v>2311</v>
      </c>
      <c r="G63" s="66">
        <f t="shared" si="9"/>
        <v>4248</v>
      </c>
      <c r="H63" s="66">
        <f t="shared" si="10"/>
        <v>3279.5</v>
      </c>
      <c r="I63" s="66">
        <v>500</v>
      </c>
      <c r="J63" s="69">
        <f t="shared" si="3"/>
        <v>155.55000000000001</v>
      </c>
      <c r="K63" s="66"/>
      <c r="L63" s="66"/>
      <c r="M63" s="66"/>
      <c r="N63" s="44">
        <f t="shared" si="11"/>
        <v>16.397500000000001</v>
      </c>
      <c r="O63" s="49">
        <f t="shared" si="4"/>
        <v>171.94750000000002</v>
      </c>
      <c r="P63" s="83">
        <v>944</v>
      </c>
      <c r="Q63" s="71">
        <f t="shared" si="5"/>
        <v>472</v>
      </c>
      <c r="R63" s="78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99"/>
      <c r="AI63" s="99"/>
      <c r="AJ63" s="99"/>
      <c r="AK63" s="99"/>
      <c r="AL63" s="99"/>
      <c r="AM63" s="99"/>
      <c r="AN63" s="99"/>
      <c r="AO63" s="99"/>
      <c r="AP63" s="99"/>
      <c r="AQ63" s="99"/>
      <c r="AR63" s="99"/>
      <c r="AS63" s="99"/>
      <c r="AT63" s="99"/>
      <c r="AU63" s="99"/>
    </row>
    <row r="64" spans="1:47" s="71" customFormat="1" x14ac:dyDescent="0.3">
      <c r="A64" s="66">
        <v>1236</v>
      </c>
      <c r="B64" s="67" t="s">
        <v>29</v>
      </c>
      <c r="C64" s="66">
        <v>30</v>
      </c>
      <c r="D64" s="66">
        <v>4295</v>
      </c>
      <c r="E64" s="68">
        <v>9</v>
      </c>
      <c r="F64" s="66">
        <v>3686</v>
      </c>
      <c r="G64" s="66">
        <f t="shared" si="9"/>
        <v>4059</v>
      </c>
      <c r="H64" s="66">
        <f t="shared" si="10"/>
        <v>3872.5</v>
      </c>
      <c r="I64" s="66"/>
      <c r="J64" s="69">
        <f t="shared" si="3"/>
        <v>-14.083333333333334</v>
      </c>
      <c r="K64" s="66"/>
      <c r="L64" s="73">
        <v>40</v>
      </c>
      <c r="M64" s="66"/>
      <c r="N64" s="44">
        <f t="shared" si="11"/>
        <v>6.4541666666666666</v>
      </c>
      <c r="O64" s="49">
        <f t="shared" si="4"/>
        <v>-7.6291666666666673</v>
      </c>
      <c r="P64" s="83">
        <v>902</v>
      </c>
      <c r="Q64" s="71">
        <f t="shared" si="5"/>
        <v>451</v>
      </c>
      <c r="R64" s="78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99"/>
      <c r="AI64" s="99"/>
      <c r="AJ64" s="99"/>
      <c r="AK64" s="99"/>
      <c r="AL64" s="99"/>
      <c r="AM64" s="99"/>
      <c r="AN64" s="99"/>
      <c r="AO64" s="99"/>
      <c r="AP64" s="99"/>
      <c r="AQ64" s="99"/>
      <c r="AR64" s="99"/>
      <c r="AS64" s="99"/>
      <c r="AT64" s="99"/>
      <c r="AU64" s="99"/>
    </row>
    <row r="65" spans="1:47" s="71" customFormat="1" x14ac:dyDescent="0.3">
      <c r="A65" s="66">
        <v>10</v>
      </c>
      <c r="B65" s="67" t="s">
        <v>30</v>
      </c>
      <c r="C65" s="66">
        <v>10</v>
      </c>
      <c r="D65" s="66">
        <v>2559</v>
      </c>
      <c r="E65" s="68">
        <v>9</v>
      </c>
      <c r="F65" s="66">
        <v>3357</v>
      </c>
      <c r="G65" s="66">
        <f t="shared" si="9"/>
        <v>3208.5</v>
      </c>
      <c r="H65" s="66">
        <f t="shared" si="10"/>
        <v>3282.75</v>
      </c>
      <c r="I65" s="66">
        <v>700</v>
      </c>
      <c r="J65" s="69">
        <f t="shared" si="3"/>
        <v>2.375</v>
      </c>
      <c r="K65" s="66"/>
      <c r="L65" s="73">
        <v>40</v>
      </c>
      <c r="M65" s="66"/>
      <c r="N65" s="44">
        <f t="shared" si="11"/>
        <v>16.41375</v>
      </c>
      <c r="O65" s="49">
        <f t="shared" si="4"/>
        <v>18.78875</v>
      </c>
      <c r="P65" s="83">
        <v>713</v>
      </c>
      <c r="Q65" s="71">
        <f t="shared" si="5"/>
        <v>356.5</v>
      </c>
      <c r="R65" s="78"/>
      <c r="S65" s="99"/>
      <c r="T65" s="99"/>
      <c r="U65" s="99"/>
      <c r="V65" s="99"/>
      <c r="W65" s="99"/>
      <c r="X65" s="99"/>
      <c r="Y65" s="99"/>
      <c r="Z65" s="99"/>
      <c r="AA65" s="99"/>
      <c r="AB65" s="99"/>
      <c r="AC65" s="99"/>
      <c r="AD65" s="99"/>
      <c r="AE65" s="99"/>
      <c r="AF65" s="99"/>
      <c r="AG65" s="99"/>
      <c r="AH65" s="99"/>
      <c r="AI65" s="99"/>
      <c r="AJ65" s="99"/>
      <c r="AK65" s="99"/>
      <c r="AL65" s="99"/>
      <c r="AM65" s="99"/>
      <c r="AN65" s="99"/>
      <c r="AO65" s="99"/>
      <c r="AP65" s="99"/>
      <c r="AQ65" s="99"/>
      <c r="AR65" s="99"/>
      <c r="AS65" s="99"/>
      <c r="AT65" s="99"/>
      <c r="AU65" s="99"/>
    </row>
    <row r="66" spans="1:47" s="71" customFormat="1" x14ac:dyDescent="0.3">
      <c r="A66" s="66">
        <v>1476</v>
      </c>
      <c r="B66" s="67" t="s">
        <v>209</v>
      </c>
      <c r="C66" s="66">
        <v>32</v>
      </c>
      <c r="D66" s="66">
        <v>85</v>
      </c>
      <c r="E66" s="68">
        <v>9</v>
      </c>
      <c r="F66" s="66">
        <v>117</v>
      </c>
      <c r="G66" s="66">
        <f t="shared" si="9"/>
        <v>112.5</v>
      </c>
      <c r="H66" s="66">
        <f t="shared" si="10"/>
        <v>114.75</v>
      </c>
      <c r="I66" s="66"/>
      <c r="J66" s="69">
        <f t="shared" si="3"/>
        <v>0.9296875</v>
      </c>
      <c r="K66" s="66"/>
      <c r="L66" s="66"/>
      <c r="M66" s="66"/>
      <c r="N66" s="44">
        <f t="shared" si="11"/>
        <v>0.17929687500000002</v>
      </c>
      <c r="O66" s="49">
        <f t="shared" si="4"/>
        <v>1.1089843749999999</v>
      </c>
      <c r="P66" s="83">
        <v>25</v>
      </c>
      <c r="Q66" s="71">
        <f t="shared" si="5"/>
        <v>12.5</v>
      </c>
      <c r="R66" s="78"/>
      <c r="S66" s="99"/>
      <c r="T66" s="99"/>
      <c r="U66" s="99"/>
      <c r="V66" s="99"/>
      <c r="W66" s="99"/>
      <c r="X66" s="99"/>
      <c r="Y66" s="99"/>
      <c r="Z66" s="99"/>
      <c r="AA66" s="99"/>
      <c r="AB66" s="99"/>
      <c r="AC66" s="99"/>
      <c r="AD66" s="99"/>
      <c r="AE66" s="99"/>
      <c r="AF66" s="99"/>
      <c r="AG66" s="99"/>
      <c r="AH66" s="99"/>
      <c r="AI66" s="99"/>
      <c r="AJ66" s="99"/>
      <c r="AK66" s="99"/>
      <c r="AL66" s="99"/>
      <c r="AM66" s="99"/>
      <c r="AN66" s="99"/>
      <c r="AO66" s="99"/>
      <c r="AP66" s="99"/>
      <c r="AQ66" s="99"/>
      <c r="AR66" s="99"/>
      <c r="AS66" s="99"/>
      <c r="AT66" s="99"/>
      <c r="AU66" s="99"/>
    </row>
    <row r="67" spans="1:47" s="71" customFormat="1" x14ac:dyDescent="0.3">
      <c r="A67" s="66">
        <v>1477</v>
      </c>
      <c r="B67" s="67" t="s">
        <v>210</v>
      </c>
      <c r="C67" s="66">
        <v>32</v>
      </c>
      <c r="D67" s="66">
        <v>33</v>
      </c>
      <c r="E67" s="68">
        <v>9</v>
      </c>
      <c r="F67" s="66">
        <v>90</v>
      </c>
      <c r="G67" s="66">
        <f t="shared" si="9"/>
        <v>162</v>
      </c>
      <c r="H67" s="66">
        <f t="shared" si="10"/>
        <v>126</v>
      </c>
      <c r="I67" s="66"/>
      <c r="J67" s="69">
        <f t="shared" si="3"/>
        <v>2.90625</v>
      </c>
      <c r="K67" s="66"/>
      <c r="L67" s="66"/>
      <c r="M67" s="66"/>
      <c r="N67" s="44">
        <f t="shared" si="11"/>
        <v>0.19687500000000002</v>
      </c>
      <c r="O67" s="49">
        <f t="shared" si="4"/>
        <v>3.1031249999999999</v>
      </c>
      <c r="P67" s="83">
        <v>36</v>
      </c>
      <c r="Q67" s="71">
        <f t="shared" si="5"/>
        <v>18</v>
      </c>
      <c r="R67" s="78"/>
      <c r="S67" s="99"/>
      <c r="T67" s="99"/>
      <c r="U67" s="99"/>
      <c r="V67" s="99"/>
      <c r="W67" s="99"/>
      <c r="X67" s="99"/>
      <c r="Y67" s="99"/>
      <c r="Z67" s="99"/>
      <c r="AA67" s="99"/>
      <c r="AB67" s="99"/>
      <c r="AC67" s="99"/>
      <c r="AD67" s="99"/>
      <c r="AE67" s="99"/>
      <c r="AF67" s="99"/>
      <c r="AG67" s="99"/>
      <c r="AH67" s="99"/>
      <c r="AI67" s="99"/>
      <c r="AJ67" s="99"/>
      <c r="AK67" s="99"/>
      <c r="AL67" s="99"/>
      <c r="AM67" s="99"/>
      <c r="AN67" s="99"/>
      <c r="AO67" s="99"/>
      <c r="AP67" s="99"/>
      <c r="AQ67" s="99"/>
      <c r="AR67" s="99"/>
      <c r="AS67" s="99"/>
      <c r="AT67" s="99"/>
      <c r="AU67" s="99"/>
    </row>
    <row r="68" spans="1:47" s="71" customFormat="1" x14ac:dyDescent="0.3">
      <c r="A68" s="66">
        <v>3018</v>
      </c>
      <c r="B68" s="67" t="s">
        <v>336</v>
      </c>
      <c r="C68" s="66">
        <v>18</v>
      </c>
      <c r="D68" s="66">
        <v>61</v>
      </c>
      <c r="E68" s="68">
        <v>3.5</v>
      </c>
      <c r="F68" s="66">
        <v>30</v>
      </c>
      <c r="G68" s="66">
        <f t="shared" si="9"/>
        <v>35</v>
      </c>
      <c r="H68" s="66">
        <f t="shared" si="10"/>
        <v>32.5</v>
      </c>
      <c r="I68" s="66"/>
      <c r="J68" s="69">
        <f t="shared" si="3"/>
        <v>-1.5833333333333333</v>
      </c>
      <c r="K68" s="66"/>
      <c r="L68" s="66"/>
      <c r="M68" s="66"/>
      <c r="N68" s="44">
        <f t="shared" si="11"/>
        <v>9.0277777777777776E-2</v>
      </c>
      <c r="O68" s="49">
        <f t="shared" si="4"/>
        <v>-1.4930555555555556</v>
      </c>
      <c r="P68" s="83">
        <v>20</v>
      </c>
      <c r="Q68" s="71">
        <f t="shared" si="5"/>
        <v>10</v>
      </c>
      <c r="R68" s="78"/>
      <c r="S68" s="99"/>
      <c r="T68" s="99"/>
      <c r="U68" s="99"/>
      <c r="V68" s="99"/>
      <c r="W68" s="99"/>
      <c r="X68" s="99"/>
      <c r="Y68" s="99"/>
      <c r="Z68" s="99"/>
      <c r="AA68" s="99"/>
      <c r="AB68" s="99"/>
      <c r="AC68" s="99"/>
      <c r="AD68" s="99"/>
      <c r="AE68" s="99"/>
      <c r="AF68" s="99"/>
      <c r="AG68" s="99"/>
      <c r="AH68" s="99"/>
      <c r="AI68" s="99"/>
      <c r="AJ68" s="99"/>
      <c r="AK68" s="99"/>
      <c r="AL68" s="99"/>
      <c r="AM68" s="99"/>
      <c r="AN68" s="99"/>
      <c r="AO68" s="99"/>
      <c r="AP68" s="99"/>
      <c r="AQ68" s="99"/>
      <c r="AR68" s="99"/>
      <c r="AS68" s="99"/>
      <c r="AT68" s="99"/>
      <c r="AU68" s="99"/>
    </row>
    <row r="69" spans="1:47" s="71" customFormat="1" x14ac:dyDescent="0.3">
      <c r="A69" s="66">
        <v>3019</v>
      </c>
      <c r="B69" s="67" t="s">
        <v>331</v>
      </c>
      <c r="C69" s="66">
        <v>12</v>
      </c>
      <c r="D69" s="66">
        <v>11</v>
      </c>
      <c r="E69" s="68">
        <v>3.5</v>
      </c>
      <c r="F69" s="66">
        <v>34</v>
      </c>
      <c r="G69" s="66">
        <f t="shared" si="9"/>
        <v>73.5</v>
      </c>
      <c r="H69" s="66">
        <f t="shared" si="10"/>
        <v>53.75</v>
      </c>
      <c r="I69" s="66"/>
      <c r="J69" s="69">
        <f t="shared" ref="J69:J133" si="12">(H69-D69-I69)/C69</f>
        <v>3.5625</v>
      </c>
      <c r="K69" s="66"/>
      <c r="L69" s="66"/>
      <c r="M69" s="66"/>
      <c r="N69" s="44">
        <f t="shared" si="11"/>
        <v>0.22395833333333334</v>
      </c>
      <c r="O69" s="49">
        <f t="shared" ref="O69:O133" si="13">J69+N69</f>
        <v>3.7864583333333335</v>
      </c>
      <c r="P69" s="83">
        <v>42</v>
      </c>
      <c r="Q69" s="71">
        <f t="shared" ref="Q69:Q133" si="14">P69/2</f>
        <v>21</v>
      </c>
      <c r="R69" s="78"/>
      <c r="S69" s="99"/>
      <c r="T69" s="99"/>
      <c r="U69" s="99"/>
      <c r="V69" s="99"/>
      <c r="W69" s="99"/>
      <c r="X69" s="99"/>
      <c r="Y69" s="99"/>
      <c r="Z69" s="99"/>
      <c r="AA69" s="99"/>
      <c r="AB69" s="99"/>
      <c r="AC69" s="99"/>
      <c r="AD69" s="99"/>
      <c r="AE69" s="99"/>
      <c r="AF69" s="99"/>
      <c r="AG69" s="99"/>
      <c r="AH69" s="99"/>
      <c r="AI69" s="99"/>
      <c r="AJ69" s="99"/>
      <c r="AK69" s="99"/>
      <c r="AL69" s="99"/>
      <c r="AM69" s="99"/>
      <c r="AN69" s="99"/>
      <c r="AO69" s="99"/>
      <c r="AP69" s="99"/>
      <c r="AQ69" s="99"/>
      <c r="AR69" s="99"/>
      <c r="AS69" s="99"/>
      <c r="AT69" s="99"/>
      <c r="AU69" s="99"/>
    </row>
    <row r="70" spans="1:47" s="71" customFormat="1" x14ac:dyDescent="0.3">
      <c r="A70" s="66">
        <v>47</v>
      </c>
      <c r="B70" s="67" t="s">
        <v>60</v>
      </c>
      <c r="C70" s="66">
        <v>24</v>
      </c>
      <c r="D70" s="66">
        <v>245</v>
      </c>
      <c r="E70" s="68">
        <v>4</v>
      </c>
      <c r="F70" s="66">
        <v>300</v>
      </c>
      <c r="G70" s="66">
        <f t="shared" si="9"/>
        <v>776</v>
      </c>
      <c r="H70" s="66">
        <f t="shared" si="10"/>
        <v>538</v>
      </c>
      <c r="I70" s="66">
        <v>120</v>
      </c>
      <c r="J70" s="69">
        <f t="shared" si="12"/>
        <v>7.208333333333333</v>
      </c>
      <c r="K70" s="66"/>
      <c r="L70" s="66"/>
      <c r="M70" s="66"/>
      <c r="N70" s="44">
        <f t="shared" si="11"/>
        <v>1.1208333333333333</v>
      </c>
      <c r="O70" s="49">
        <f t="shared" si="13"/>
        <v>8.3291666666666657</v>
      </c>
      <c r="P70" s="83">
        <v>388</v>
      </c>
      <c r="Q70" s="71">
        <f t="shared" si="14"/>
        <v>194</v>
      </c>
      <c r="R70" s="78"/>
      <c r="S70" s="99"/>
      <c r="T70" s="99"/>
      <c r="U70" s="99"/>
      <c r="V70" s="99"/>
      <c r="W70" s="99"/>
      <c r="X70" s="99"/>
      <c r="Y70" s="99"/>
      <c r="Z70" s="99"/>
      <c r="AA70" s="99"/>
      <c r="AB70" s="99"/>
      <c r="AC70" s="99"/>
      <c r="AD70" s="99"/>
      <c r="AE70" s="99"/>
      <c r="AF70" s="99"/>
      <c r="AG70" s="99"/>
      <c r="AH70" s="99"/>
      <c r="AI70" s="99"/>
      <c r="AJ70" s="99"/>
      <c r="AK70" s="99"/>
      <c r="AL70" s="99"/>
      <c r="AM70" s="99"/>
      <c r="AN70" s="99"/>
      <c r="AO70" s="99"/>
      <c r="AP70" s="99"/>
      <c r="AQ70" s="99"/>
      <c r="AR70" s="99"/>
      <c r="AS70" s="99"/>
      <c r="AT70" s="99"/>
      <c r="AU70" s="99"/>
    </row>
    <row r="71" spans="1:47" s="71" customFormat="1" x14ac:dyDescent="0.3">
      <c r="A71" s="66">
        <v>3020</v>
      </c>
      <c r="B71" s="67" t="s">
        <v>244</v>
      </c>
      <c r="C71" s="66">
        <v>12</v>
      </c>
      <c r="D71" s="66">
        <v>0</v>
      </c>
      <c r="E71" s="68">
        <v>3.5</v>
      </c>
      <c r="F71" s="66">
        <v>39</v>
      </c>
      <c r="G71" s="66">
        <f t="shared" si="9"/>
        <v>63</v>
      </c>
      <c r="H71" s="66">
        <f t="shared" si="10"/>
        <v>51</v>
      </c>
      <c r="I71" s="66">
        <v>24</v>
      </c>
      <c r="J71" s="69">
        <f t="shared" si="12"/>
        <v>2.25</v>
      </c>
      <c r="K71" s="66"/>
      <c r="L71" s="66"/>
      <c r="M71" s="66"/>
      <c r="N71" s="44">
        <f t="shared" si="11"/>
        <v>0.21250000000000002</v>
      </c>
      <c r="O71" s="49">
        <f t="shared" si="13"/>
        <v>2.4624999999999999</v>
      </c>
      <c r="P71" s="83">
        <v>36</v>
      </c>
      <c r="Q71" s="71">
        <f t="shared" si="14"/>
        <v>18</v>
      </c>
      <c r="R71" s="78"/>
      <c r="S71" s="99"/>
      <c r="T71" s="99"/>
      <c r="U71" s="99"/>
      <c r="V71" s="99"/>
      <c r="W71" s="99"/>
      <c r="X71" s="99"/>
      <c r="Y71" s="99"/>
      <c r="Z71" s="99"/>
      <c r="AA71" s="99"/>
      <c r="AB71" s="99"/>
      <c r="AC71" s="99"/>
      <c r="AD71" s="99"/>
      <c r="AE71" s="99"/>
      <c r="AF71" s="99"/>
      <c r="AG71" s="99"/>
      <c r="AH71" s="99"/>
      <c r="AI71" s="99"/>
      <c r="AJ71" s="99"/>
      <c r="AK71" s="99"/>
      <c r="AL71" s="99"/>
      <c r="AM71" s="99"/>
      <c r="AN71" s="99"/>
      <c r="AO71" s="99"/>
      <c r="AP71" s="99"/>
      <c r="AQ71" s="99"/>
      <c r="AR71" s="99"/>
      <c r="AS71" s="99"/>
      <c r="AT71" s="99"/>
      <c r="AU71" s="99"/>
    </row>
    <row r="72" spans="1:47" s="95" customFormat="1" x14ac:dyDescent="0.3">
      <c r="A72" s="66">
        <v>3101</v>
      </c>
      <c r="B72" s="67" t="s">
        <v>332</v>
      </c>
      <c r="C72" s="66">
        <v>18</v>
      </c>
      <c r="D72" s="66">
        <v>111</v>
      </c>
      <c r="E72" s="68">
        <v>3.5</v>
      </c>
      <c r="F72" s="66">
        <v>188</v>
      </c>
      <c r="G72" s="66">
        <f t="shared" si="9"/>
        <v>206.5</v>
      </c>
      <c r="H72" s="66">
        <f t="shared" si="10"/>
        <v>197.25</v>
      </c>
      <c r="I72" s="66"/>
      <c r="J72" s="69">
        <f t="shared" si="12"/>
        <v>4.791666666666667</v>
      </c>
      <c r="K72" s="66"/>
      <c r="L72" s="66"/>
      <c r="M72" s="66"/>
      <c r="N72" s="44">
        <f t="shared" si="11"/>
        <v>0.54791666666666672</v>
      </c>
      <c r="O72" s="49">
        <f t="shared" si="13"/>
        <v>5.3395833333333336</v>
      </c>
      <c r="P72" s="83">
        <v>118</v>
      </c>
      <c r="Q72" s="71">
        <f t="shared" si="14"/>
        <v>59</v>
      </c>
      <c r="R72" s="78"/>
      <c r="S72" s="99"/>
      <c r="T72" s="99"/>
      <c r="U72" s="99"/>
      <c r="V72" s="99"/>
      <c r="W72" s="99"/>
      <c r="X72" s="99"/>
      <c r="Y72" s="99"/>
      <c r="Z72" s="99"/>
      <c r="AA72" s="99"/>
      <c r="AB72" s="99"/>
      <c r="AC72" s="99"/>
      <c r="AD72" s="99"/>
      <c r="AE72" s="99"/>
      <c r="AF72" s="99"/>
      <c r="AG72" s="99"/>
      <c r="AH72" s="99"/>
      <c r="AI72" s="99"/>
      <c r="AJ72" s="99"/>
      <c r="AK72" s="99"/>
      <c r="AL72" s="99"/>
      <c r="AM72" s="99"/>
      <c r="AN72" s="99"/>
      <c r="AO72" s="99"/>
      <c r="AP72" s="99"/>
      <c r="AQ72" s="99"/>
      <c r="AR72" s="99"/>
      <c r="AS72" s="99"/>
      <c r="AT72" s="99"/>
      <c r="AU72" s="99"/>
    </row>
    <row r="73" spans="1:47" s="71" customFormat="1" x14ac:dyDescent="0.3">
      <c r="A73" s="66">
        <v>115</v>
      </c>
      <c r="B73" s="67" t="s">
        <v>92</v>
      </c>
      <c r="C73" s="66">
        <v>12</v>
      </c>
      <c r="D73" s="66">
        <v>739</v>
      </c>
      <c r="E73" s="68">
        <v>12</v>
      </c>
      <c r="F73" s="66">
        <v>1463</v>
      </c>
      <c r="G73" s="66">
        <f t="shared" si="9"/>
        <v>2586</v>
      </c>
      <c r="H73" s="66">
        <f t="shared" si="10"/>
        <v>2024.5</v>
      </c>
      <c r="I73" s="66"/>
      <c r="J73" s="69">
        <f t="shared" si="12"/>
        <v>107.125</v>
      </c>
      <c r="K73" s="66"/>
      <c r="L73" s="66"/>
      <c r="M73" s="66"/>
      <c r="N73" s="44">
        <f t="shared" si="11"/>
        <v>8.4354166666666668</v>
      </c>
      <c r="O73" s="49">
        <f t="shared" si="13"/>
        <v>115.56041666666667</v>
      </c>
      <c r="P73" s="83">
        <v>431</v>
      </c>
      <c r="Q73" s="71">
        <f t="shared" si="14"/>
        <v>215.5</v>
      </c>
      <c r="R73" s="78"/>
      <c r="S73" s="99"/>
      <c r="T73" s="99"/>
      <c r="U73" s="99"/>
      <c r="V73" s="99"/>
      <c r="W73" s="99"/>
      <c r="X73" s="99"/>
      <c r="Y73" s="99"/>
      <c r="Z73" s="99"/>
      <c r="AA73" s="99"/>
      <c r="AB73" s="99"/>
      <c r="AC73" s="99"/>
      <c r="AD73" s="99"/>
      <c r="AE73" s="99"/>
      <c r="AF73" s="99"/>
      <c r="AG73" s="99"/>
      <c r="AH73" s="99"/>
      <c r="AI73" s="99"/>
      <c r="AJ73" s="99"/>
      <c r="AK73" s="99"/>
      <c r="AL73" s="99"/>
      <c r="AM73" s="99"/>
      <c r="AN73" s="99"/>
      <c r="AO73" s="99"/>
      <c r="AP73" s="99"/>
      <c r="AQ73" s="99"/>
      <c r="AR73" s="99"/>
      <c r="AS73" s="99"/>
      <c r="AT73" s="99"/>
      <c r="AU73" s="99"/>
    </row>
    <row r="74" spans="1:47" s="71" customFormat="1" x14ac:dyDescent="0.3">
      <c r="A74" s="66">
        <v>1311</v>
      </c>
      <c r="B74" s="67" t="s">
        <v>153</v>
      </c>
      <c r="C74" s="66">
        <v>30</v>
      </c>
      <c r="D74" s="66">
        <v>7104</v>
      </c>
      <c r="E74" s="68">
        <v>6</v>
      </c>
      <c r="F74" s="66">
        <v>9300</v>
      </c>
      <c r="G74" s="66">
        <f t="shared" si="9"/>
        <v>6759</v>
      </c>
      <c r="H74" s="66">
        <f t="shared" si="10"/>
        <v>8029.5</v>
      </c>
      <c r="I74" s="66">
        <v>1800</v>
      </c>
      <c r="J74" s="69">
        <f t="shared" si="12"/>
        <v>-29.15</v>
      </c>
      <c r="K74" s="66"/>
      <c r="L74" s="73"/>
      <c r="M74" s="66"/>
      <c r="N74" s="44">
        <f t="shared" si="11"/>
        <v>13.3825</v>
      </c>
      <c r="O74" s="49">
        <f t="shared" si="13"/>
        <v>-15.767499999999998</v>
      </c>
      <c r="P74" s="83">
        <v>2253</v>
      </c>
      <c r="Q74" s="71">
        <f t="shared" si="14"/>
        <v>1126.5</v>
      </c>
      <c r="R74" s="78"/>
      <c r="S74" s="99"/>
      <c r="T74" s="99"/>
      <c r="U74" s="99"/>
      <c r="V74" s="99"/>
      <c r="W74" s="99"/>
      <c r="X74" s="99"/>
      <c r="Y74" s="99"/>
      <c r="Z74" s="99"/>
      <c r="AA74" s="99"/>
      <c r="AB74" s="99"/>
      <c r="AC74" s="99"/>
      <c r="AD74" s="99"/>
      <c r="AE74" s="99"/>
      <c r="AF74" s="99"/>
      <c r="AG74" s="99"/>
      <c r="AH74" s="99"/>
      <c r="AI74" s="99"/>
      <c r="AJ74" s="99"/>
      <c r="AK74" s="99"/>
      <c r="AL74" s="99"/>
      <c r="AM74" s="99"/>
      <c r="AN74" s="99"/>
      <c r="AO74" s="99"/>
      <c r="AP74" s="99"/>
      <c r="AQ74" s="99"/>
      <c r="AR74" s="99"/>
      <c r="AS74" s="99"/>
      <c r="AT74" s="99"/>
      <c r="AU74" s="99"/>
    </row>
    <row r="75" spans="1:47" s="71" customFormat="1" x14ac:dyDescent="0.3">
      <c r="A75" s="80">
        <v>1606</v>
      </c>
      <c r="B75" s="90" t="s">
        <v>225</v>
      </c>
      <c r="C75" s="80">
        <v>1</v>
      </c>
      <c r="D75" s="80">
        <v>173</v>
      </c>
      <c r="E75" s="91">
        <v>10</v>
      </c>
      <c r="F75" s="80">
        <v>1140</v>
      </c>
      <c r="G75" s="80">
        <f t="shared" si="9"/>
        <v>0</v>
      </c>
      <c r="H75" s="80">
        <f t="shared" si="10"/>
        <v>570</v>
      </c>
      <c r="I75" s="80"/>
      <c r="J75" s="92">
        <f t="shared" si="12"/>
        <v>397</v>
      </c>
      <c r="K75" s="80"/>
      <c r="L75" s="80"/>
      <c r="M75" s="80"/>
      <c r="N75" s="93">
        <f t="shared" si="11"/>
        <v>28.5</v>
      </c>
      <c r="O75" s="93">
        <f t="shared" si="13"/>
        <v>425.5</v>
      </c>
      <c r="P75" s="94"/>
      <c r="Q75" s="95">
        <f t="shared" si="14"/>
        <v>0</v>
      </c>
      <c r="R75" s="95"/>
      <c r="S75" s="99"/>
      <c r="T75" s="99"/>
      <c r="U75" s="99"/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  <c r="AL75" s="99"/>
      <c r="AM75" s="99"/>
      <c r="AN75" s="99"/>
      <c r="AO75" s="99"/>
      <c r="AP75" s="99"/>
      <c r="AQ75" s="99"/>
      <c r="AR75" s="99"/>
      <c r="AS75" s="99"/>
      <c r="AT75" s="99"/>
      <c r="AU75" s="99"/>
    </row>
    <row r="76" spans="1:47" s="71" customFormat="1" x14ac:dyDescent="0.3">
      <c r="A76" s="66">
        <v>1575</v>
      </c>
      <c r="B76" s="67" t="s">
        <v>259</v>
      </c>
      <c r="C76" s="66">
        <v>12</v>
      </c>
      <c r="D76" s="66">
        <v>1114</v>
      </c>
      <c r="E76" s="68">
        <v>10</v>
      </c>
      <c r="F76" s="66">
        <v>1710</v>
      </c>
      <c r="G76" s="66">
        <f t="shared" si="9"/>
        <v>1725</v>
      </c>
      <c r="H76" s="66">
        <f t="shared" si="10"/>
        <v>1717.5</v>
      </c>
      <c r="I76" s="66">
        <v>540</v>
      </c>
      <c r="J76" s="69">
        <f t="shared" si="12"/>
        <v>5.291666666666667</v>
      </c>
      <c r="K76" s="66"/>
      <c r="L76" s="66"/>
      <c r="M76" s="66"/>
      <c r="N76" s="44">
        <f t="shared" si="11"/>
        <v>7.15625</v>
      </c>
      <c r="O76" s="49">
        <f t="shared" si="13"/>
        <v>12.447916666666668</v>
      </c>
      <c r="P76" s="83">
        <v>345</v>
      </c>
      <c r="Q76" s="71">
        <f t="shared" si="14"/>
        <v>172.5</v>
      </c>
      <c r="R76" s="78"/>
      <c r="S76" s="99"/>
      <c r="T76" s="99"/>
      <c r="U76" s="99"/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  <c r="AL76" s="99"/>
      <c r="AM76" s="99"/>
      <c r="AN76" s="99"/>
      <c r="AO76" s="99"/>
      <c r="AP76" s="99"/>
      <c r="AQ76" s="99"/>
      <c r="AR76" s="99"/>
      <c r="AS76" s="99"/>
      <c r="AT76" s="99"/>
      <c r="AU76" s="99"/>
    </row>
    <row r="77" spans="1:47" s="71" customFormat="1" x14ac:dyDescent="0.3">
      <c r="A77" s="66">
        <v>1576</v>
      </c>
      <c r="B77" s="67" t="s">
        <v>260</v>
      </c>
      <c r="C77" s="66">
        <v>12</v>
      </c>
      <c r="D77" s="66">
        <v>1199</v>
      </c>
      <c r="E77" s="68">
        <v>10</v>
      </c>
      <c r="F77" s="66">
        <v>1661</v>
      </c>
      <c r="G77" s="66">
        <f t="shared" si="9"/>
        <v>1790</v>
      </c>
      <c r="H77" s="66">
        <f t="shared" si="10"/>
        <v>1725.5</v>
      </c>
      <c r="I77" s="66">
        <v>540</v>
      </c>
      <c r="J77" s="69">
        <f t="shared" si="12"/>
        <v>-1.125</v>
      </c>
      <c r="K77" s="66"/>
      <c r="L77" s="66"/>
      <c r="M77" s="66"/>
      <c r="N77" s="44">
        <f t="shared" si="11"/>
        <v>7.1895833333333341</v>
      </c>
      <c r="O77" s="49">
        <f t="shared" si="13"/>
        <v>6.0645833333333341</v>
      </c>
      <c r="P77" s="83">
        <v>358</v>
      </c>
      <c r="Q77" s="71">
        <f t="shared" si="14"/>
        <v>179</v>
      </c>
      <c r="R77" s="78"/>
      <c r="S77" s="99"/>
      <c r="T77" s="99"/>
      <c r="U77" s="99"/>
      <c r="V77" s="99"/>
      <c r="W77" s="99"/>
      <c r="X77" s="99"/>
      <c r="Y77" s="99"/>
      <c r="Z77" s="99"/>
      <c r="AA77" s="99"/>
      <c r="AB77" s="99"/>
      <c r="AC77" s="99"/>
      <c r="AD77" s="99"/>
      <c r="AE77" s="99"/>
      <c r="AF77" s="99"/>
      <c r="AG77" s="99"/>
      <c r="AH77" s="99"/>
      <c r="AI77" s="99"/>
      <c r="AJ77" s="99"/>
      <c r="AK77" s="99"/>
      <c r="AL77" s="99"/>
      <c r="AM77" s="99"/>
      <c r="AN77" s="99"/>
      <c r="AO77" s="99"/>
      <c r="AP77" s="99"/>
      <c r="AQ77" s="99"/>
      <c r="AR77" s="99"/>
      <c r="AS77" s="99"/>
      <c r="AT77" s="99"/>
      <c r="AU77" s="99"/>
    </row>
    <row r="78" spans="1:47" s="95" customFormat="1" x14ac:dyDescent="0.3">
      <c r="A78" s="66">
        <v>1614</v>
      </c>
      <c r="B78" s="67" t="s">
        <v>334</v>
      </c>
      <c r="C78" s="66">
        <v>12</v>
      </c>
      <c r="D78" s="66">
        <v>566</v>
      </c>
      <c r="E78" s="68">
        <v>10</v>
      </c>
      <c r="F78" s="66">
        <v>1602</v>
      </c>
      <c r="G78" s="66">
        <f t="shared" si="9"/>
        <v>1945</v>
      </c>
      <c r="H78" s="66">
        <f t="shared" si="10"/>
        <v>1773.5</v>
      </c>
      <c r="I78" s="66">
        <v>840</v>
      </c>
      <c r="J78" s="69">
        <f t="shared" si="12"/>
        <v>30.625</v>
      </c>
      <c r="K78" s="66"/>
      <c r="L78" s="66"/>
      <c r="M78" s="66"/>
      <c r="N78" s="44">
        <f t="shared" si="11"/>
        <v>7.3895833333333343</v>
      </c>
      <c r="O78" s="49">
        <f t="shared" si="13"/>
        <v>38.014583333333334</v>
      </c>
      <c r="P78" s="83">
        <v>389</v>
      </c>
      <c r="Q78" s="71">
        <f t="shared" si="14"/>
        <v>194.5</v>
      </c>
      <c r="R78" s="78"/>
      <c r="S78" s="99"/>
      <c r="T78" s="99"/>
      <c r="U78" s="99"/>
      <c r="V78" s="99"/>
      <c r="W78" s="99"/>
      <c r="X78" s="99"/>
      <c r="Y78" s="99"/>
      <c r="Z78" s="99"/>
      <c r="AA78" s="99"/>
      <c r="AB78" s="99"/>
      <c r="AC78" s="99"/>
      <c r="AD78" s="99"/>
      <c r="AE78" s="99"/>
      <c r="AF78" s="99"/>
      <c r="AG78" s="99"/>
      <c r="AH78" s="99"/>
      <c r="AI78" s="99"/>
      <c r="AJ78" s="99"/>
      <c r="AK78" s="99"/>
      <c r="AL78" s="99"/>
      <c r="AM78" s="99"/>
      <c r="AN78" s="99"/>
      <c r="AO78" s="99"/>
      <c r="AP78" s="99"/>
      <c r="AQ78" s="99"/>
      <c r="AR78" s="99"/>
      <c r="AS78" s="99"/>
      <c r="AT78" s="99"/>
      <c r="AU78" s="99"/>
    </row>
    <row r="79" spans="1:47" s="71" customFormat="1" x14ac:dyDescent="0.3">
      <c r="A79" s="66">
        <v>1577</v>
      </c>
      <c r="B79" s="67" t="s">
        <v>261</v>
      </c>
      <c r="C79" s="66">
        <v>12</v>
      </c>
      <c r="D79" s="66">
        <v>841</v>
      </c>
      <c r="E79" s="68">
        <v>10</v>
      </c>
      <c r="F79" s="66">
        <v>1287</v>
      </c>
      <c r="G79" s="66">
        <f t="shared" si="9"/>
        <v>1185</v>
      </c>
      <c r="H79" s="66">
        <f t="shared" si="10"/>
        <v>1236</v>
      </c>
      <c r="I79" s="66">
        <v>360</v>
      </c>
      <c r="J79" s="69">
        <f t="shared" si="12"/>
        <v>2.9166666666666665</v>
      </c>
      <c r="K79" s="66"/>
      <c r="L79" s="66"/>
      <c r="M79" s="66"/>
      <c r="N79" s="44">
        <f t="shared" si="11"/>
        <v>5.15</v>
      </c>
      <c r="O79" s="49">
        <f t="shared" si="13"/>
        <v>8.0666666666666664</v>
      </c>
      <c r="P79" s="83">
        <v>237</v>
      </c>
      <c r="Q79" s="71">
        <f t="shared" si="14"/>
        <v>118.5</v>
      </c>
      <c r="R79" s="78"/>
      <c r="S79" s="99"/>
      <c r="T79" s="99"/>
      <c r="U79" s="99"/>
      <c r="V79" s="99"/>
      <c r="W79" s="99"/>
      <c r="X79" s="99"/>
      <c r="Y79" s="99"/>
      <c r="Z79" s="99"/>
      <c r="AA79" s="99"/>
      <c r="AB79" s="99"/>
      <c r="AC79" s="99"/>
      <c r="AD79" s="99"/>
      <c r="AE79" s="99"/>
      <c r="AF79" s="99"/>
      <c r="AG79" s="99"/>
      <c r="AH79" s="99"/>
      <c r="AI79" s="99"/>
      <c r="AJ79" s="99"/>
      <c r="AK79" s="99"/>
      <c r="AL79" s="99"/>
      <c r="AM79" s="99"/>
      <c r="AN79" s="99"/>
      <c r="AO79" s="99"/>
      <c r="AP79" s="99"/>
      <c r="AQ79" s="99"/>
      <c r="AR79" s="99"/>
      <c r="AS79" s="99"/>
      <c r="AT79" s="99"/>
      <c r="AU79" s="99"/>
    </row>
    <row r="80" spans="1:47" s="65" customFormat="1" x14ac:dyDescent="0.3">
      <c r="A80" s="80">
        <v>1350</v>
      </c>
      <c r="B80" s="90" t="s">
        <v>178</v>
      </c>
      <c r="C80" s="80">
        <v>24</v>
      </c>
      <c r="D80" s="80">
        <v>831</v>
      </c>
      <c r="E80" s="91">
        <v>9</v>
      </c>
      <c r="F80" s="80">
        <v>1535</v>
      </c>
      <c r="G80" s="80">
        <f t="shared" si="9"/>
        <v>2007</v>
      </c>
      <c r="H80" s="80">
        <f t="shared" si="10"/>
        <v>1771</v>
      </c>
      <c r="I80" s="80"/>
      <c r="J80" s="92">
        <f t="shared" si="12"/>
        <v>39.166666666666664</v>
      </c>
      <c r="K80" s="80"/>
      <c r="L80" s="80">
        <v>20</v>
      </c>
      <c r="M80" s="80"/>
      <c r="N80" s="93">
        <f t="shared" si="11"/>
        <v>3.6895833333333337</v>
      </c>
      <c r="O80" s="93">
        <f t="shared" si="13"/>
        <v>42.856249999999996</v>
      </c>
      <c r="P80" s="94">
        <v>446</v>
      </c>
      <c r="Q80" s="95">
        <f t="shared" si="14"/>
        <v>223</v>
      </c>
      <c r="R80" s="95"/>
      <c r="S80" s="95"/>
      <c r="T80" s="95"/>
      <c r="U80" s="95"/>
      <c r="V80" s="95"/>
      <c r="W80" s="95"/>
      <c r="X80" s="95"/>
      <c r="Y80" s="95"/>
      <c r="Z80" s="95"/>
      <c r="AA80" s="95"/>
      <c r="AB80" s="95"/>
      <c r="AC80" s="95"/>
      <c r="AD80" s="95"/>
      <c r="AE80" s="95"/>
      <c r="AF80" s="95"/>
      <c r="AG80" s="95"/>
      <c r="AH80" s="95"/>
      <c r="AI80" s="95"/>
      <c r="AJ80" s="95"/>
      <c r="AK80" s="95"/>
      <c r="AL80" s="95"/>
      <c r="AM80" s="95"/>
      <c r="AN80" s="95"/>
      <c r="AO80" s="95"/>
      <c r="AP80" s="95"/>
      <c r="AQ80" s="95"/>
      <c r="AR80" s="95"/>
      <c r="AS80" s="95"/>
      <c r="AT80" s="95"/>
      <c r="AU80" s="95"/>
    </row>
    <row r="81" spans="1:47" s="65" customFormat="1" x14ac:dyDescent="0.3">
      <c r="A81" s="66">
        <v>1607</v>
      </c>
      <c r="B81" s="67" t="s">
        <v>226</v>
      </c>
      <c r="C81" s="66">
        <v>1</v>
      </c>
      <c r="D81" s="66">
        <v>200</v>
      </c>
      <c r="E81" s="68">
        <v>10</v>
      </c>
      <c r="F81" s="66">
        <v>650</v>
      </c>
      <c r="G81" s="66">
        <f t="shared" si="9"/>
        <v>395</v>
      </c>
      <c r="H81" s="66">
        <f t="shared" si="10"/>
        <v>522.5</v>
      </c>
      <c r="I81" s="66">
        <v>300</v>
      </c>
      <c r="J81" s="69">
        <f t="shared" si="12"/>
        <v>22.5</v>
      </c>
      <c r="K81" s="66"/>
      <c r="L81" s="66"/>
      <c r="M81" s="66"/>
      <c r="N81" s="44">
        <f t="shared" si="11"/>
        <v>26.125</v>
      </c>
      <c r="O81" s="49">
        <f t="shared" si="13"/>
        <v>48.625</v>
      </c>
      <c r="P81" s="83">
        <v>79</v>
      </c>
      <c r="Q81" s="71">
        <f t="shared" si="14"/>
        <v>39.5</v>
      </c>
      <c r="R81" s="78">
        <v>0</v>
      </c>
      <c r="S81" s="99"/>
      <c r="T81" s="99"/>
      <c r="U81" s="99"/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99"/>
      <c r="AL81" s="99"/>
      <c r="AM81" s="99"/>
      <c r="AN81" s="99"/>
      <c r="AO81" s="99"/>
      <c r="AP81" s="99"/>
      <c r="AQ81" s="99"/>
      <c r="AR81" s="99"/>
      <c r="AS81" s="99"/>
      <c r="AT81" s="99"/>
      <c r="AU81" s="99"/>
    </row>
    <row r="82" spans="1:47" s="71" customFormat="1" x14ac:dyDescent="0.3">
      <c r="A82" s="66">
        <v>1608</v>
      </c>
      <c r="B82" s="67" t="s">
        <v>227</v>
      </c>
      <c r="C82" s="66">
        <v>1</v>
      </c>
      <c r="D82" s="66">
        <v>315</v>
      </c>
      <c r="E82" s="68">
        <v>10</v>
      </c>
      <c r="F82" s="66">
        <v>900</v>
      </c>
      <c r="G82" s="66">
        <f t="shared" si="9"/>
        <v>395</v>
      </c>
      <c r="H82" s="66">
        <f t="shared" si="10"/>
        <v>647.5</v>
      </c>
      <c r="I82" s="66">
        <v>250</v>
      </c>
      <c r="J82" s="69">
        <f t="shared" si="12"/>
        <v>82.5</v>
      </c>
      <c r="K82" s="66"/>
      <c r="L82" s="66"/>
      <c r="M82" s="66"/>
      <c r="N82" s="44">
        <f t="shared" si="11"/>
        <v>32.375</v>
      </c>
      <c r="O82" s="49">
        <f t="shared" si="13"/>
        <v>114.875</v>
      </c>
      <c r="P82" s="83">
        <v>79</v>
      </c>
      <c r="Q82" s="71">
        <f t="shared" si="14"/>
        <v>39.5</v>
      </c>
      <c r="R82" s="78">
        <v>0</v>
      </c>
      <c r="S82" s="99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</row>
    <row r="83" spans="1:47" s="71" customFormat="1" x14ac:dyDescent="0.3">
      <c r="A83" s="66">
        <v>1252</v>
      </c>
      <c r="B83" s="67" t="s">
        <v>154</v>
      </c>
      <c r="C83" s="66">
        <v>30</v>
      </c>
      <c r="D83" s="66">
        <v>1000</v>
      </c>
      <c r="E83" s="68">
        <v>4</v>
      </c>
      <c r="F83" s="66">
        <v>2378</v>
      </c>
      <c r="G83" s="66">
        <f t="shared" si="9"/>
        <v>1800</v>
      </c>
      <c r="H83" s="66">
        <f t="shared" si="10"/>
        <v>2089</v>
      </c>
      <c r="I83" s="66">
        <v>2100</v>
      </c>
      <c r="J83" s="69">
        <f t="shared" si="12"/>
        <v>-33.700000000000003</v>
      </c>
      <c r="K83" s="66"/>
      <c r="L83" s="73">
        <v>20</v>
      </c>
      <c r="M83" s="66"/>
      <c r="N83" s="44">
        <f t="shared" si="11"/>
        <v>3.4816666666666669</v>
      </c>
      <c r="O83" s="49">
        <f t="shared" si="13"/>
        <v>-30.218333333333337</v>
      </c>
      <c r="P83" s="83">
        <v>900</v>
      </c>
      <c r="Q83" s="71">
        <f t="shared" si="14"/>
        <v>450</v>
      </c>
      <c r="R83" s="19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</row>
    <row r="84" spans="1:47" s="71" customFormat="1" x14ac:dyDescent="0.3">
      <c r="A84" s="41">
        <v>117</v>
      </c>
      <c r="B84" s="63" t="s">
        <v>94</v>
      </c>
      <c r="C84" s="41">
        <v>1</v>
      </c>
      <c r="D84" s="41">
        <v>124</v>
      </c>
      <c r="E84" s="42">
        <v>10</v>
      </c>
      <c r="F84" s="41">
        <v>670</v>
      </c>
      <c r="G84" s="66">
        <f t="shared" ref="G84:G115" si="15">Q84*E84</f>
        <v>1525</v>
      </c>
      <c r="H84" s="41">
        <f t="shared" si="10"/>
        <v>1097.5</v>
      </c>
      <c r="I84" s="41">
        <v>350</v>
      </c>
      <c r="J84" s="69">
        <f t="shared" si="12"/>
        <v>623.5</v>
      </c>
      <c r="K84" s="41"/>
      <c r="L84" s="41"/>
      <c r="M84" s="41"/>
      <c r="N84" s="39">
        <f t="shared" si="11"/>
        <v>54.875</v>
      </c>
      <c r="O84" s="49">
        <f t="shared" si="13"/>
        <v>678.375</v>
      </c>
      <c r="P84" s="84">
        <v>305</v>
      </c>
      <c r="Q84" s="71">
        <f t="shared" si="14"/>
        <v>152.5</v>
      </c>
      <c r="R84" s="19"/>
      <c r="S84" s="12"/>
      <c r="T84" s="99"/>
      <c r="U84" s="99"/>
      <c r="V84" s="99"/>
      <c r="W84" s="99"/>
      <c r="X84" s="99"/>
      <c r="Y84" s="99"/>
      <c r="Z84" s="99"/>
      <c r="AA84" s="99"/>
      <c r="AB84" s="99"/>
      <c r="AC84" s="99"/>
      <c r="AD84" s="99"/>
      <c r="AE84" s="99"/>
      <c r="AF84" s="99"/>
      <c r="AG84" s="99"/>
      <c r="AH84" s="99"/>
      <c r="AI84" s="99"/>
      <c r="AJ84" s="99"/>
      <c r="AK84" s="99"/>
      <c r="AL84" s="99"/>
      <c r="AM84" s="99"/>
      <c r="AN84" s="99"/>
      <c r="AO84" s="99"/>
      <c r="AP84" s="99"/>
      <c r="AQ84" s="99"/>
      <c r="AR84" s="99"/>
      <c r="AS84" s="99"/>
      <c r="AT84" s="99"/>
      <c r="AU84" s="99"/>
    </row>
    <row r="85" spans="1:47" s="71" customFormat="1" x14ac:dyDescent="0.3">
      <c r="A85" s="41">
        <v>116</v>
      </c>
      <c r="B85" s="63" t="s">
        <v>93</v>
      </c>
      <c r="C85" s="41">
        <v>1</v>
      </c>
      <c r="D85" s="41">
        <v>235</v>
      </c>
      <c r="E85" s="42">
        <v>10</v>
      </c>
      <c r="F85" s="41">
        <v>955</v>
      </c>
      <c r="G85" s="66">
        <f t="shared" si="15"/>
        <v>2185</v>
      </c>
      <c r="H85" s="41">
        <f t="shared" si="10"/>
        <v>1570</v>
      </c>
      <c r="I85" s="41">
        <v>400</v>
      </c>
      <c r="J85" s="69">
        <f t="shared" si="12"/>
        <v>935</v>
      </c>
      <c r="K85" s="41"/>
      <c r="L85" s="41"/>
      <c r="M85" s="41"/>
      <c r="N85" s="39">
        <f t="shared" si="11"/>
        <v>78.5</v>
      </c>
      <c r="O85" s="49">
        <f t="shared" si="13"/>
        <v>1013.5</v>
      </c>
      <c r="P85" s="84">
        <v>437</v>
      </c>
      <c r="Q85" s="71">
        <f t="shared" si="14"/>
        <v>218.5</v>
      </c>
      <c r="R85" s="78"/>
      <c r="S85" s="99"/>
      <c r="T85" s="99"/>
      <c r="U85" s="99"/>
      <c r="V85" s="99"/>
      <c r="W85" s="99"/>
      <c r="X85" s="99"/>
      <c r="Y85" s="99"/>
      <c r="Z85" s="99"/>
      <c r="AA85" s="99"/>
      <c r="AB85" s="99"/>
      <c r="AC85" s="99"/>
      <c r="AD85" s="99"/>
      <c r="AE85" s="99"/>
      <c r="AF85" s="99"/>
      <c r="AG85" s="99"/>
      <c r="AH85" s="99"/>
      <c r="AI85" s="99"/>
      <c r="AJ85" s="99"/>
      <c r="AK85" s="99"/>
      <c r="AL85" s="99"/>
      <c r="AM85" s="99"/>
      <c r="AN85" s="99"/>
      <c r="AO85" s="99"/>
      <c r="AP85" s="99"/>
      <c r="AQ85" s="99"/>
      <c r="AR85" s="99"/>
      <c r="AS85" s="99"/>
      <c r="AT85" s="99"/>
      <c r="AU85" s="99"/>
    </row>
    <row r="86" spans="1:47" s="71" customFormat="1" x14ac:dyDescent="0.3">
      <c r="A86" s="66">
        <v>118</v>
      </c>
      <c r="B86" s="67" t="s">
        <v>63</v>
      </c>
      <c r="C86" s="66">
        <v>12</v>
      </c>
      <c r="D86" s="66">
        <v>50</v>
      </c>
      <c r="E86" s="68">
        <v>7</v>
      </c>
      <c r="F86" s="66">
        <v>190</v>
      </c>
      <c r="G86" s="66">
        <f t="shared" si="15"/>
        <v>336</v>
      </c>
      <c r="H86" s="66">
        <f t="shared" si="10"/>
        <v>263</v>
      </c>
      <c r="I86" s="66"/>
      <c r="J86" s="69">
        <f t="shared" si="12"/>
        <v>17.75</v>
      </c>
      <c r="K86" s="66"/>
      <c r="L86" s="66"/>
      <c r="M86" s="66"/>
      <c r="N86" s="44">
        <f t="shared" si="11"/>
        <v>1.0958333333333334</v>
      </c>
      <c r="O86" s="49">
        <f t="shared" si="13"/>
        <v>18.845833333333335</v>
      </c>
      <c r="P86" s="83">
        <v>96</v>
      </c>
      <c r="Q86" s="71">
        <f t="shared" si="14"/>
        <v>48</v>
      </c>
      <c r="R86" s="78"/>
      <c r="S86" s="99"/>
      <c r="T86" s="99"/>
      <c r="U86" s="99"/>
      <c r="V86" s="99"/>
      <c r="W86" s="99"/>
      <c r="X86" s="99"/>
      <c r="Y86" s="99"/>
      <c r="Z86" s="99"/>
      <c r="AA86" s="99"/>
      <c r="AB86" s="99"/>
      <c r="AC86" s="99"/>
      <c r="AD86" s="99"/>
      <c r="AE86" s="99"/>
      <c r="AF86" s="99"/>
      <c r="AG86" s="99"/>
      <c r="AH86" s="99"/>
      <c r="AI86" s="99"/>
      <c r="AJ86" s="99"/>
      <c r="AK86" s="99"/>
      <c r="AL86" s="99"/>
      <c r="AM86" s="99"/>
      <c r="AN86" s="99"/>
      <c r="AO86" s="99"/>
      <c r="AP86" s="99"/>
      <c r="AQ86" s="99"/>
      <c r="AR86" s="99"/>
      <c r="AS86" s="99"/>
      <c r="AT86" s="99"/>
      <c r="AU86" s="99"/>
    </row>
    <row r="87" spans="1:47" s="71" customFormat="1" x14ac:dyDescent="0.3">
      <c r="A87" s="66">
        <v>92</v>
      </c>
      <c r="B87" s="67" t="s">
        <v>62</v>
      </c>
      <c r="C87" s="66">
        <v>40</v>
      </c>
      <c r="D87" s="66">
        <v>2923</v>
      </c>
      <c r="E87" s="68">
        <v>7</v>
      </c>
      <c r="F87" s="66">
        <v>5230</v>
      </c>
      <c r="G87" s="66">
        <f t="shared" si="15"/>
        <v>5817</v>
      </c>
      <c r="H87" s="66">
        <f t="shared" si="10"/>
        <v>5523.5</v>
      </c>
      <c r="I87" s="66"/>
      <c r="J87" s="69">
        <f t="shared" si="12"/>
        <v>65.012500000000003</v>
      </c>
      <c r="K87" s="66"/>
      <c r="L87" s="66"/>
      <c r="M87" s="66"/>
      <c r="N87" s="44">
        <f t="shared" si="11"/>
        <v>6.9043749999999999</v>
      </c>
      <c r="O87" s="49">
        <f t="shared" si="13"/>
        <v>71.916875000000005</v>
      </c>
      <c r="P87" s="83">
        <v>1662</v>
      </c>
      <c r="Q87" s="71">
        <f t="shared" si="14"/>
        <v>831</v>
      </c>
      <c r="R87" s="78"/>
      <c r="S87" s="99"/>
      <c r="T87" s="99"/>
      <c r="U87" s="99"/>
      <c r="V87" s="99"/>
      <c r="W87" s="99"/>
      <c r="X87" s="99"/>
      <c r="Y87" s="99"/>
      <c r="Z87" s="99"/>
      <c r="AA87" s="99"/>
      <c r="AB87" s="99"/>
      <c r="AC87" s="99"/>
      <c r="AD87" s="99"/>
      <c r="AE87" s="99"/>
      <c r="AF87" s="99"/>
      <c r="AG87" s="99"/>
      <c r="AH87" s="99"/>
      <c r="AI87" s="99"/>
      <c r="AJ87" s="99"/>
      <c r="AK87" s="99"/>
      <c r="AL87" s="99"/>
      <c r="AM87" s="99"/>
      <c r="AN87" s="99"/>
      <c r="AO87" s="99"/>
      <c r="AP87" s="99"/>
      <c r="AQ87" s="99"/>
      <c r="AR87" s="99"/>
      <c r="AS87" s="99"/>
      <c r="AT87" s="99"/>
      <c r="AU87" s="99"/>
    </row>
    <row r="88" spans="1:47" s="71" customFormat="1" x14ac:dyDescent="0.3">
      <c r="A88" s="66">
        <v>120</v>
      </c>
      <c r="B88" s="67" t="s">
        <v>64</v>
      </c>
      <c r="C88" s="66">
        <v>30</v>
      </c>
      <c r="D88" s="66">
        <v>112</v>
      </c>
      <c r="E88" s="68">
        <v>7</v>
      </c>
      <c r="F88" s="66">
        <v>1344</v>
      </c>
      <c r="G88" s="66">
        <f t="shared" si="15"/>
        <v>1050</v>
      </c>
      <c r="H88" s="66">
        <f t="shared" si="10"/>
        <v>1197</v>
      </c>
      <c r="I88" s="66"/>
      <c r="J88" s="69">
        <f t="shared" si="12"/>
        <v>36.166666666666664</v>
      </c>
      <c r="K88" s="66"/>
      <c r="L88" s="66"/>
      <c r="M88" s="66"/>
      <c r="N88" s="44">
        <f t="shared" si="11"/>
        <v>1.9950000000000001</v>
      </c>
      <c r="O88" s="49">
        <f t="shared" si="13"/>
        <v>38.161666666666662</v>
      </c>
      <c r="P88" s="83">
        <v>300</v>
      </c>
      <c r="Q88" s="71">
        <f t="shared" si="14"/>
        <v>150</v>
      </c>
      <c r="R88" s="78"/>
      <c r="S88" s="99"/>
      <c r="T88" s="99"/>
      <c r="U88" s="99"/>
      <c r="V88" s="99"/>
      <c r="W88" s="99"/>
      <c r="X88" s="99"/>
      <c r="Y88" s="99"/>
      <c r="Z88" s="99"/>
      <c r="AA88" s="99"/>
      <c r="AB88" s="99"/>
      <c r="AC88" s="99"/>
      <c r="AD88" s="99"/>
      <c r="AE88" s="99"/>
      <c r="AF88" s="99"/>
      <c r="AG88" s="99"/>
      <c r="AH88" s="99"/>
      <c r="AI88" s="99"/>
      <c r="AJ88" s="99"/>
      <c r="AK88" s="99"/>
      <c r="AL88" s="99"/>
      <c r="AM88" s="99"/>
      <c r="AN88" s="99"/>
      <c r="AO88" s="99"/>
      <c r="AP88" s="99"/>
      <c r="AQ88" s="99"/>
      <c r="AR88" s="99"/>
      <c r="AS88" s="99"/>
      <c r="AT88" s="99"/>
      <c r="AU88" s="99"/>
    </row>
    <row r="89" spans="1:47" s="71" customFormat="1" x14ac:dyDescent="0.3">
      <c r="A89" s="66">
        <v>1503</v>
      </c>
      <c r="B89" s="67" t="s">
        <v>65</v>
      </c>
      <c r="C89" s="66">
        <v>30</v>
      </c>
      <c r="D89" s="66">
        <v>525</v>
      </c>
      <c r="E89" s="68">
        <v>7</v>
      </c>
      <c r="F89" s="66">
        <v>1082</v>
      </c>
      <c r="G89" s="66">
        <f t="shared" si="15"/>
        <v>1050</v>
      </c>
      <c r="H89" s="66">
        <f t="shared" si="10"/>
        <v>1066</v>
      </c>
      <c r="I89" s="66"/>
      <c r="J89" s="69">
        <f t="shared" si="12"/>
        <v>18.033333333333335</v>
      </c>
      <c r="K89" s="66"/>
      <c r="L89" s="66"/>
      <c r="M89" s="66"/>
      <c r="N89" s="44">
        <f t="shared" si="11"/>
        <v>1.7766666666666668</v>
      </c>
      <c r="O89" s="49">
        <f t="shared" si="13"/>
        <v>19.810000000000002</v>
      </c>
      <c r="P89" s="83">
        <v>300</v>
      </c>
      <c r="Q89" s="71">
        <f t="shared" si="14"/>
        <v>150</v>
      </c>
      <c r="R89" s="78"/>
      <c r="S89" s="99"/>
      <c r="T89" s="99"/>
      <c r="U89" s="99"/>
      <c r="V89" s="99"/>
      <c r="W89" s="99"/>
      <c r="X89" s="99"/>
      <c r="Y89" s="99"/>
      <c r="Z89" s="99"/>
      <c r="AA89" s="99"/>
      <c r="AB89" s="99"/>
      <c r="AC89" s="99"/>
      <c r="AD89" s="99"/>
      <c r="AE89" s="99"/>
      <c r="AF89" s="99"/>
      <c r="AG89" s="99"/>
      <c r="AH89" s="99"/>
      <c r="AI89" s="99"/>
      <c r="AJ89" s="99"/>
      <c r="AK89" s="99"/>
      <c r="AL89" s="99"/>
      <c r="AM89" s="99"/>
      <c r="AN89" s="99"/>
      <c r="AO89" s="99"/>
      <c r="AP89" s="99"/>
      <c r="AQ89" s="99"/>
      <c r="AR89" s="99"/>
      <c r="AS89" s="99"/>
      <c r="AT89" s="99"/>
      <c r="AU89" s="99"/>
    </row>
    <row r="90" spans="1:47" s="71" customFormat="1" x14ac:dyDescent="0.3">
      <c r="A90" s="66">
        <v>122</v>
      </c>
      <c r="B90" s="67" t="s">
        <v>39</v>
      </c>
      <c r="C90" s="66">
        <v>10</v>
      </c>
      <c r="D90" s="66">
        <v>2620</v>
      </c>
      <c r="E90" s="68">
        <v>9</v>
      </c>
      <c r="F90" s="66">
        <v>4639</v>
      </c>
      <c r="G90" s="66">
        <f t="shared" si="15"/>
        <v>5040</v>
      </c>
      <c r="H90" s="66">
        <f t="shared" si="10"/>
        <v>4839.5</v>
      </c>
      <c r="I90" s="66">
        <v>1500</v>
      </c>
      <c r="J90" s="69">
        <f t="shared" si="12"/>
        <v>71.95</v>
      </c>
      <c r="K90" s="66"/>
      <c r="L90" s="73">
        <v>30</v>
      </c>
      <c r="M90" s="66"/>
      <c r="N90" s="44">
        <f t="shared" si="11"/>
        <v>24.197500000000002</v>
      </c>
      <c r="O90" s="49">
        <f t="shared" si="13"/>
        <v>96.147500000000008</v>
      </c>
      <c r="P90" s="83">
        <v>1120</v>
      </c>
      <c r="Q90" s="71">
        <f t="shared" si="14"/>
        <v>560</v>
      </c>
      <c r="R90" s="78"/>
      <c r="S90" s="99"/>
      <c r="T90" s="99"/>
      <c r="U90" s="99"/>
      <c r="V90" s="99"/>
      <c r="W90" s="99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99"/>
      <c r="AK90" s="99"/>
      <c r="AL90" s="99"/>
      <c r="AM90" s="99"/>
      <c r="AN90" s="99"/>
      <c r="AO90" s="99"/>
      <c r="AP90" s="99"/>
      <c r="AQ90" s="99"/>
      <c r="AR90" s="99"/>
      <c r="AS90" s="99"/>
      <c r="AT90" s="99"/>
      <c r="AU90" s="99"/>
    </row>
    <row r="91" spans="1:47" s="71" customFormat="1" x14ac:dyDescent="0.3">
      <c r="A91" s="66">
        <v>1029</v>
      </c>
      <c r="B91" s="67" t="s">
        <v>38</v>
      </c>
      <c r="C91" s="66">
        <v>10</v>
      </c>
      <c r="D91" s="66">
        <v>858</v>
      </c>
      <c r="E91" s="68">
        <v>9</v>
      </c>
      <c r="F91" s="66">
        <v>1377</v>
      </c>
      <c r="G91" s="66">
        <f t="shared" si="15"/>
        <v>1827</v>
      </c>
      <c r="H91" s="66">
        <f t="shared" si="10"/>
        <v>1602</v>
      </c>
      <c r="I91" s="66">
        <v>200</v>
      </c>
      <c r="J91" s="69">
        <f t="shared" si="12"/>
        <v>54.4</v>
      </c>
      <c r="K91" s="66"/>
      <c r="L91" s="66"/>
      <c r="M91" s="66"/>
      <c r="N91" s="44">
        <f t="shared" si="11"/>
        <v>8.0100000000000016</v>
      </c>
      <c r="O91" s="49">
        <f t="shared" si="13"/>
        <v>62.41</v>
      </c>
      <c r="P91" s="83">
        <v>406</v>
      </c>
      <c r="Q91" s="71">
        <f t="shared" si="14"/>
        <v>203</v>
      </c>
      <c r="R91" s="78"/>
      <c r="S91" s="99"/>
      <c r="T91" s="99"/>
      <c r="U91" s="99"/>
      <c r="V91" s="99"/>
      <c r="W91" s="99"/>
      <c r="X91" s="99"/>
      <c r="Y91" s="99"/>
      <c r="Z91" s="99"/>
      <c r="AA91" s="99"/>
      <c r="AB91" s="99"/>
      <c r="AC91" s="99"/>
      <c r="AD91" s="99"/>
      <c r="AE91" s="99"/>
      <c r="AF91" s="99"/>
      <c r="AG91" s="99"/>
      <c r="AH91" s="99"/>
      <c r="AI91" s="99"/>
      <c r="AJ91" s="99"/>
      <c r="AK91" s="99"/>
      <c r="AL91" s="99"/>
      <c r="AM91" s="99"/>
      <c r="AN91" s="99"/>
      <c r="AO91" s="99"/>
      <c r="AP91" s="99"/>
      <c r="AQ91" s="99"/>
      <c r="AR91" s="99"/>
      <c r="AS91" s="99"/>
      <c r="AT91" s="99"/>
      <c r="AU91" s="99"/>
    </row>
    <row r="92" spans="1:47" s="71" customFormat="1" x14ac:dyDescent="0.3">
      <c r="A92" s="66">
        <v>1027</v>
      </c>
      <c r="B92" s="67" t="s">
        <v>135</v>
      </c>
      <c r="C92" s="66">
        <v>10</v>
      </c>
      <c r="D92" s="66">
        <v>626</v>
      </c>
      <c r="E92" s="68">
        <v>9</v>
      </c>
      <c r="F92" s="66">
        <v>783</v>
      </c>
      <c r="G92" s="66">
        <f t="shared" si="15"/>
        <v>958.5</v>
      </c>
      <c r="H92" s="66">
        <f t="shared" si="10"/>
        <v>870.75</v>
      </c>
      <c r="I92" s="66">
        <v>100</v>
      </c>
      <c r="J92" s="69">
        <f t="shared" si="12"/>
        <v>14.475</v>
      </c>
      <c r="K92" s="66"/>
      <c r="L92" s="73">
        <v>20</v>
      </c>
      <c r="M92" s="66"/>
      <c r="N92" s="44">
        <f t="shared" si="11"/>
        <v>4.3537499999999998</v>
      </c>
      <c r="O92" s="49">
        <f t="shared" si="13"/>
        <v>18.828749999999999</v>
      </c>
      <c r="P92" s="83">
        <v>213</v>
      </c>
      <c r="Q92" s="71">
        <f t="shared" si="14"/>
        <v>106.5</v>
      </c>
      <c r="R92" s="78"/>
      <c r="S92" s="99"/>
      <c r="T92" s="99"/>
      <c r="U92" s="99"/>
      <c r="V92" s="99"/>
      <c r="W92" s="99"/>
      <c r="X92" s="99"/>
      <c r="Y92" s="99"/>
      <c r="Z92" s="99"/>
      <c r="AA92" s="99"/>
      <c r="AB92" s="99"/>
      <c r="AC92" s="99"/>
      <c r="AD92" s="99"/>
      <c r="AE92" s="99"/>
      <c r="AF92" s="99"/>
      <c r="AG92" s="99"/>
      <c r="AH92" s="99"/>
      <c r="AI92" s="99"/>
      <c r="AJ92" s="99"/>
      <c r="AK92" s="99"/>
      <c r="AL92" s="99"/>
      <c r="AM92" s="99"/>
      <c r="AN92" s="99"/>
      <c r="AO92" s="99"/>
      <c r="AP92" s="99"/>
      <c r="AQ92" s="99"/>
      <c r="AR92" s="99"/>
      <c r="AS92" s="99"/>
      <c r="AT92" s="99"/>
      <c r="AU92" s="99"/>
    </row>
    <row r="93" spans="1:47" s="71" customFormat="1" x14ac:dyDescent="0.3">
      <c r="A93" s="66">
        <v>4602</v>
      </c>
      <c r="B93" s="67" t="s">
        <v>136</v>
      </c>
      <c r="C93" s="66">
        <v>10</v>
      </c>
      <c r="D93" s="66">
        <v>1302</v>
      </c>
      <c r="E93" s="68">
        <v>9</v>
      </c>
      <c r="F93" s="66">
        <v>718</v>
      </c>
      <c r="G93" s="66">
        <f t="shared" si="15"/>
        <v>450</v>
      </c>
      <c r="H93" s="66">
        <f t="shared" si="10"/>
        <v>584</v>
      </c>
      <c r="I93" s="66"/>
      <c r="J93" s="69">
        <f t="shared" si="12"/>
        <v>-71.8</v>
      </c>
      <c r="K93" s="66"/>
      <c r="L93" s="73">
        <v>20</v>
      </c>
      <c r="M93" s="66"/>
      <c r="N93" s="44">
        <f t="shared" si="11"/>
        <v>2.9200000000000004</v>
      </c>
      <c r="O93" s="49">
        <f t="shared" si="13"/>
        <v>-68.88</v>
      </c>
      <c r="P93" s="83">
        <v>100</v>
      </c>
      <c r="Q93" s="71">
        <f t="shared" si="14"/>
        <v>50</v>
      </c>
      <c r="R93" s="78"/>
      <c r="S93" s="99"/>
      <c r="T93" s="99"/>
      <c r="U93" s="99"/>
      <c r="V93" s="99"/>
      <c r="W93" s="99"/>
      <c r="X93" s="99"/>
      <c r="Y93" s="99"/>
      <c r="Z93" s="99"/>
      <c r="AA93" s="99"/>
      <c r="AB93" s="99"/>
      <c r="AC93" s="99"/>
      <c r="AD93" s="99"/>
      <c r="AE93" s="99"/>
      <c r="AF93" s="99"/>
      <c r="AG93" s="99"/>
      <c r="AH93" s="99"/>
      <c r="AI93" s="99"/>
      <c r="AJ93" s="99"/>
      <c r="AK93" s="99"/>
      <c r="AL93" s="99"/>
      <c r="AM93" s="99"/>
      <c r="AN93" s="99"/>
      <c r="AO93" s="99"/>
      <c r="AP93" s="99"/>
      <c r="AQ93" s="99"/>
      <c r="AR93" s="99"/>
      <c r="AS93" s="99"/>
      <c r="AT93" s="99"/>
      <c r="AU93" s="99"/>
    </row>
    <row r="94" spans="1:47" s="71" customFormat="1" x14ac:dyDescent="0.3">
      <c r="A94" s="66">
        <v>1353</v>
      </c>
      <c r="B94" s="67" t="s">
        <v>211</v>
      </c>
      <c r="C94" s="66">
        <v>20</v>
      </c>
      <c r="D94" s="66">
        <v>1800</v>
      </c>
      <c r="E94" s="68">
        <v>4.5</v>
      </c>
      <c r="F94" s="66">
        <v>2102</v>
      </c>
      <c r="G94" s="66">
        <f t="shared" si="15"/>
        <v>1800</v>
      </c>
      <c r="H94" s="66">
        <f t="shared" si="10"/>
        <v>1951</v>
      </c>
      <c r="I94" s="66">
        <v>600</v>
      </c>
      <c r="J94" s="69">
        <f t="shared" si="12"/>
        <v>-22.45</v>
      </c>
      <c r="K94" s="66"/>
      <c r="L94" s="66"/>
      <c r="M94" s="66"/>
      <c r="N94" s="44">
        <f t="shared" si="11"/>
        <v>4.8775000000000004</v>
      </c>
      <c r="O94" s="49">
        <f t="shared" si="13"/>
        <v>-17.572499999999998</v>
      </c>
      <c r="P94" s="83">
        <v>800</v>
      </c>
      <c r="Q94" s="71">
        <f t="shared" si="14"/>
        <v>400</v>
      </c>
      <c r="R94" s="78"/>
      <c r="S94" s="99"/>
      <c r="T94" s="99"/>
      <c r="U94" s="99"/>
      <c r="V94" s="99"/>
      <c r="W94" s="99"/>
      <c r="X94" s="99"/>
      <c r="Y94" s="99"/>
      <c r="Z94" s="99"/>
      <c r="AA94" s="99"/>
      <c r="AB94" s="99"/>
      <c r="AC94" s="99"/>
      <c r="AD94" s="99"/>
      <c r="AE94" s="99"/>
      <c r="AF94" s="99"/>
      <c r="AG94" s="99"/>
      <c r="AH94" s="99"/>
      <c r="AI94" s="99"/>
      <c r="AJ94" s="99"/>
      <c r="AK94" s="99"/>
      <c r="AL94" s="99"/>
      <c r="AM94" s="99"/>
      <c r="AN94" s="99"/>
      <c r="AO94" s="99"/>
      <c r="AP94" s="99"/>
      <c r="AQ94" s="99"/>
      <c r="AR94" s="99"/>
      <c r="AS94" s="99"/>
      <c r="AT94" s="99"/>
      <c r="AU94" s="99"/>
    </row>
    <row r="95" spans="1:47" s="71" customFormat="1" x14ac:dyDescent="0.3">
      <c r="A95" s="66">
        <v>1469</v>
      </c>
      <c r="B95" s="67" t="s">
        <v>212</v>
      </c>
      <c r="C95" s="66">
        <v>20</v>
      </c>
      <c r="D95" s="66">
        <v>3452</v>
      </c>
      <c r="E95" s="68">
        <v>7</v>
      </c>
      <c r="F95" s="66">
        <v>4494</v>
      </c>
      <c r="G95" s="66">
        <f t="shared" si="15"/>
        <v>4546.5</v>
      </c>
      <c r="H95" s="66">
        <f t="shared" si="10"/>
        <v>4520.25</v>
      </c>
      <c r="I95" s="66"/>
      <c r="J95" s="69">
        <f t="shared" si="12"/>
        <v>53.412500000000001</v>
      </c>
      <c r="K95" s="66"/>
      <c r="L95" s="66"/>
      <c r="M95" s="73">
        <v>20</v>
      </c>
      <c r="N95" s="44">
        <f t="shared" si="11"/>
        <v>11.300625</v>
      </c>
      <c r="O95" s="49">
        <f t="shared" si="13"/>
        <v>64.713125000000005</v>
      </c>
      <c r="P95" s="83">
        <v>1299</v>
      </c>
      <c r="Q95" s="71">
        <f t="shared" si="14"/>
        <v>649.5</v>
      </c>
      <c r="R95" s="78">
        <v>0</v>
      </c>
      <c r="S95" s="99"/>
      <c r="T95" s="99"/>
      <c r="U95" s="99"/>
      <c r="V95" s="99"/>
      <c r="W95" s="99"/>
      <c r="X95" s="99"/>
      <c r="Y95" s="99"/>
      <c r="Z95" s="99"/>
      <c r="AA95" s="99"/>
      <c r="AB95" s="99"/>
      <c r="AC95" s="99"/>
      <c r="AD95" s="99"/>
      <c r="AE95" s="99"/>
      <c r="AF95" s="99"/>
      <c r="AG95" s="99"/>
      <c r="AH95" s="99"/>
      <c r="AI95" s="99"/>
      <c r="AJ95" s="99"/>
      <c r="AK95" s="99"/>
      <c r="AL95" s="99"/>
      <c r="AM95" s="99"/>
      <c r="AN95" s="99"/>
      <c r="AO95" s="99"/>
      <c r="AP95" s="99"/>
      <c r="AQ95" s="99"/>
      <c r="AR95" s="99"/>
      <c r="AS95" s="99"/>
      <c r="AT95" s="99"/>
      <c r="AU95" s="99"/>
    </row>
    <row r="96" spans="1:47" s="71" customFormat="1" x14ac:dyDescent="0.3">
      <c r="A96" s="66">
        <v>1470</v>
      </c>
      <c r="B96" s="67" t="s">
        <v>213</v>
      </c>
      <c r="C96" s="66">
        <v>20</v>
      </c>
      <c r="D96" s="66">
        <v>4280</v>
      </c>
      <c r="E96" s="68">
        <v>7</v>
      </c>
      <c r="F96" s="66">
        <v>5835</v>
      </c>
      <c r="G96" s="66">
        <f t="shared" si="15"/>
        <v>5369</v>
      </c>
      <c r="H96" s="66">
        <f t="shared" si="10"/>
        <v>5602</v>
      </c>
      <c r="I96" s="66"/>
      <c r="J96" s="69">
        <f t="shared" si="12"/>
        <v>66.099999999999994</v>
      </c>
      <c r="K96" s="66"/>
      <c r="L96" s="66"/>
      <c r="M96" s="73">
        <v>15</v>
      </c>
      <c r="N96" s="44">
        <f t="shared" si="11"/>
        <v>14.005000000000001</v>
      </c>
      <c r="O96" s="49">
        <f t="shared" si="13"/>
        <v>80.10499999999999</v>
      </c>
      <c r="P96" s="83">
        <v>1534</v>
      </c>
      <c r="Q96" s="71">
        <f t="shared" si="14"/>
        <v>767</v>
      </c>
      <c r="R96" s="78">
        <v>0</v>
      </c>
      <c r="S96" s="99"/>
      <c r="T96" s="99"/>
      <c r="U96" s="99"/>
      <c r="V96" s="99"/>
      <c r="W96" s="99"/>
      <c r="X96" s="99"/>
      <c r="Y96" s="99"/>
      <c r="Z96" s="99"/>
      <c r="AA96" s="99"/>
      <c r="AB96" s="99"/>
      <c r="AC96" s="99"/>
      <c r="AD96" s="99"/>
      <c r="AE96" s="99"/>
      <c r="AF96" s="99"/>
      <c r="AG96" s="99"/>
      <c r="AH96" s="99"/>
      <c r="AI96" s="99"/>
      <c r="AJ96" s="99"/>
      <c r="AK96" s="99"/>
      <c r="AL96" s="99"/>
      <c r="AM96" s="99"/>
      <c r="AN96" s="99"/>
      <c r="AO96" s="99"/>
      <c r="AP96" s="99"/>
      <c r="AQ96" s="99"/>
      <c r="AR96" s="99"/>
      <c r="AS96" s="99"/>
      <c r="AT96" s="99"/>
      <c r="AU96" s="99"/>
    </row>
    <row r="97" spans="1:47" s="81" customFormat="1" x14ac:dyDescent="0.3">
      <c r="A97" s="66">
        <v>1314</v>
      </c>
      <c r="B97" s="67" t="s">
        <v>156</v>
      </c>
      <c r="C97" s="66">
        <v>20</v>
      </c>
      <c r="D97" s="66">
        <v>0</v>
      </c>
      <c r="E97" s="68">
        <v>4</v>
      </c>
      <c r="F97" s="66">
        <v>1890</v>
      </c>
      <c r="G97" s="66">
        <f t="shared" si="15"/>
        <v>1200</v>
      </c>
      <c r="H97" s="66">
        <f t="shared" si="10"/>
        <v>1545</v>
      </c>
      <c r="I97" s="66"/>
      <c r="J97" s="69">
        <f t="shared" si="12"/>
        <v>77.25</v>
      </c>
      <c r="K97" s="66"/>
      <c r="L97" s="66"/>
      <c r="M97" s="66"/>
      <c r="N97" s="44">
        <f t="shared" si="11"/>
        <v>3.8624999999999998</v>
      </c>
      <c r="O97" s="49">
        <f t="shared" si="13"/>
        <v>81.112499999999997</v>
      </c>
      <c r="P97" s="83">
        <v>600</v>
      </c>
      <c r="Q97" s="71">
        <f t="shared" si="14"/>
        <v>300</v>
      </c>
      <c r="R97" s="78"/>
      <c r="S97" s="99"/>
      <c r="T97" s="99"/>
      <c r="U97" s="99"/>
      <c r="V97" s="99"/>
      <c r="W97" s="99"/>
      <c r="X97" s="99"/>
      <c r="Y97" s="99"/>
      <c r="Z97" s="99"/>
      <c r="AA97" s="99"/>
      <c r="AB97" s="99"/>
      <c r="AC97" s="99"/>
      <c r="AD97" s="99"/>
      <c r="AE97" s="99"/>
      <c r="AF97" s="99"/>
      <c r="AG97" s="99"/>
      <c r="AH97" s="99"/>
      <c r="AI97" s="99"/>
      <c r="AJ97" s="99"/>
      <c r="AK97" s="99"/>
      <c r="AL97" s="99"/>
      <c r="AM97" s="99"/>
      <c r="AN97" s="99"/>
      <c r="AO97" s="99"/>
      <c r="AP97" s="99"/>
      <c r="AQ97" s="99"/>
      <c r="AR97" s="99"/>
      <c r="AS97" s="99"/>
      <c r="AT97" s="99"/>
      <c r="AU97" s="99"/>
    </row>
    <row r="98" spans="1:47" s="71" customFormat="1" x14ac:dyDescent="0.3">
      <c r="A98" s="66">
        <v>1504</v>
      </c>
      <c r="B98" s="67" t="s">
        <v>51</v>
      </c>
      <c r="C98" s="66">
        <v>12</v>
      </c>
      <c r="D98" s="66">
        <v>0</v>
      </c>
      <c r="E98" s="68">
        <v>3</v>
      </c>
      <c r="F98" s="66">
        <v>1040</v>
      </c>
      <c r="G98" s="66">
        <f t="shared" si="15"/>
        <v>409.5</v>
      </c>
      <c r="H98" s="66">
        <f t="shared" si="10"/>
        <v>724.75</v>
      </c>
      <c r="I98" s="66"/>
      <c r="J98" s="69">
        <f t="shared" si="12"/>
        <v>60.395833333333336</v>
      </c>
      <c r="K98" s="66"/>
      <c r="L98" s="66"/>
      <c r="M98" s="66"/>
      <c r="N98" s="44">
        <f t="shared" si="11"/>
        <v>3.0197916666666669</v>
      </c>
      <c r="O98" s="49">
        <f t="shared" si="13"/>
        <v>63.415625000000006</v>
      </c>
      <c r="P98" s="83">
        <v>273</v>
      </c>
      <c r="Q98" s="71">
        <f t="shared" si="14"/>
        <v>136.5</v>
      </c>
      <c r="R98" s="78"/>
      <c r="S98" s="99"/>
      <c r="T98" s="99"/>
      <c r="U98" s="99"/>
      <c r="V98" s="99"/>
      <c r="W98" s="99"/>
      <c r="X98" s="99"/>
      <c r="Y98" s="99"/>
      <c r="Z98" s="99"/>
      <c r="AA98" s="99"/>
      <c r="AB98" s="99"/>
      <c r="AC98" s="99"/>
      <c r="AD98" s="99"/>
      <c r="AE98" s="99"/>
      <c r="AF98" s="99"/>
      <c r="AG98" s="99"/>
      <c r="AH98" s="99"/>
      <c r="AI98" s="99"/>
      <c r="AJ98" s="99"/>
      <c r="AK98" s="99"/>
      <c r="AL98" s="99"/>
      <c r="AM98" s="99"/>
      <c r="AN98" s="99"/>
      <c r="AO98" s="99"/>
      <c r="AP98" s="99"/>
      <c r="AQ98" s="99"/>
      <c r="AR98" s="99"/>
      <c r="AS98" s="99"/>
      <c r="AT98" s="99"/>
      <c r="AU98" s="99"/>
    </row>
    <row r="99" spans="1:47" s="71" customFormat="1" x14ac:dyDescent="0.3">
      <c r="A99" s="66">
        <v>1315</v>
      </c>
      <c r="B99" s="67" t="s">
        <v>157</v>
      </c>
      <c r="C99" s="66">
        <v>20</v>
      </c>
      <c r="D99" s="66">
        <v>0</v>
      </c>
      <c r="E99" s="68">
        <v>4</v>
      </c>
      <c r="F99" s="66">
        <v>1826</v>
      </c>
      <c r="G99" s="66">
        <f t="shared" si="15"/>
        <v>1200</v>
      </c>
      <c r="H99" s="66">
        <f t="shared" si="10"/>
        <v>1513</v>
      </c>
      <c r="I99" s="66"/>
      <c r="J99" s="69">
        <f t="shared" si="12"/>
        <v>75.650000000000006</v>
      </c>
      <c r="K99" s="66"/>
      <c r="L99" s="66"/>
      <c r="M99" s="66"/>
      <c r="N99" s="44">
        <f t="shared" si="11"/>
        <v>3.7825000000000002</v>
      </c>
      <c r="O99" s="49">
        <f t="shared" si="13"/>
        <v>79.432500000000005</v>
      </c>
      <c r="P99" s="83">
        <v>600</v>
      </c>
      <c r="Q99" s="71">
        <f t="shared" si="14"/>
        <v>300</v>
      </c>
      <c r="R99" s="78"/>
      <c r="S99" s="99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</row>
    <row r="100" spans="1:47" s="71" customFormat="1" x14ac:dyDescent="0.3">
      <c r="A100" s="55">
        <v>1312</v>
      </c>
      <c r="B100" s="56" t="s">
        <v>271</v>
      </c>
      <c r="C100" s="55">
        <v>10</v>
      </c>
      <c r="D100" s="55">
        <v>0</v>
      </c>
      <c r="E100" s="57">
        <v>4</v>
      </c>
      <c r="F100" s="55">
        <v>0</v>
      </c>
      <c r="G100" s="66">
        <f t="shared" si="15"/>
        <v>0</v>
      </c>
      <c r="H100" s="55">
        <f t="shared" si="10"/>
        <v>0</v>
      </c>
      <c r="I100" s="55"/>
      <c r="J100" s="69">
        <f t="shared" si="12"/>
        <v>0</v>
      </c>
      <c r="K100" s="55"/>
      <c r="L100" s="55"/>
      <c r="M100" s="55"/>
      <c r="N100" s="59">
        <f t="shared" si="11"/>
        <v>0</v>
      </c>
      <c r="O100" s="49">
        <f t="shared" si="13"/>
        <v>0</v>
      </c>
      <c r="P100" s="87"/>
      <c r="Q100" s="71">
        <f t="shared" si="14"/>
        <v>0</v>
      </c>
      <c r="R100" s="12"/>
      <c r="S100" s="12"/>
      <c r="T100" s="99"/>
      <c r="U100" s="99"/>
      <c r="V100" s="99"/>
      <c r="W100" s="99"/>
      <c r="X100" s="99"/>
      <c r="Y100" s="99"/>
      <c r="Z100" s="99"/>
      <c r="AA100" s="99"/>
      <c r="AB100" s="99"/>
      <c r="AC100" s="99"/>
      <c r="AD100" s="99"/>
      <c r="AE100" s="99"/>
      <c r="AF100" s="99"/>
      <c r="AG100" s="99"/>
      <c r="AH100" s="99"/>
      <c r="AI100" s="99"/>
      <c r="AJ100" s="99"/>
      <c r="AK100" s="99"/>
      <c r="AL100" s="99"/>
      <c r="AM100" s="99"/>
      <c r="AN100" s="99"/>
      <c r="AO100" s="99"/>
      <c r="AP100" s="99"/>
      <c r="AQ100" s="99"/>
      <c r="AR100" s="99"/>
      <c r="AS100" s="99"/>
      <c r="AT100" s="99"/>
      <c r="AU100" s="99"/>
    </row>
    <row r="101" spans="1:47" s="71" customFormat="1" x14ac:dyDescent="0.3">
      <c r="A101" s="66">
        <v>4603</v>
      </c>
      <c r="B101" s="67" t="s">
        <v>347</v>
      </c>
      <c r="C101" s="66">
        <v>12</v>
      </c>
      <c r="D101" s="66">
        <v>852</v>
      </c>
      <c r="E101" s="68">
        <v>7</v>
      </c>
      <c r="F101" s="66">
        <v>3556</v>
      </c>
      <c r="G101" s="66">
        <f t="shared" si="15"/>
        <v>2100</v>
      </c>
      <c r="H101" s="66">
        <f t="shared" si="10"/>
        <v>2828</v>
      </c>
      <c r="I101" s="66"/>
      <c r="J101" s="69">
        <f t="shared" si="12"/>
        <v>164.66666666666666</v>
      </c>
      <c r="K101" s="66"/>
      <c r="L101" s="66"/>
      <c r="M101" s="66"/>
      <c r="N101" s="44">
        <f t="shared" si="11"/>
        <v>11.783333333333333</v>
      </c>
      <c r="O101" s="49">
        <f t="shared" si="13"/>
        <v>176.45</v>
      </c>
      <c r="P101" s="83">
        <v>600</v>
      </c>
      <c r="Q101" s="71">
        <f t="shared" si="14"/>
        <v>300</v>
      </c>
      <c r="R101" s="78"/>
      <c r="S101" s="99"/>
      <c r="T101" s="99"/>
      <c r="U101" s="99"/>
      <c r="V101" s="99"/>
      <c r="W101" s="99"/>
      <c r="X101" s="99"/>
      <c r="Y101" s="99"/>
      <c r="Z101" s="99"/>
      <c r="AA101" s="99"/>
      <c r="AB101" s="99"/>
      <c r="AC101" s="99"/>
      <c r="AD101" s="99"/>
      <c r="AE101" s="99"/>
      <c r="AF101" s="99"/>
      <c r="AG101" s="99"/>
      <c r="AH101" s="99"/>
      <c r="AI101" s="99"/>
      <c r="AJ101" s="99"/>
      <c r="AK101" s="99"/>
      <c r="AL101" s="99"/>
      <c r="AM101" s="99"/>
      <c r="AN101" s="99"/>
      <c r="AO101" s="99"/>
      <c r="AP101" s="99"/>
      <c r="AQ101" s="99"/>
      <c r="AR101" s="99"/>
      <c r="AS101" s="99"/>
      <c r="AT101" s="99"/>
      <c r="AU101" s="99"/>
    </row>
    <row r="102" spans="1:47" s="71" customFormat="1" x14ac:dyDescent="0.3">
      <c r="A102" s="66">
        <v>1404</v>
      </c>
      <c r="B102" s="67" t="s">
        <v>243</v>
      </c>
      <c r="C102" s="66">
        <v>1</v>
      </c>
      <c r="D102" s="66">
        <v>60</v>
      </c>
      <c r="E102" s="68">
        <v>7</v>
      </c>
      <c r="F102" s="66">
        <v>53</v>
      </c>
      <c r="G102" s="66">
        <f t="shared" si="15"/>
        <v>59.5</v>
      </c>
      <c r="H102" s="66">
        <f t="shared" si="10"/>
        <v>56.25</v>
      </c>
      <c r="I102" s="66"/>
      <c r="J102" s="69">
        <f t="shared" si="12"/>
        <v>-3.75</v>
      </c>
      <c r="K102" s="66"/>
      <c r="L102" s="66"/>
      <c r="M102" s="66"/>
      <c r="N102" s="44">
        <f t="shared" si="11"/>
        <v>2.8125</v>
      </c>
      <c r="O102" s="49">
        <f t="shared" si="13"/>
        <v>-0.9375</v>
      </c>
      <c r="P102" s="83">
        <v>17</v>
      </c>
      <c r="Q102" s="71">
        <f t="shared" si="14"/>
        <v>8.5</v>
      </c>
      <c r="R102" s="78"/>
      <c r="S102" s="99"/>
      <c r="T102" s="99"/>
      <c r="U102" s="99"/>
      <c r="V102" s="99"/>
      <c r="W102" s="99"/>
      <c r="X102" s="99"/>
      <c r="Y102" s="99"/>
      <c r="Z102" s="99"/>
      <c r="AA102" s="99"/>
      <c r="AB102" s="99"/>
      <c r="AC102" s="99"/>
      <c r="AD102" s="99"/>
      <c r="AE102" s="99"/>
      <c r="AF102" s="99"/>
      <c r="AG102" s="99"/>
      <c r="AH102" s="99"/>
      <c r="AI102" s="99"/>
      <c r="AJ102" s="99"/>
      <c r="AK102" s="99"/>
      <c r="AL102" s="99"/>
      <c r="AM102" s="99"/>
      <c r="AN102" s="99"/>
      <c r="AO102" s="99"/>
      <c r="AP102" s="99"/>
      <c r="AQ102" s="99"/>
      <c r="AR102" s="99"/>
      <c r="AS102" s="99"/>
      <c r="AT102" s="99"/>
      <c r="AU102" s="99"/>
    </row>
    <row r="103" spans="1:47" s="71" customFormat="1" x14ac:dyDescent="0.3">
      <c r="A103" s="66">
        <v>1072</v>
      </c>
      <c r="B103" s="67" t="s">
        <v>350</v>
      </c>
      <c r="C103" s="66">
        <v>10</v>
      </c>
      <c r="D103" s="66">
        <v>2460</v>
      </c>
      <c r="E103" s="68">
        <v>9</v>
      </c>
      <c r="F103" s="66">
        <v>4266</v>
      </c>
      <c r="G103" s="66">
        <f t="shared" si="15"/>
        <v>2164.5</v>
      </c>
      <c r="H103" s="66">
        <f t="shared" si="10"/>
        <v>3215.25</v>
      </c>
      <c r="I103" s="66">
        <v>2620</v>
      </c>
      <c r="J103" s="69">
        <f t="shared" si="12"/>
        <v>-186.47499999999999</v>
      </c>
      <c r="K103" s="66"/>
      <c r="L103" s="66"/>
      <c r="M103" s="66"/>
      <c r="N103" s="44">
        <f t="shared" si="11"/>
        <v>16.076250000000002</v>
      </c>
      <c r="O103" s="49">
        <f t="shared" si="13"/>
        <v>-170.39875000000001</v>
      </c>
      <c r="P103" s="83">
        <v>481</v>
      </c>
      <c r="Q103" s="71">
        <f t="shared" si="14"/>
        <v>240.5</v>
      </c>
      <c r="R103" s="78"/>
      <c r="S103" s="99"/>
      <c r="T103" s="99"/>
      <c r="U103" s="99"/>
      <c r="V103" s="99"/>
      <c r="W103" s="99"/>
      <c r="X103" s="99"/>
      <c r="Y103" s="99"/>
      <c r="Z103" s="99"/>
      <c r="AA103" s="99"/>
      <c r="AB103" s="99"/>
      <c r="AC103" s="99"/>
      <c r="AD103" s="99"/>
      <c r="AE103" s="99"/>
      <c r="AF103" s="99"/>
      <c r="AG103" s="99"/>
      <c r="AH103" s="99"/>
      <c r="AI103" s="99"/>
      <c r="AJ103" s="99"/>
      <c r="AK103" s="99"/>
      <c r="AL103" s="99"/>
      <c r="AM103" s="99"/>
      <c r="AN103" s="99"/>
      <c r="AO103" s="99"/>
      <c r="AP103" s="99"/>
      <c r="AQ103" s="99"/>
      <c r="AR103" s="99"/>
      <c r="AS103" s="99"/>
      <c r="AT103" s="99"/>
      <c r="AU103" s="99"/>
    </row>
    <row r="104" spans="1:47" s="81" customFormat="1" x14ac:dyDescent="0.3">
      <c r="A104" s="66">
        <v>4604</v>
      </c>
      <c r="B104" s="67" t="s">
        <v>48</v>
      </c>
      <c r="C104" s="66">
        <v>1</v>
      </c>
      <c r="D104" s="66">
        <v>145</v>
      </c>
      <c r="E104" s="68">
        <v>7</v>
      </c>
      <c r="F104" s="66">
        <v>399</v>
      </c>
      <c r="G104" s="66">
        <f t="shared" si="15"/>
        <v>476</v>
      </c>
      <c r="H104" s="66">
        <f t="shared" si="10"/>
        <v>437.5</v>
      </c>
      <c r="I104" s="66">
        <v>91</v>
      </c>
      <c r="J104" s="69">
        <f t="shared" si="12"/>
        <v>201.5</v>
      </c>
      <c r="K104" s="66"/>
      <c r="L104" s="66"/>
      <c r="M104" s="66"/>
      <c r="N104" s="44">
        <f t="shared" si="11"/>
        <v>21.875</v>
      </c>
      <c r="O104" s="49">
        <f t="shared" si="13"/>
        <v>223.375</v>
      </c>
      <c r="P104" s="83">
        <v>136</v>
      </c>
      <c r="Q104" s="71">
        <f t="shared" si="14"/>
        <v>68</v>
      </c>
      <c r="R104" s="78"/>
      <c r="S104" s="99"/>
      <c r="T104" s="99"/>
      <c r="U104" s="99"/>
      <c r="V104" s="99"/>
      <c r="W104" s="99"/>
      <c r="X104" s="99"/>
      <c r="Y104" s="99"/>
      <c r="Z104" s="99"/>
      <c r="AA104" s="99"/>
      <c r="AB104" s="99"/>
      <c r="AC104" s="99"/>
      <c r="AD104" s="99"/>
      <c r="AE104" s="99"/>
      <c r="AF104" s="99"/>
      <c r="AG104" s="99"/>
      <c r="AH104" s="99"/>
      <c r="AI104" s="99"/>
      <c r="AJ104" s="99"/>
      <c r="AK104" s="99"/>
      <c r="AL104" s="99"/>
      <c r="AM104" s="99"/>
      <c r="AN104" s="99"/>
      <c r="AO104" s="99"/>
      <c r="AP104" s="99"/>
      <c r="AQ104" s="99"/>
      <c r="AR104" s="99"/>
      <c r="AS104" s="99"/>
      <c r="AT104" s="99"/>
      <c r="AU104" s="99"/>
    </row>
    <row r="105" spans="1:47" s="71" customFormat="1" x14ac:dyDescent="0.3">
      <c r="A105" s="66">
        <v>1241</v>
      </c>
      <c r="B105" s="67" t="s">
        <v>158</v>
      </c>
      <c r="C105" s="66">
        <v>20</v>
      </c>
      <c r="D105" s="66">
        <v>10045</v>
      </c>
      <c r="E105" s="68">
        <v>6</v>
      </c>
      <c r="F105" s="66">
        <v>27453</v>
      </c>
      <c r="G105" s="66">
        <f t="shared" si="15"/>
        <v>33102</v>
      </c>
      <c r="H105" s="66">
        <f t="shared" si="10"/>
        <v>30277.5</v>
      </c>
      <c r="I105" s="66">
        <v>10000</v>
      </c>
      <c r="J105" s="69">
        <f t="shared" si="12"/>
        <v>511.625</v>
      </c>
      <c r="K105" s="66"/>
      <c r="L105" s="73">
        <v>40</v>
      </c>
      <c r="M105" s="73">
        <v>10</v>
      </c>
      <c r="N105" s="44">
        <f t="shared" si="11"/>
        <v>75.693749999999994</v>
      </c>
      <c r="O105" s="49">
        <f t="shared" si="13"/>
        <v>587.31875000000002</v>
      </c>
      <c r="P105" s="83">
        <v>11034</v>
      </c>
      <c r="Q105" s="71">
        <f t="shared" si="14"/>
        <v>5517</v>
      </c>
      <c r="R105" s="78"/>
      <c r="S105" s="99"/>
      <c r="T105" s="99"/>
      <c r="U105" s="99"/>
      <c r="V105" s="99"/>
      <c r="W105" s="99"/>
      <c r="X105" s="99"/>
      <c r="Y105" s="99"/>
      <c r="Z105" s="99"/>
      <c r="AA105" s="99"/>
      <c r="AB105" s="99"/>
      <c r="AC105" s="99"/>
      <c r="AD105" s="99"/>
      <c r="AE105" s="99"/>
      <c r="AF105" s="99"/>
      <c r="AG105" s="99"/>
      <c r="AH105" s="99"/>
      <c r="AI105" s="99"/>
      <c r="AJ105" s="99"/>
      <c r="AK105" s="99"/>
      <c r="AL105" s="99"/>
      <c r="AM105" s="99"/>
      <c r="AN105" s="99"/>
      <c r="AO105" s="99"/>
      <c r="AP105" s="99"/>
      <c r="AQ105" s="99"/>
      <c r="AR105" s="99"/>
      <c r="AS105" s="99"/>
      <c r="AT105" s="99"/>
      <c r="AU105" s="99"/>
    </row>
    <row r="106" spans="1:47" s="71" customFormat="1" x14ac:dyDescent="0.3">
      <c r="A106" s="66">
        <v>1354</v>
      </c>
      <c r="B106" s="67" t="s">
        <v>159</v>
      </c>
      <c r="C106" s="66">
        <v>20</v>
      </c>
      <c r="D106" s="66">
        <v>220</v>
      </c>
      <c r="E106" s="68">
        <v>4.5</v>
      </c>
      <c r="F106" s="66">
        <v>1101</v>
      </c>
      <c r="G106" s="66">
        <f t="shared" si="15"/>
        <v>900</v>
      </c>
      <c r="H106" s="66">
        <f t="shared" si="10"/>
        <v>1000.5</v>
      </c>
      <c r="I106" s="66">
        <v>900</v>
      </c>
      <c r="J106" s="69">
        <f t="shared" si="12"/>
        <v>-5.9749999999999996</v>
      </c>
      <c r="K106" s="66"/>
      <c r="L106" s="66"/>
      <c r="M106" s="66"/>
      <c r="N106" s="44">
        <f t="shared" si="11"/>
        <v>2.5012500000000002</v>
      </c>
      <c r="O106" s="49">
        <f t="shared" si="13"/>
        <v>-3.4737499999999994</v>
      </c>
      <c r="P106" s="83">
        <v>400</v>
      </c>
      <c r="Q106" s="71">
        <f t="shared" si="14"/>
        <v>200</v>
      </c>
      <c r="R106" s="78"/>
      <c r="S106" s="99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</row>
    <row r="107" spans="1:47" s="103" customFormat="1" x14ac:dyDescent="0.3">
      <c r="A107" s="55">
        <v>1613</v>
      </c>
      <c r="B107" s="56" t="s">
        <v>320</v>
      </c>
      <c r="C107" s="55"/>
      <c r="D107" s="55"/>
      <c r="E107" s="57"/>
      <c r="F107" s="55"/>
      <c r="G107" s="66">
        <f t="shared" si="15"/>
        <v>0</v>
      </c>
      <c r="H107" s="55"/>
      <c r="I107" s="55"/>
      <c r="J107" s="69" t="e">
        <f t="shared" si="12"/>
        <v>#DIV/0!</v>
      </c>
      <c r="K107" s="55"/>
      <c r="L107" s="55"/>
      <c r="M107" s="55"/>
      <c r="N107" s="59"/>
      <c r="O107" s="49" t="e">
        <f t="shared" si="13"/>
        <v>#DIV/0!</v>
      </c>
      <c r="P107" s="87"/>
      <c r="Q107" s="71">
        <f t="shared" si="14"/>
        <v>0</v>
      </c>
      <c r="R107" s="19"/>
      <c r="S107" s="12"/>
      <c r="T107" s="99"/>
      <c r="U107" s="99"/>
      <c r="V107" s="99"/>
      <c r="W107" s="99"/>
      <c r="X107" s="99"/>
      <c r="Y107" s="99"/>
      <c r="Z107" s="99"/>
      <c r="AA107" s="99"/>
      <c r="AB107" s="99"/>
      <c r="AC107" s="99"/>
      <c r="AD107" s="99"/>
      <c r="AE107" s="99"/>
      <c r="AF107" s="99"/>
      <c r="AG107" s="99"/>
      <c r="AH107" s="99"/>
      <c r="AI107" s="99"/>
      <c r="AJ107" s="99"/>
      <c r="AK107" s="99"/>
      <c r="AL107" s="99"/>
      <c r="AM107" s="99"/>
      <c r="AN107" s="99"/>
      <c r="AO107" s="99"/>
      <c r="AP107" s="99"/>
      <c r="AQ107" s="99"/>
      <c r="AR107" s="99"/>
      <c r="AS107" s="99"/>
      <c r="AT107" s="99"/>
      <c r="AU107" s="99"/>
    </row>
    <row r="108" spans="1:47" s="71" customFormat="1" x14ac:dyDescent="0.3">
      <c r="A108" s="66">
        <v>128</v>
      </c>
      <c r="B108" s="67" t="s">
        <v>80</v>
      </c>
      <c r="C108" s="66">
        <v>6</v>
      </c>
      <c r="D108" s="66">
        <v>96</v>
      </c>
      <c r="E108" s="68">
        <v>4</v>
      </c>
      <c r="F108" s="66">
        <v>134</v>
      </c>
      <c r="G108" s="66">
        <f t="shared" si="15"/>
        <v>100</v>
      </c>
      <c r="H108" s="66">
        <f t="shared" ref="H108:H135" si="16">SUM(F108+G108)/2</f>
        <v>117</v>
      </c>
      <c r="I108" s="66">
        <v>60</v>
      </c>
      <c r="J108" s="69">
        <f t="shared" si="12"/>
        <v>-6.5</v>
      </c>
      <c r="K108" s="66"/>
      <c r="L108" s="66"/>
      <c r="M108" s="66"/>
      <c r="N108" s="44">
        <f t="shared" ref="N108:N126" si="17">H108*0.05/C108</f>
        <v>0.97500000000000009</v>
      </c>
      <c r="O108" s="49">
        <f t="shared" si="13"/>
        <v>-5.5250000000000004</v>
      </c>
      <c r="P108" s="83">
        <v>50</v>
      </c>
      <c r="Q108" s="71">
        <f t="shared" si="14"/>
        <v>25</v>
      </c>
      <c r="R108" s="78"/>
      <c r="S108" s="99"/>
      <c r="T108" s="99"/>
      <c r="U108" s="99"/>
      <c r="V108" s="99"/>
      <c r="W108" s="99"/>
      <c r="X108" s="99"/>
      <c r="Y108" s="99"/>
      <c r="Z108" s="99"/>
      <c r="AA108" s="99"/>
      <c r="AB108" s="99"/>
      <c r="AC108" s="99"/>
      <c r="AD108" s="99"/>
      <c r="AE108" s="99"/>
      <c r="AF108" s="99"/>
      <c r="AG108" s="99"/>
      <c r="AH108" s="99"/>
      <c r="AI108" s="99"/>
      <c r="AJ108" s="99"/>
      <c r="AK108" s="99"/>
      <c r="AL108" s="99"/>
      <c r="AM108" s="99"/>
      <c r="AN108" s="99"/>
      <c r="AO108" s="99"/>
      <c r="AP108" s="99"/>
      <c r="AQ108" s="99"/>
      <c r="AR108" s="99"/>
      <c r="AS108" s="99"/>
      <c r="AT108" s="99"/>
      <c r="AU108" s="99"/>
    </row>
    <row r="109" spans="1:47" s="71" customFormat="1" x14ac:dyDescent="0.3">
      <c r="A109" s="66">
        <v>3138</v>
      </c>
      <c r="B109" s="67" t="s">
        <v>339</v>
      </c>
      <c r="C109" s="66">
        <v>24</v>
      </c>
      <c r="D109" s="66">
        <v>1651</v>
      </c>
      <c r="E109" s="68">
        <v>8</v>
      </c>
      <c r="F109" s="66">
        <v>3460</v>
      </c>
      <c r="G109" s="66">
        <f t="shared" si="15"/>
        <v>4000</v>
      </c>
      <c r="H109" s="66">
        <f t="shared" si="16"/>
        <v>3730</v>
      </c>
      <c r="I109" s="66">
        <v>960</v>
      </c>
      <c r="J109" s="69">
        <f t="shared" si="12"/>
        <v>46.625</v>
      </c>
      <c r="K109" s="66"/>
      <c r="L109" s="66"/>
      <c r="M109" s="66"/>
      <c r="N109" s="44">
        <f t="shared" si="17"/>
        <v>7.770833333333333</v>
      </c>
      <c r="O109" s="49">
        <f t="shared" si="13"/>
        <v>54.395833333333336</v>
      </c>
      <c r="P109" s="83">
        <v>1000</v>
      </c>
      <c r="Q109" s="71">
        <f t="shared" si="14"/>
        <v>500</v>
      </c>
      <c r="R109" s="78"/>
      <c r="S109" s="99"/>
      <c r="T109" s="99"/>
      <c r="U109" s="99"/>
      <c r="V109" s="99"/>
      <c r="W109" s="99"/>
      <c r="X109" s="99"/>
      <c r="Y109" s="99"/>
      <c r="Z109" s="99"/>
      <c r="AA109" s="99"/>
      <c r="AB109" s="99"/>
      <c r="AC109" s="99"/>
      <c r="AD109" s="99"/>
      <c r="AE109" s="99"/>
      <c r="AF109" s="99"/>
      <c r="AG109" s="99"/>
      <c r="AH109" s="99"/>
      <c r="AI109" s="99"/>
      <c r="AJ109" s="99"/>
      <c r="AK109" s="99"/>
      <c r="AL109" s="99"/>
      <c r="AM109" s="99"/>
      <c r="AN109" s="99"/>
      <c r="AO109" s="99"/>
      <c r="AP109" s="99"/>
      <c r="AQ109" s="99"/>
      <c r="AR109" s="99"/>
      <c r="AS109" s="99"/>
      <c r="AT109" s="99"/>
      <c r="AU109" s="99"/>
    </row>
    <row r="110" spans="1:47" s="71" customFormat="1" x14ac:dyDescent="0.3">
      <c r="A110" s="66">
        <v>1384</v>
      </c>
      <c r="B110" s="67" t="s">
        <v>46</v>
      </c>
      <c r="C110" s="66">
        <v>24</v>
      </c>
      <c r="D110" s="66">
        <v>136</v>
      </c>
      <c r="E110" s="68">
        <v>8</v>
      </c>
      <c r="F110" s="66">
        <v>1012</v>
      </c>
      <c r="G110" s="66">
        <f t="shared" si="15"/>
        <v>2400</v>
      </c>
      <c r="H110" s="66">
        <f t="shared" si="16"/>
        <v>1706</v>
      </c>
      <c r="I110" s="66"/>
      <c r="J110" s="69">
        <f t="shared" si="12"/>
        <v>65.416666666666671</v>
      </c>
      <c r="K110" s="66"/>
      <c r="L110" s="66"/>
      <c r="M110" s="66"/>
      <c r="N110" s="44">
        <f t="shared" si="17"/>
        <v>3.5541666666666671</v>
      </c>
      <c r="O110" s="49">
        <f t="shared" si="13"/>
        <v>68.970833333333331</v>
      </c>
      <c r="P110" s="83">
        <v>600</v>
      </c>
      <c r="Q110" s="71">
        <f t="shared" si="14"/>
        <v>300</v>
      </c>
      <c r="R110" s="78">
        <v>60</v>
      </c>
      <c r="S110" s="99"/>
      <c r="T110" s="99"/>
      <c r="U110" s="99"/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  <c r="AL110" s="99"/>
      <c r="AM110" s="99"/>
      <c r="AN110" s="99"/>
      <c r="AO110" s="99"/>
      <c r="AP110" s="99"/>
      <c r="AQ110" s="99"/>
      <c r="AR110" s="99"/>
      <c r="AS110" s="99"/>
      <c r="AT110" s="99"/>
      <c r="AU110" s="99"/>
    </row>
    <row r="111" spans="1:47" s="71" customFormat="1" x14ac:dyDescent="0.3">
      <c r="A111" s="66">
        <v>1385</v>
      </c>
      <c r="B111" s="67" t="s">
        <v>45</v>
      </c>
      <c r="C111" s="66">
        <v>24</v>
      </c>
      <c r="D111" s="66">
        <v>1969</v>
      </c>
      <c r="E111" s="68">
        <v>8</v>
      </c>
      <c r="F111" s="66">
        <v>3427</v>
      </c>
      <c r="G111" s="66">
        <f t="shared" si="15"/>
        <v>3092</v>
      </c>
      <c r="H111" s="66">
        <f t="shared" si="16"/>
        <v>3259.5</v>
      </c>
      <c r="I111" s="66"/>
      <c r="J111" s="69">
        <f t="shared" si="12"/>
        <v>53.770833333333336</v>
      </c>
      <c r="K111" s="66"/>
      <c r="L111" s="66"/>
      <c r="M111" s="66"/>
      <c r="N111" s="44">
        <f t="shared" si="17"/>
        <v>6.7906250000000012</v>
      </c>
      <c r="O111" s="49">
        <f t="shared" si="13"/>
        <v>60.561458333333334</v>
      </c>
      <c r="P111" s="83">
        <v>773</v>
      </c>
      <c r="Q111" s="71">
        <f t="shared" si="14"/>
        <v>386.5</v>
      </c>
      <c r="R111" s="78"/>
      <c r="S111" s="99"/>
      <c r="T111" s="99"/>
      <c r="U111" s="99"/>
      <c r="V111" s="99"/>
      <c r="W111" s="99"/>
      <c r="X111" s="99"/>
      <c r="Y111" s="99"/>
      <c r="Z111" s="99"/>
      <c r="AA111" s="99"/>
      <c r="AB111" s="99"/>
      <c r="AC111" s="99"/>
      <c r="AD111" s="99"/>
      <c r="AE111" s="99"/>
      <c r="AF111" s="99"/>
      <c r="AG111" s="99"/>
      <c r="AH111" s="99"/>
      <c r="AI111" s="99"/>
      <c r="AJ111" s="99"/>
      <c r="AK111" s="99"/>
      <c r="AL111" s="99"/>
      <c r="AM111" s="99"/>
      <c r="AN111" s="99"/>
      <c r="AO111" s="99"/>
      <c r="AP111" s="99"/>
      <c r="AQ111" s="99"/>
      <c r="AR111" s="99"/>
      <c r="AS111" s="99"/>
      <c r="AT111" s="99"/>
      <c r="AU111" s="99"/>
    </row>
    <row r="112" spans="1:47" s="71" customFormat="1" x14ac:dyDescent="0.3">
      <c r="A112" s="66">
        <v>1386</v>
      </c>
      <c r="B112" s="67" t="s">
        <v>66</v>
      </c>
      <c r="C112" s="66">
        <v>6</v>
      </c>
      <c r="D112" s="66">
        <v>74</v>
      </c>
      <c r="E112" s="68">
        <v>8</v>
      </c>
      <c r="F112" s="66">
        <v>196</v>
      </c>
      <c r="G112" s="66">
        <f t="shared" si="15"/>
        <v>316</v>
      </c>
      <c r="H112" s="66">
        <f t="shared" si="16"/>
        <v>256</v>
      </c>
      <c r="I112" s="66"/>
      <c r="J112" s="69">
        <f t="shared" si="12"/>
        <v>30.333333333333332</v>
      </c>
      <c r="K112" s="66"/>
      <c r="L112" s="66"/>
      <c r="M112" s="66"/>
      <c r="N112" s="44">
        <f t="shared" si="17"/>
        <v>2.1333333333333333</v>
      </c>
      <c r="O112" s="49">
        <f t="shared" si="13"/>
        <v>32.466666666666669</v>
      </c>
      <c r="P112" s="83">
        <v>79</v>
      </c>
      <c r="Q112" s="71">
        <f t="shared" si="14"/>
        <v>39.5</v>
      </c>
      <c r="R112" s="78"/>
      <c r="S112" s="99"/>
      <c r="T112" s="99"/>
      <c r="U112" s="99"/>
      <c r="V112" s="99"/>
      <c r="W112" s="99"/>
      <c r="X112" s="99"/>
      <c r="Y112" s="99"/>
      <c r="Z112" s="99"/>
      <c r="AA112" s="99"/>
      <c r="AB112" s="99"/>
      <c r="AC112" s="99"/>
      <c r="AD112" s="99"/>
      <c r="AE112" s="99"/>
      <c r="AF112" s="99"/>
      <c r="AG112" s="99"/>
      <c r="AH112" s="99"/>
      <c r="AI112" s="99"/>
      <c r="AJ112" s="99"/>
      <c r="AK112" s="99"/>
      <c r="AL112" s="99"/>
      <c r="AM112" s="99"/>
      <c r="AN112" s="99"/>
      <c r="AO112" s="99"/>
      <c r="AP112" s="99"/>
      <c r="AQ112" s="99"/>
      <c r="AR112" s="99"/>
      <c r="AS112" s="99"/>
      <c r="AT112" s="99"/>
      <c r="AU112" s="99"/>
    </row>
    <row r="113" spans="1:47" s="71" customFormat="1" x14ac:dyDescent="0.3">
      <c r="A113" s="66">
        <v>91</v>
      </c>
      <c r="B113" s="67" t="s">
        <v>61</v>
      </c>
      <c r="C113" s="66">
        <v>12</v>
      </c>
      <c r="D113" s="66">
        <v>471</v>
      </c>
      <c r="E113" s="68">
        <v>10</v>
      </c>
      <c r="F113" s="66">
        <v>880</v>
      </c>
      <c r="G113" s="66">
        <f t="shared" si="15"/>
        <v>1380</v>
      </c>
      <c r="H113" s="66">
        <f t="shared" si="16"/>
        <v>1130</v>
      </c>
      <c r="I113" s="66">
        <v>228</v>
      </c>
      <c r="J113" s="69">
        <f t="shared" si="12"/>
        <v>35.916666666666664</v>
      </c>
      <c r="K113" s="66"/>
      <c r="L113" s="66"/>
      <c r="M113" s="66"/>
      <c r="N113" s="44">
        <f t="shared" si="17"/>
        <v>4.708333333333333</v>
      </c>
      <c r="O113" s="49">
        <f t="shared" si="13"/>
        <v>40.625</v>
      </c>
      <c r="P113" s="83">
        <v>276</v>
      </c>
      <c r="Q113" s="71">
        <f t="shared" si="14"/>
        <v>138</v>
      </c>
      <c r="R113" s="78"/>
      <c r="S113" s="99"/>
      <c r="T113" s="99"/>
      <c r="U113" s="99"/>
      <c r="V113" s="99"/>
      <c r="W113" s="99"/>
      <c r="X113" s="99"/>
      <c r="Y113" s="99"/>
      <c r="Z113" s="99"/>
      <c r="AA113" s="99"/>
      <c r="AB113" s="99"/>
      <c r="AC113" s="99"/>
      <c r="AD113" s="99"/>
      <c r="AE113" s="99"/>
      <c r="AF113" s="99"/>
      <c r="AG113" s="99"/>
      <c r="AH113" s="99"/>
      <c r="AI113" s="99"/>
      <c r="AJ113" s="99"/>
      <c r="AK113" s="99"/>
      <c r="AL113" s="99"/>
      <c r="AM113" s="99"/>
      <c r="AN113" s="99"/>
      <c r="AO113" s="99"/>
      <c r="AP113" s="99"/>
      <c r="AQ113" s="99"/>
      <c r="AR113" s="99"/>
      <c r="AS113" s="99"/>
      <c r="AT113" s="99"/>
      <c r="AU113" s="99"/>
    </row>
    <row r="114" spans="1:47" s="71" customFormat="1" x14ac:dyDescent="0.3">
      <c r="A114" s="66">
        <v>1467</v>
      </c>
      <c r="B114" s="67" t="s">
        <v>263</v>
      </c>
      <c r="C114" s="66">
        <v>24</v>
      </c>
      <c r="D114" s="66">
        <v>296</v>
      </c>
      <c r="E114" s="68">
        <v>9</v>
      </c>
      <c r="F114" s="66">
        <v>765</v>
      </c>
      <c r="G114" s="66">
        <f t="shared" si="15"/>
        <v>1903.5</v>
      </c>
      <c r="H114" s="66">
        <f t="shared" si="16"/>
        <v>1334.25</v>
      </c>
      <c r="I114" s="66">
        <v>120</v>
      </c>
      <c r="J114" s="69">
        <f t="shared" si="12"/>
        <v>38.260416666666664</v>
      </c>
      <c r="K114" s="66"/>
      <c r="L114" s="66"/>
      <c r="M114" s="66"/>
      <c r="N114" s="44">
        <f t="shared" si="17"/>
        <v>2.7796875000000001</v>
      </c>
      <c r="O114" s="49">
        <f t="shared" si="13"/>
        <v>41.040104166666666</v>
      </c>
      <c r="P114" s="83">
        <v>423</v>
      </c>
      <c r="Q114" s="71">
        <f t="shared" si="14"/>
        <v>211.5</v>
      </c>
      <c r="R114" s="78"/>
      <c r="S114" s="99"/>
      <c r="T114" s="99"/>
      <c r="U114" s="99"/>
      <c r="V114" s="99"/>
      <c r="W114" s="99"/>
      <c r="X114" s="99"/>
      <c r="Y114" s="99"/>
      <c r="Z114" s="99"/>
      <c r="AA114" s="99"/>
      <c r="AB114" s="99"/>
      <c r="AC114" s="99"/>
      <c r="AD114" s="99"/>
      <c r="AE114" s="99"/>
      <c r="AF114" s="99"/>
      <c r="AG114" s="99"/>
      <c r="AH114" s="99"/>
      <c r="AI114" s="99"/>
      <c r="AJ114" s="99"/>
      <c r="AK114" s="99"/>
      <c r="AL114" s="99"/>
      <c r="AM114" s="99"/>
      <c r="AN114" s="99"/>
      <c r="AO114" s="99"/>
      <c r="AP114" s="99"/>
      <c r="AQ114" s="99"/>
      <c r="AR114" s="99"/>
      <c r="AS114" s="99"/>
      <c r="AT114" s="99"/>
      <c r="AU114" s="99"/>
    </row>
    <row r="115" spans="1:47" s="71" customFormat="1" x14ac:dyDescent="0.3">
      <c r="A115" s="66">
        <v>1468</v>
      </c>
      <c r="B115" s="67" t="s">
        <v>160</v>
      </c>
      <c r="C115" s="66">
        <v>24</v>
      </c>
      <c r="D115" s="66">
        <v>4760</v>
      </c>
      <c r="E115" s="68">
        <v>9</v>
      </c>
      <c r="F115" s="66">
        <v>8091</v>
      </c>
      <c r="G115" s="66">
        <f t="shared" si="15"/>
        <v>11835</v>
      </c>
      <c r="H115" s="66">
        <f t="shared" si="16"/>
        <v>9963</v>
      </c>
      <c r="I115" s="66">
        <v>2400</v>
      </c>
      <c r="J115" s="69">
        <f t="shared" si="12"/>
        <v>116.79166666666667</v>
      </c>
      <c r="K115" s="66"/>
      <c r="L115" s="66"/>
      <c r="M115" s="66"/>
      <c r="N115" s="44">
        <f t="shared" si="17"/>
        <v>20.756250000000001</v>
      </c>
      <c r="O115" s="49">
        <f t="shared" si="13"/>
        <v>137.54791666666668</v>
      </c>
      <c r="P115" s="83">
        <v>2630</v>
      </c>
      <c r="Q115" s="71">
        <f t="shared" si="14"/>
        <v>1315</v>
      </c>
      <c r="R115" s="78">
        <v>120</v>
      </c>
      <c r="S115" s="99"/>
      <c r="T115" s="99"/>
      <c r="U115" s="99"/>
      <c r="V115" s="99"/>
      <c r="W115" s="99"/>
      <c r="X115" s="99"/>
      <c r="Y115" s="99"/>
      <c r="Z115" s="99"/>
      <c r="AA115" s="99"/>
      <c r="AB115" s="99"/>
      <c r="AC115" s="99"/>
      <c r="AD115" s="99"/>
      <c r="AE115" s="99"/>
      <c r="AF115" s="99"/>
      <c r="AG115" s="99"/>
      <c r="AH115" s="99"/>
      <c r="AI115" s="99"/>
      <c r="AJ115" s="99"/>
      <c r="AK115" s="99"/>
      <c r="AL115" s="99"/>
      <c r="AM115" s="99"/>
      <c r="AN115" s="99"/>
      <c r="AO115" s="99"/>
      <c r="AP115" s="99"/>
      <c r="AQ115" s="99"/>
      <c r="AR115" s="99"/>
      <c r="AS115" s="99"/>
      <c r="AT115" s="99"/>
      <c r="AU115" s="99"/>
    </row>
    <row r="116" spans="1:47" s="71" customFormat="1" x14ac:dyDescent="0.3">
      <c r="A116" s="66">
        <v>1317</v>
      </c>
      <c r="B116" s="67" t="s">
        <v>162</v>
      </c>
      <c r="C116" s="66">
        <v>50</v>
      </c>
      <c r="D116" s="66">
        <v>1950</v>
      </c>
      <c r="E116" s="68">
        <v>4</v>
      </c>
      <c r="F116" s="66">
        <v>2448</v>
      </c>
      <c r="G116" s="66">
        <f t="shared" ref="G116:G126" si="18">Q116*E116</f>
        <v>2000</v>
      </c>
      <c r="H116" s="66">
        <f t="shared" si="16"/>
        <v>2224</v>
      </c>
      <c r="I116" s="66">
        <v>750</v>
      </c>
      <c r="J116" s="69">
        <f t="shared" si="12"/>
        <v>-9.52</v>
      </c>
      <c r="K116" s="66"/>
      <c r="L116" s="66"/>
      <c r="M116" s="66"/>
      <c r="N116" s="44">
        <f t="shared" si="17"/>
        <v>2.2240000000000002</v>
      </c>
      <c r="O116" s="49">
        <f t="shared" si="13"/>
        <v>-7.2959999999999994</v>
      </c>
      <c r="P116" s="83">
        <v>1000</v>
      </c>
      <c r="Q116" s="71">
        <f t="shared" si="14"/>
        <v>500</v>
      </c>
      <c r="R116" s="78"/>
      <c r="S116" s="99"/>
      <c r="T116" s="99"/>
      <c r="U116" s="99"/>
      <c r="V116" s="99"/>
      <c r="W116" s="99"/>
      <c r="X116" s="99"/>
      <c r="Y116" s="99"/>
      <c r="Z116" s="99"/>
      <c r="AA116" s="99"/>
      <c r="AB116" s="99"/>
      <c r="AC116" s="99"/>
      <c r="AD116" s="99"/>
      <c r="AE116" s="99"/>
      <c r="AF116" s="99"/>
      <c r="AG116" s="99"/>
      <c r="AH116" s="99"/>
      <c r="AI116" s="99"/>
      <c r="AJ116" s="99"/>
      <c r="AK116" s="99"/>
      <c r="AL116" s="99"/>
      <c r="AM116" s="99"/>
      <c r="AN116" s="99"/>
      <c r="AO116" s="99"/>
      <c r="AP116" s="99"/>
      <c r="AQ116" s="99"/>
      <c r="AR116" s="99"/>
      <c r="AS116" s="99"/>
      <c r="AT116" s="99"/>
      <c r="AU116" s="99"/>
    </row>
    <row r="117" spans="1:47" s="71" customFormat="1" x14ac:dyDescent="0.3">
      <c r="A117" s="66">
        <v>1319</v>
      </c>
      <c r="B117" s="67" t="s">
        <v>161</v>
      </c>
      <c r="C117" s="66">
        <v>50</v>
      </c>
      <c r="D117" s="66">
        <v>1200</v>
      </c>
      <c r="E117" s="68">
        <v>4</v>
      </c>
      <c r="F117" s="66">
        <v>2782</v>
      </c>
      <c r="G117" s="66">
        <f t="shared" si="18"/>
        <v>2000</v>
      </c>
      <c r="H117" s="66">
        <f t="shared" si="16"/>
        <v>2391</v>
      </c>
      <c r="I117" s="66">
        <v>1250</v>
      </c>
      <c r="J117" s="69">
        <f t="shared" si="12"/>
        <v>-1.18</v>
      </c>
      <c r="K117" s="66"/>
      <c r="L117" s="66"/>
      <c r="M117" s="66"/>
      <c r="N117" s="44">
        <f t="shared" si="17"/>
        <v>2.391</v>
      </c>
      <c r="O117" s="49">
        <f t="shared" si="13"/>
        <v>1.2110000000000001</v>
      </c>
      <c r="P117" s="83">
        <v>1000</v>
      </c>
      <c r="Q117" s="71">
        <f t="shared" si="14"/>
        <v>500</v>
      </c>
      <c r="R117" s="78"/>
      <c r="S117" s="99"/>
      <c r="T117" s="99"/>
      <c r="U117" s="99"/>
      <c r="V117" s="99"/>
      <c r="W117" s="99"/>
      <c r="X117" s="99"/>
      <c r="Y117" s="99"/>
      <c r="Z117" s="99"/>
      <c r="AA117" s="99"/>
      <c r="AB117" s="99"/>
      <c r="AC117" s="99"/>
      <c r="AD117" s="99"/>
      <c r="AE117" s="99"/>
      <c r="AF117" s="99"/>
      <c r="AG117" s="99"/>
      <c r="AH117" s="99"/>
      <c r="AI117" s="99"/>
      <c r="AJ117" s="99"/>
      <c r="AK117" s="99"/>
      <c r="AL117" s="99"/>
      <c r="AM117" s="99"/>
      <c r="AN117" s="99"/>
      <c r="AO117" s="99"/>
      <c r="AP117" s="99"/>
      <c r="AQ117" s="99"/>
      <c r="AR117" s="99"/>
      <c r="AS117" s="99"/>
      <c r="AT117" s="99"/>
      <c r="AU117" s="99"/>
    </row>
    <row r="118" spans="1:47" s="71" customFormat="1" x14ac:dyDescent="0.3">
      <c r="A118" s="66">
        <v>3108</v>
      </c>
      <c r="B118" s="67" t="s">
        <v>86</v>
      </c>
      <c r="C118" s="66">
        <v>24</v>
      </c>
      <c r="D118" s="66">
        <v>1972</v>
      </c>
      <c r="E118" s="68">
        <v>9</v>
      </c>
      <c r="F118" s="66">
        <v>2250</v>
      </c>
      <c r="G118" s="66">
        <f t="shared" si="18"/>
        <v>2223</v>
      </c>
      <c r="H118" s="66">
        <f t="shared" si="16"/>
        <v>2236.5</v>
      </c>
      <c r="I118" s="66">
        <v>360</v>
      </c>
      <c r="J118" s="69">
        <f t="shared" si="12"/>
        <v>-3.9791666666666665</v>
      </c>
      <c r="K118" s="66"/>
      <c r="L118" s="66"/>
      <c r="M118" s="66"/>
      <c r="N118" s="44">
        <f t="shared" si="17"/>
        <v>4.6593749999999998</v>
      </c>
      <c r="O118" s="49">
        <f t="shared" si="13"/>
        <v>0.6802083333333333</v>
      </c>
      <c r="P118" s="83">
        <v>494</v>
      </c>
      <c r="Q118" s="71">
        <f t="shared" si="14"/>
        <v>247</v>
      </c>
      <c r="R118" s="78"/>
      <c r="S118" s="99"/>
      <c r="T118" s="99"/>
      <c r="U118" s="99"/>
      <c r="V118" s="99"/>
      <c r="W118" s="99"/>
      <c r="X118" s="99"/>
      <c r="Y118" s="99"/>
      <c r="Z118" s="99"/>
      <c r="AA118" s="99"/>
      <c r="AB118" s="99"/>
      <c r="AC118" s="99"/>
      <c r="AD118" s="99"/>
      <c r="AE118" s="99"/>
      <c r="AF118" s="99"/>
      <c r="AG118" s="99"/>
      <c r="AH118" s="99"/>
      <c r="AI118" s="99"/>
      <c r="AJ118" s="99"/>
      <c r="AK118" s="99"/>
      <c r="AL118" s="99"/>
      <c r="AM118" s="99"/>
      <c r="AN118" s="99"/>
      <c r="AO118" s="99"/>
      <c r="AP118" s="99"/>
      <c r="AQ118" s="99"/>
      <c r="AR118" s="99"/>
      <c r="AS118" s="99"/>
      <c r="AT118" s="99"/>
      <c r="AU118" s="99"/>
    </row>
    <row r="119" spans="1:47" s="71" customFormat="1" x14ac:dyDescent="0.3">
      <c r="A119" s="66">
        <v>1322</v>
      </c>
      <c r="B119" s="67" t="s">
        <v>72</v>
      </c>
      <c r="C119" s="66">
        <v>20</v>
      </c>
      <c r="D119" s="66">
        <v>580</v>
      </c>
      <c r="E119" s="68">
        <v>4</v>
      </c>
      <c r="F119" s="66">
        <v>934</v>
      </c>
      <c r="G119" s="66">
        <f t="shared" si="18"/>
        <v>800</v>
      </c>
      <c r="H119" s="66">
        <f t="shared" si="16"/>
        <v>867</v>
      </c>
      <c r="I119" s="66">
        <v>600</v>
      </c>
      <c r="J119" s="69">
        <f t="shared" si="12"/>
        <v>-15.65</v>
      </c>
      <c r="K119" s="66"/>
      <c r="L119" s="66"/>
      <c r="M119" s="66"/>
      <c r="N119" s="44">
        <f t="shared" si="17"/>
        <v>2.1675</v>
      </c>
      <c r="O119" s="49">
        <f t="shared" si="13"/>
        <v>-13.4825</v>
      </c>
      <c r="P119" s="83">
        <v>400</v>
      </c>
      <c r="Q119" s="71">
        <f t="shared" si="14"/>
        <v>200</v>
      </c>
      <c r="R119" s="78"/>
      <c r="S119" s="99"/>
      <c r="T119" s="99"/>
      <c r="U119" s="99"/>
      <c r="V119" s="99"/>
      <c r="W119" s="99"/>
      <c r="X119" s="99"/>
      <c r="Y119" s="99"/>
      <c r="Z119" s="99"/>
      <c r="AA119" s="99"/>
      <c r="AB119" s="99"/>
      <c r="AC119" s="99"/>
      <c r="AD119" s="99"/>
      <c r="AE119" s="99"/>
      <c r="AF119" s="99"/>
      <c r="AG119" s="99"/>
      <c r="AH119" s="99"/>
      <c r="AI119" s="99"/>
      <c r="AJ119" s="99"/>
      <c r="AK119" s="99"/>
      <c r="AL119" s="99"/>
      <c r="AM119" s="99"/>
      <c r="AN119" s="99"/>
      <c r="AO119" s="99"/>
      <c r="AP119" s="99"/>
      <c r="AQ119" s="99"/>
      <c r="AR119" s="99"/>
      <c r="AS119" s="99"/>
      <c r="AT119" s="99"/>
      <c r="AU119" s="99"/>
    </row>
    <row r="120" spans="1:47" s="71" customFormat="1" x14ac:dyDescent="0.3">
      <c r="A120" s="66">
        <v>3055</v>
      </c>
      <c r="B120" s="67" t="s">
        <v>245</v>
      </c>
      <c r="C120" s="66">
        <v>12</v>
      </c>
      <c r="D120" s="66">
        <v>0</v>
      </c>
      <c r="E120" s="68">
        <v>8</v>
      </c>
      <c r="F120" s="66">
        <v>2508</v>
      </c>
      <c r="G120" s="66">
        <f t="shared" si="18"/>
        <v>6000</v>
      </c>
      <c r="H120" s="66">
        <f t="shared" si="16"/>
        <v>4254</v>
      </c>
      <c r="I120" s="66">
        <v>1620</v>
      </c>
      <c r="J120" s="69">
        <f t="shared" si="12"/>
        <v>219.5</v>
      </c>
      <c r="K120" s="66"/>
      <c r="L120" s="73">
        <v>50</v>
      </c>
      <c r="M120" s="66"/>
      <c r="N120" s="44">
        <f t="shared" si="17"/>
        <v>17.725000000000001</v>
      </c>
      <c r="O120" s="49">
        <f t="shared" si="13"/>
        <v>237.22499999999999</v>
      </c>
      <c r="P120" s="83">
        <v>1500</v>
      </c>
      <c r="Q120" s="71">
        <f t="shared" si="14"/>
        <v>750</v>
      </c>
      <c r="R120" s="78">
        <v>150</v>
      </c>
      <c r="S120" s="99"/>
      <c r="T120" s="99"/>
      <c r="U120" s="99"/>
      <c r="V120" s="99"/>
      <c r="W120" s="99"/>
      <c r="X120" s="99"/>
      <c r="Y120" s="99"/>
      <c r="Z120" s="99"/>
      <c r="AA120" s="99"/>
      <c r="AB120" s="99"/>
      <c r="AC120" s="99"/>
      <c r="AD120" s="99"/>
      <c r="AE120" s="99"/>
      <c r="AF120" s="99"/>
      <c r="AG120" s="99"/>
      <c r="AH120" s="99"/>
      <c r="AI120" s="99"/>
      <c r="AJ120" s="99"/>
      <c r="AK120" s="99"/>
      <c r="AL120" s="99"/>
      <c r="AM120" s="99"/>
      <c r="AN120" s="99"/>
      <c r="AO120" s="99"/>
      <c r="AP120" s="99"/>
      <c r="AQ120" s="99"/>
      <c r="AR120" s="99"/>
      <c r="AS120" s="99"/>
      <c r="AT120" s="99"/>
      <c r="AU120" s="99"/>
    </row>
    <row r="121" spans="1:47" s="71" customFormat="1" x14ac:dyDescent="0.3">
      <c r="A121" s="66">
        <v>3126</v>
      </c>
      <c r="B121" s="67" t="s">
        <v>194</v>
      </c>
      <c r="C121" s="66">
        <v>12</v>
      </c>
      <c r="D121" s="66">
        <v>1098</v>
      </c>
      <c r="E121" s="68">
        <v>8</v>
      </c>
      <c r="F121" s="66">
        <v>1464</v>
      </c>
      <c r="G121" s="66">
        <f t="shared" si="18"/>
        <v>2644</v>
      </c>
      <c r="H121" s="66">
        <f t="shared" si="16"/>
        <v>2054</v>
      </c>
      <c r="I121" s="66">
        <v>720</v>
      </c>
      <c r="J121" s="69">
        <f t="shared" si="12"/>
        <v>19.666666666666668</v>
      </c>
      <c r="K121" s="66"/>
      <c r="L121" s="73">
        <v>50</v>
      </c>
      <c r="M121" s="66"/>
      <c r="N121" s="44">
        <f t="shared" si="17"/>
        <v>8.5583333333333336</v>
      </c>
      <c r="O121" s="49">
        <f t="shared" si="13"/>
        <v>28.225000000000001</v>
      </c>
      <c r="P121" s="83">
        <v>661</v>
      </c>
      <c r="Q121" s="71">
        <f t="shared" si="14"/>
        <v>330.5</v>
      </c>
      <c r="R121" s="78">
        <v>0</v>
      </c>
      <c r="S121" s="99"/>
      <c r="T121" s="99"/>
      <c r="U121" s="99"/>
      <c r="V121" s="99"/>
      <c r="W121" s="99"/>
      <c r="X121" s="99"/>
      <c r="Y121" s="99"/>
      <c r="Z121" s="99"/>
      <c r="AA121" s="99"/>
      <c r="AB121" s="99"/>
      <c r="AC121" s="99"/>
      <c r="AD121" s="99"/>
      <c r="AE121" s="99"/>
      <c r="AF121" s="99"/>
      <c r="AG121" s="99"/>
      <c r="AH121" s="99"/>
      <c r="AI121" s="99"/>
      <c r="AJ121" s="99"/>
      <c r="AK121" s="99"/>
      <c r="AL121" s="99"/>
      <c r="AM121" s="99"/>
      <c r="AN121" s="99"/>
      <c r="AO121" s="99"/>
      <c r="AP121" s="99"/>
      <c r="AQ121" s="99"/>
      <c r="AR121" s="99"/>
      <c r="AS121" s="99"/>
      <c r="AT121" s="99"/>
      <c r="AU121" s="99"/>
    </row>
    <row r="122" spans="1:47" s="71" customFormat="1" x14ac:dyDescent="0.3">
      <c r="A122" s="66">
        <v>3070</v>
      </c>
      <c r="B122" s="67" t="s">
        <v>105</v>
      </c>
      <c r="C122" s="66">
        <v>12</v>
      </c>
      <c r="D122" s="66">
        <v>122</v>
      </c>
      <c r="E122" s="68">
        <v>8</v>
      </c>
      <c r="F122" s="66">
        <v>1264</v>
      </c>
      <c r="G122" s="66">
        <f t="shared" si="18"/>
        <v>3072</v>
      </c>
      <c r="H122" s="66">
        <f t="shared" si="16"/>
        <v>2168</v>
      </c>
      <c r="I122" s="66">
        <v>240</v>
      </c>
      <c r="J122" s="69">
        <f t="shared" si="12"/>
        <v>150.5</v>
      </c>
      <c r="K122" s="66"/>
      <c r="L122" s="66"/>
      <c r="M122" s="66"/>
      <c r="N122" s="44">
        <f t="shared" si="17"/>
        <v>9.0333333333333332</v>
      </c>
      <c r="O122" s="49">
        <f t="shared" si="13"/>
        <v>159.53333333333333</v>
      </c>
      <c r="P122" s="83">
        <v>768</v>
      </c>
      <c r="Q122" s="71">
        <f t="shared" si="14"/>
        <v>384</v>
      </c>
      <c r="R122" s="78">
        <v>100</v>
      </c>
      <c r="S122" s="99"/>
      <c r="T122" s="99"/>
      <c r="U122" s="99"/>
      <c r="V122" s="99"/>
      <c r="W122" s="99"/>
      <c r="X122" s="99"/>
      <c r="Y122" s="99"/>
      <c r="Z122" s="99"/>
      <c r="AA122" s="99"/>
      <c r="AB122" s="99"/>
      <c r="AC122" s="99"/>
      <c r="AD122" s="99"/>
      <c r="AE122" s="99"/>
      <c r="AF122" s="99"/>
      <c r="AG122" s="99"/>
      <c r="AH122" s="99"/>
      <c r="AI122" s="99"/>
      <c r="AJ122" s="99"/>
      <c r="AK122" s="99"/>
      <c r="AL122" s="99"/>
      <c r="AM122" s="99"/>
      <c r="AN122" s="99"/>
      <c r="AO122" s="99"/>
      <c r="AP122" s="99"/>
      <c r="AQ122" s="99"/>
      <c r="AR122" s="99"/>
      <c r="AS122" s="99"/>
      <c r="AT122" s="99"/>
      <c r="AU122" s="99"/>
    </row>
    <row r="123" spans="1:47" s="71" customFormat="1" x14ac:dyDescent="0.3">
      <c r="A123" s="66">
        <v>3054</v>
      </c>
      <c r="B123" s="67" t="s">
        <v>103</v>
      </c>
      <c r="C123" s="66">
        <v>12</v>
      </c>
      <c r="D123" s="66">
        <v>0</v>
      </c>
      <c r="E123" s="68">
        <v>8</v>
      </c>
      <c r="F123" s="66">
        <v>872</v>
      </c>
      <c r="G123" s="66">
        <f t="shared" si="18"/>
        <v>888</v>
      </c>
      <c r="H123" s="66">
        <f t="shared" si="16"/>
        <v>880</v>
      </c>
      <c r="I123" s="66">
        <v>1200</v>
      </c>
      <c r="J123" s="69">
        <f t="shared" si="12"/>
        <v>-26.666666666666668</v>
      </c>
      <c r="K123" s="66"/>
      <c r="L123" s="66"/>
      <c r="M123" s="66"/>
      <c r="N123" s="44">
        <f t="shared" si="17"/>
        <v>3.6666666666666665</v>
      </c>
      <c r="O123" s="49">
        <f t="shared" si="13"/>
        <v>-23</v>
      </c>
      <c r="P123" s="83">
        <v>222</v>
      </c>
      <c r="Q123" s="71">
        <f t="shared" si="14"/>
        <v>111</v>
      </c>
      <c r="R123" s="78"/>
      <c r="S123" s="99"/>
      <c r="T123" s="99"/>
      <c r="U123" s="99"/>
      <c r="V123" s="99"/>
      <c r="W123" s="99"/>
      <c r="X123" s="99"/>
      <c r="Y123" s="99"/>
      <c r="Z123" s="99"/>
      <c r="AA123" s="99"/>
      <c r="AB123" s="99"/>
      <c r="AC123" s="99"/>
      <c r="AD123" s="99"/>
      <c r="AE123" s="99"/>
      <c r="AF123" s="99"/>
      <c r="AG123" s="99"/>
      <c r="AH123" s="99"/>
      <c r="AI123" s="99"/>
      <c r="AJ123" s="99"/>
      <c r="AK123" s="99"/>
      <c r="AL123" s="99"/>
      <c r="AM123" s="99"/>
      <c r="AN123" s="99"/>
      <c r="AO123" s="99"/>
      <c r="AP123" s="99"/>
      <c r="AQ123" s="99"/>
      <c r="AR123" s="99"/>
      <c r="AS123" s="99"/>
      <c r="AT123" s="99"/>
      <c r="AU123" s="99"/>
    </row>
    <row r="124" spans="1:47" s="71" customFormat="1" x14ac:dyDescent="0.3">
      <c r="A124" s="66">
        <v>3056</v>
      </c>
      <c r="B124" s="67" t="s">
        <v>106</v>
      </c>
      <c r="C124" s="66">
        <v>12</v>
      </c>
      <c r="D124" s="66">
        <v>0</v>
      </c>
      <c r="E124" s="68">
        <v>8</v>
      </c>
      <c r="F124" s="66">
        <v>932</v>
      </c>
      <c r="G124" s="66">
        <f t="shared" si="18"/>
        <v>1464</v>
      </c>
      <c r="H124" s="66">
        <f t="shared" si="16"/>
        <v>1198</v>
      </c>
      <c r="I124" s="66">
        <v>840</v>
      </c>
      <c r="J124" s="69">
        <f t="shared" si="12"/>
        <v>29.833333333333332</v>
      </c>
      <c r="K124" s="66"/>
      <c r="L124" s="66"/>
      <c r="M124" s="66"/>
      <c r="N124" s="44">
        <f t="shared" si="17"/>
        <v>4.9916666666666671</v>
      </c>
      <c r="O124" s="49">
        <f t="shared" si="13"/>
        <v>34.825000000000003</v>
      </c>
      <c r="P124" s="83">
        <v>366</v>
      </c>
      <c r="Q124" s="71">
        <f t="shared" si="14"/>
        <v>183</v>
      </c>
      <c r="R124" s="78">
        <v>0</v>
      </c>
      <c r="S124" s="99"/>
      <c r="T124" s="99"/>
      <c r="U124" s="99"/>
      <c r="V124" s="99"/>
      <c r="W124" s="99"/>
      <c r="X124" s="99"/>
      <c r="Y124" s="99"/>
      <c r="Z124" s="99"/>
      <c r="AA124" s="99"/>
      <c r="AB124" s="99"/>
      <c r="AC124" s="99"/>
      <c r="AD124" s="99"/>
      <c r="AE124" s="99"/>
      <c r="AF124" s="99"/>
      <c r="AG124" s="99"/>
      <c r="AH124" s="99"/>
      <c r="AI124" s="99"/>
      <c r="AJ124" s="99"/>
      <c r="AK124" s="99"/>
      <c r="AL124" s="99"/>
      <c r="AM124" s="99"/>
      <c r="AN124" s="99"/>
      <c r="AO124" s="99"/>
      <c r="AP124" s="99"/>
      <c r="AQ124" s="99"/>
      <c r="AR124" s="99"/>
      <c r="AS124" s="99"/>
      <c r="AT124" s="99"/>
      <c r="AU124" s="99"/>
    </row>
    <row r="125" spans="1:47" s="71" customFormat="1" x14ac:dyDescent="0.3">
      <c r="A125" s="66">
        <v>3053</v>
      </c>
      <c r="B125" s="67" t="s">
        <v>215</v>
      </c>
      <c r="C125" s="66">
        <v>12</v>
      </c>
      <c r="D125" s="66">
        <v>0</v>
      </c>
      <c r="E125" s="68">
        <v>8</v>
      </c>
      <c r="F125" s="66">
        <v>1648</v>
      </c>
      <c r="G125" s="66">
        <f t="shared" si="18"/>
        <v>3028</v>
      </c>
      <c r="H125" s="66">
        <f t="shared" si="16"/>
        <v>2338</v>
      </c>
      <c r="I125" s="66">
        <v>1080</v>
      </c>
      <c r="J125" s="69">
        <f t="shared" si="12"/>
        <v>104.83333333333333</v>
      </c>
      <c r="K125" s="66"/>
      <c r="L125" s="66"/>
      <c r="M125" s="66"/>
      <c r="N125" s="44">
        <f t="shared" si="17"/>
        <v>9.7416666666666671</v>
      </c>
      <c r="O125" s="49">
        <f t="shared" si="13"/>
        <v>114.57499999999999</v>
      </c>
      <c r="P125" s="83">
        <v>757</v>
      </c>
      <c r="Q125" s="71">
        <f t="shared" si="14"/>
        <v>378.5</v>
      </c>
      <c r="R125" s="78"/>
      <c r="S125" s="99"/>
      <c r="T125" s="99"/>
      <c r="U125" s="99"/>
      <c r="V125" s="99"/>
      <c r="W125" s="99"/>
      <c r="X125" s="99"/>
      <c r="Y125" s="99"/>
      <c r="Z125" s="99"/>
      <c r="AA125" s="99"/>
      <c r="AB125" s="99"/>
      <c r="AC125" s="99"/>
      <c r="AD125" s="99"/>
      <c r="AE125" s="99"/>
      <c r="AF125" s="99"/>
      <c r="AG125" s="99"/>
      <c r="AH125" s="99"/>
      <c r="AI125" s="99"/>
      <c r="AJ125" s="99"/>
      <c r="AK125" s="99"/>
      <c r="AL125" s="99"/>
      <c r="AM125" s="99"/>
      <c r="AN125" s="99"/>
      <c r="AO125" s="99"/>
      <c r="AP125" s="99"/>
      <c r="AQ125" s="99"/>
      <c r="AR125" s="99"/>
      <c r="AS125" s="99"/>
      <c r="AT125" s="99"/>
      <c r="AU125" s="99"/>
    </row>
    <row r="126" spans="1:47" s="71" customFormat="1" x14ac:dyDescent="0.3">
      <c r="A126" s="66">
        <v>3021</v>
      </c>
      <c r="B126" s="67" t="s">
        <v>262</v>
      </c>
      <c r="C126" s="66">
        <v>36</v>
      </c>
      <c r="D126" s="66">
        <v>0</v>
      </c>
      <c r="E126" s="68">
        <v>5</v>
      </c>
      <c r="F126" s="66">
        <v>1182</v>
      </c>
      <c r="G126" s="66">
        <f t="shared" si="18"/>
        <v>3600</v>
      </c>
      <c r="H126" s="66">
        <f t="shared" si="16"/>
        <v>2391</v>
      </c>
      <c r="I126" s="66">
        <v>648</v>
      </c>
      <c r="J126" s="69">
        <f t="shared" si="12"/>
        <v>48.416666666666664</v>
      </c>
      <c r="K126" s="66"/>
      <c r="L126" s="66"/>
      <c r="M126" s="66"/>
      <c r="N126" s="44">
        <f t="shared" si="17"/>
        <v>3.3208333333333337</v>
      </c>
      <c r="O126" s="49">
        <f t="shared" si="13"/>
        <v>51.737499999999997</v>
      </c>
      <c r="P126" s="83">
        <v>1440</v>
      </c>
      <c r="Q126" s="71">
        <f t="shared" si="14"/>
        <v>720</v>
      </c>
      <c r="R126" s="78"/>
      <c r="S126" s="99"/>
      <c r="T126" s="99"/>
      <c r="U126" s="99"/>
      <c r="V126" s="99"/>
      <c r="W126" s="99"/>
      <c r="X126" s="99"/>
      <c r="Y126" s="99"/>
      <c r="Z126" s="99"/>
      <c r="AA126" s="99"/>
      <c r="AB126" s="99"/>
      <c r="AC126" s="99"/>
      <c r="AD126" s="99"/>
      <c r="AE126" s="99"/>
      <c r="AF126" s="99"/>
      <c r="AG126" s="99"/>
      <c r="AH126" s="99"/>
      <c r="AI126" s="99"/>
      <c r="AJ126" s="99"/>
      <c r="AK126" s="99"/>
      <c r="AL126" s="99"/>
      <c r="AM126" s="99"/>
      <c r="AN126" s="99"/>
      <c r="AO126" s="99"/>
      <c r="AP126" s="99"/>
      <c r="AQ126" s="99"/>
      <c r="AR126" s="99"/>
      <c r="AS126" s="99"/>
      <c r="AT126" s="99"/>
      <c r="AU126" s="99"/>
    </row>
    <row r="127" spans="1:47" s="71" customFormat="1" x14ac:dyDescent="0.3">
      <c r="A127" s="66"/>
      <c r="B127" s="67" t="s">
        <v>357</v>
      </c>
      <c r="C127" s="66"/>
      <c r="D127" s="66"/>
      <c r="E127" s="68"/>
      <c r="F127" s="66"/>
      <c r="G127" s="66"/>
      <c r="H127" s="66"/>
      <c r="I127" s="66">
        <v>792</v>
      </c>
      <c r="J127" s="69"/>
      <c r="K127" s="66"/>
      <c r="L127" s="66"/>
      <c r="M127" s="66"/>
      <c r="N127" s="44"/>
      <c r="O127" s="49"/>
      <c r="P127" s="83"/>
      <c r="R127" s="78"/>
      <c r="S127" s="99"/>
      <c r="T127" s="99"/>
      <c r="U127" s="99"/>
      <c r="V127" s="99"/>
      <c r="W127" s="99"/>
      <c r="X127" s="99"/>
      <c r="Y127" s="99"/>
      <c r="Z127" s="99"/>
      <c r="AA127" s="99"/>
      <c r="AB127" s="99"/>
      <c r="AC127" s="99"/>
      <c r="AD127" s="99"/>
      <c r="AE127" s="99"/>
      <c r="AF127" s="99"/>
      <c r="AG127" s="99"/>
      <c r="AH127" s="99"/>
      <c r="AI127" s="99"/>
      <c r="AJ127" s="99"/>
      <c r="AK127" s="99"/>
      <c r="AL127" s="99"/>
      <c r="AM127" s="99"/>
      <c r="AN127" s="99"/>
      <c r="AO127" s="99"/>
      <c r="AP127" s="99"/>
      <c r="AQ127" s="99"/>
      <c r="AR127" s="99"/>
      <c r="AS127" s="99"/>
      <c r="AT127" s="99"/>
      <c r="AU127" s="99"/>
    </row>
    <row r="128" spans="1:47" s="71" customFormat="1" x14ac:dyDescent="0.3">
      <c r="A128" s="66">
        <v>1234</v>
      </c>
      <c r="B128" s="67" t="s">
        <v>8</v>
      </c>
      <c r="C128" s="66">
        <v>12</v>
      </c>
      <c r="D128" s="66">
        <v>0</v>
      </c>
      <c r="E128" s="68">
        <v>9</v>
      </c>
      <c r="F128" s="66">
        <v>2368</v>
      </c>
      <c r="G128" s="66">
        <f t="shared" ref="G128:G147" si="19">Q128*E128</f>
        <v>6714</v>
      </c>
      <c r="H128" s="66">
        <f t="shared" si="16"/>
        <v>4541</v>
      </c>
      <c r="I128" s="66">
        <v>1800</v>
      </c>
      <c r="J128" s="69">
        <f t="shared" si="12"/>
        <v>228.41666666666666</v>
      </c>
      <c r="K128" s="66"/>
      <c r="L128" s="66"/>
      <c r="M128" s="66"/>
      <c r="N128" s="44">
        <f t="shared" ref="N128:N135" si="20">H128*0.05/C128</f>
        <v>18.920833333333334</v>
      </c>
      <c r="O128" s="49">
        <f t="shared" si="13"/>
        <v>247.33749999999998</v>
      </c>
      <c r="P128" s="83">
        <v>1492</v>
      </c>
      <c r="Q128" s="71">
        <f t="shared" si="14"/>
        <v>746</v>
      </c>
      <c r="R128" s="78"/>
      <c r="S128" s="99"/>
      <c r="T128" s="99"/>
      <c r="U128" s="99"/>
      <c r="V128" s="99"/>
      <c r="W128" s="99"/>
      <c r="X128" s="99"/>
      <c r="Y128" s="99"/>
      <c r="Z128" s="99"/>
      <c r="AA128" s="99"/>
      <c r="AB128" s="99"/>
      <c r="AC128" s="99"/>
      <c r="AD128" s="99"/>
      <c r="AE128" s="99"/>
      <c r="AF128" s="99"/>
      <c r="AG128" s="99"/>
      <c r="AH128" s="99"/>
      <c r="AI128" s="99"/>
      <c r="AJ128" s="99"/>
      <c r="AK128" s="99"/>
      <c r="AL128" s="99"/>
      <c r="AM128" s="99"/>
      <c r="AN128" s="99"/>
      <c r="AO128" s="99"/>
      <c r="AP128" s="99"/>
      <c r="AQ128" s="99"/>
      <c r="AR128" s="99"/>
      <c r="AS128" s="99"/>
      <c r="AT128" s="99"/>
      <c r="AU128" s="99"/>
    </row>
    <row r="129" spans="1:47" s="71" customFormat="1" x14ac:dyDescent="0.3">
      <c r="A129" s="66">
        <v>1355</v>
      </c>
      <c r="B129" s="67" t="s">
        <v>322</v>
      </c>
      <c r="C129" s="66">
        <v>24</v>
      </c>
      <c r="D129" s="66">
        <v>719</v>
      </c>
      <c r="E129" s="68">
        <v>9</v>
      </c>
      <c r="F129" s="66">
        <v>540</v>
      </c>
      <c r="G129" s="66">
        <f t="shared" si="19"/>
        <v>1080</v>
      </c>
      <c r="H129" s="66">
        <f t="shared" si="16"/>
        <v>810</v>
      </c>
      <c r="I129" s="66">
        <v>180</v>
      </c>
      <c r="J129" s="69">
        <f t="shared" si="12"/>
        <v>-3.7083333333333335</v>
      </c>
      <c r="K129" s="66"/>
      <c r="L129" s="66"/>
      <c r="M129" s="66"/>
      <c r="N129" s="44">
        <f t="shared" si="20"/>
        <v>1.6875</v>
      </c>
      <c r="O129" s="49">
        <f t="shared" si="13"/>
        <v>-2.0208333333333335</v>
      </c>
      <c r="P129" s="83">
        <v>240</v>
      </c>
      <c r="Q129" s="71">
        <f t="shared" si="14"/>
        <v>120</v>
      </c>
      <c r="R129" s="78"/>
      <c r="S129" s="99"/>
      <c r="T129" s="99"/>
      <c r="U129" s="99"/>
      <c r="V129" s="99"/>
      <c r="W129" s="99"/>
      <c r="X129" s="99"/>
      <c r="Y129" s="99"/>
      <c r="Z129" s="99"/>
      <c r="AA129" s="99"/>
      <c r="AB129" s="99"/>
      <c r="AC129" s="99"/>
      <c r="AD129" s="99"/>
      <c r="AE129" s="99"/>
      <c r="AF129" s="99"/>
      <c r="AG129" s="99"/>
      <c r="AH129" s="99"/>
      <c r="AI129" s="99"/>
      <c r="AJ129" s="99"/>
      <c r="AK129" s="99"/>
      <c r="AL129" s="99"/>
      <c r="AM129" s="99"/>
      <c r="AN129" s="99"/>
      <c r="AO129" s="99"/>
      <c r="AP129" s="99"/>
      <c r="AQ129" s="99"/>
      <c r="AR129" s="99"/>
      <c r="AS129" s="99"/>
      <c r="AT129" s="99"/>
      <c r="AU129" s="99"/>
    </row>
    <row r="130" spans="1:47" s="71" customFormat="1" x14ac:dyDescent="0.3">
      <c r="A130" s="66">
        <v>160</v>
      </c>
      <c r="B130" s="67" t="s">
        <v>234</v>
      </c>
      <c r="C130" s="66">
        <v>24</v>
      </c>
      <c r="D130" s="66">
        <v>966</v>
      </c>
      <c r="E130" s="68">
        <v>9</v>
      </c>
      <c r="F130" s="66">
        <v>1337</v>
      </c>
      <c r="G130" s="66">
        <f t="shared" si="19"/>
        <v>1003.5</v>
      </c>
      <c r="H130" s="66">
        <f t="shared" si="16"/>
        <v>1170.25</v>
      </c>
      <c r="I130" s="66">
        <v>240</v>
      </c>
      <c r="J130" s="69">
        <f t="shared" si="12"/>
        <v>-1.4895833333333333</v>
      </c>
      <c r="K130" s="66"/>
      <c r="L130" s="66"/>
      <c r="M130" s="66"/>
      <c r="N130" s="44">
        <f t="shared" si="20"/>
        <v>2.4380208333333333</v>
      </c>
      <c r="O130" s="49">
        <f t="shared" si="13"/>
        <v>0.94843750000000004</v>
      </c>
      <c r="P130" s="83">
        <v>223</v>
      </c>
      <c r="Q130" s="71">
        <f t="shared" si="14"/>
        <v>111.5</v>
      </c>
      <c r="R130" s="78"/>
      <c r="S130" s="99"/>
      <c r="T130" s="99"/>
      <c r="U130" s="99"/>
      <c r="V130" s="99"/>
      <c r="W130" s="99"/>
      <c r="X130" s="99"/>
      <c r="Y130" s="99"/>
      <c r="Z130" s="99"/>
      <c r="AA130" s="99"/>
      <c r="AB130" s="99"/>
      <c r="AC130" s="99"/>
      <c r="AD130" s="99"/>
      <c r="AE130" s="99"/>
      <c r="AF130" s="99"/>
      <c r="AG130" s="99"/>
      <c r="AH130" s="99"/>
      <c r="AI130" s="99"/>
      <c r="AJ130" s="99"/>
      <c r="AK130" s="99"/>
      <c r="AL130" s="99"/>
      <c r="AM130" s="99"/>
      <c r="AN130" s="99"/>
      <c r="AO130" s="99"/>
      <c r="AP130" s="99"/>
      <c r="AQ130" s="99"/>
      <c r="AR130" s="99"/>
      <c r="AS130" s="99"/>
      <c r="AT130" s="99"/>
      <c r="AU130" s="99"/>
    </row>
    <row r="131" spans="1:47" s="71" customFormat="1" x14ac:dyDescent="0.3">
      <c r="A131" s="66">
        <v>159</v>
      </c>
      <c r="B131" s="67" t="s">
        <v>113</v>
      </c>
      <c r="C131" s="66">
        <v>24</v>
      </c>
      <c r="D131" s="66">
        <v>1555</v>
      </c>
      <c r="E131" s="68">
        <v>9</v>
      </c>
      <c r="F131" s="66">
        <v>1849</v>
      </c>
      <c r="G131" s="66">
        <f t="shared" si="19"/>
        <v>1962</v>
      </c>
      <c r="H131" s="66">
        <f t="shared" si="16"/>
        <v>1905.5</v>
      </c>
      <c r="I131" s="66"/>
      <c r="J131" s="69">
        <f t="shared" si="12"/>
        <v>14.604166666666666</v>
      </c>
      <c r="K131" s="66"/>
      <c r="L131" s="66"/>
      <c r="M131" s="66"/>
      <c r="N131" s="44">
        <f t="shared" si="20"/>
        <v>3.9697916666666671</v>
      </c>
      <c r="O131" s="49">
        <f t="shared" si="13"/>
        <v>18.573958333333334</v>
      </c>
      <c r="P131" s="83">
        <v>436</v>
      </c>
      <c r="Q131" s="71">
        <f t="shared" si="14"/>
        <v>218</v>
      </c>
      <c r="R131" s="78"/>
      <c r="S131" s="99"/>
      <c r="T131" s="99"/>
      <c r="U131" s="99"/>
      <c r="V131" s="99"/>
      <c r="W131" s="99"/>
      <c r="X131" s="99"/>
      <c r="Y131" s="99"/>
      <c r="Z131" s="99"/>
      <c r="AA131" s="99"/>
      <c r="AB131" s="99"/>
      <c r="AC131" s="99"/>
      <c r="AD131" s="99"/>
      <c r="AE131" s="99"/>
      <c r="AF131" s="99"/>
      <c r="AG131" s="99"/>
      <c r="AH131" s="99"/>
      <c r="AI131" s="99"/>
      <c r="AJ131" s="99"/>
      <c r="AK131" s="99"/>
      <c r="AL131" s="99"/>
      <c r="AM131" s="99"/>
      <c r="AN131" s="99"/>
      <c r="AO131" s="99"/>
      <c r="AP131" s="99"/>
      <c r="AQ131" s="99"/>
      <c r="AR131" s="99"/>
      <c r="AS131" s="99"/>
      <c r="AT131" s="99"/>
      <c r="AU131" s="99"/>
    </row>
    <row r="132" spans="1:47" s="71" customFormat="1" x14ac:dyDescent="0.3">
      <c r="A132" s="66">
        <v>162</v>
      </c>
      <c r="B132" s="67" t="s">
        <v>54</v>
      </c>
      <c r="C132" s="66">
        <v>24</v>
      </c>
      <c r="D132" s="66">
        <v>1344</v>
      </c>
      <c r="E132" s="68">
        <v>9</v>
      </c>
      <c r="F132" s="66">
        <v>2232</v>
      </c>
      <c r="G132" s="66">
        <f t="shared" si="19"/>
        <v>3622.5</v>
      </c>
      <c r="H132" s="66">
        <f t="shared" si="16"/>
        <v>2927.25</v>
      </c>
      <c r="I132" s="66"/>
      <c r="J132" s="69">
        <f t="shared" si="12"/>
        <v>65.96875</v>
      </c>
      <c r="K132" s="66"/>
      <c r="L132" s="66"/>
      <c r="M132" s="66"/>
      <c r="N132" s="44">
        <f t="shared" si="20"/>
        <v>6.0984375000000002</v>
      </c>
      <c r="O132" s="49">
        <f t="shared" si="13"/>
        <v>72.067187500000003</v>
      </c>
      <c r="P132" s="83">
        <v>805</v>
      </c>
      <c r="Q132" s="71">
        <f t="shared" si="14"/>
        <v>402.5</v>
      </c>
      <c r="R132" s="78"/>
      <c r="S132" s="99"/>
      <c r="T132" s="99"/>
      <c r="U132" s="99"/>
      <c r="V132" s="99"/>
      <c r="W132" s="99"/>
      <c r="X132" s="99"/>
      <c r="Y132" s="99"/>
      <c r="Z132" s="99"/>
      <c r="AA132" s="99"/>
      <c r="AB132" s="99"/>
      <c r="AC132" s="99"/>
      <c r="AD132" s="99"/>
      <c r="AE132" s="99"/>
      <c r="AF132" s="99"/>
      <c r="AG132" s="99"/>
      <c r="AH132" s="99"/>
      <c r="AI132" s="99"/>
      <c r="AJ132" s="99"/>
      <c r="AK132" s="99"/>
      <c r="AL132" s="99"/>
      <c r="AM132" s="99"/>
      <c r="AN132" s="99"/>
      <c r="AO132" s="99"/>
      <c r="AP132" s="99"/>
      <c r="AQ132" s="99"/>
      <c r="AR132" s="99"/>
      <c r="AS132" s="99"/>
      <c r="AT132" s="99"/>
      <c r="AU132" s="99"/>
    </row>
    <row r="133" spans="1:47" s="71" customFormat="1" x14ac:dyDescent="0.3">
      <c r="A133" s="66">
        <v>161</v>
      </c>
      <c r="B133" s="67" t="s">
        <v>197</v>
      </c>
      <c r="C133" s="66">
        <v>24</v>
      </c>
      <c r="D133" s="66">
        <v>1673</v>
      </c>
      <c r="E133" s="68">
        <v>9</v>
      </c>
      <c r="F133" s="66">
        <v>1238</v>
      </c>
      <c r="G133" s="66">
        <f t="shared" si="19"/>
        <v>1710</v>
      </c>
      <c r="H133" s="66">
        <f t="shared" si="16"/>
        <v>1474</v>
      </c>
      <c r="I133" s="66"/>
      <c r="J133" s="69">
        <f t="shared" si="12"/>
        <v>-8.2916666666666661</v>
      </c>
      <c r="K133" s="66"/>
      <c r="L133" s="66"/>
      <c r="M133" s="66"/>
      <c r="N133" s="44">
        <f t="shared" si="20"/>
        <v>3.0708333333333333</v>
      </c>
      <c r="O133" s="49">
        <f t="shared" si="13"/>
        <v>-5.2208333333333332</v>
      </c>
      <c r="P133" s="83">
        <v>380</v>
      </c>
      <c r="Q133" s="71">
        <f t="shared" si="14"/>
        <v>190</v>
      </c>
      <c r="R133" s="78"/>
      <c r="S133" s="99"/>
      <c r="T133" s="99"/>
      <c r="U133" s="99"/>
      <c r="V133" s="99"/>
      <c r="W133" s="99"/>
      <c r="X133" s="99"/>
      <c r="Y133" s="99"/>
      <c r="Z133" s="99"/>
      <c r="AA133" s="99"/>
      <c r="AB133" s="99"/>
      <c r="AC133" s="99"/>
      <c r="AD133" s="99"/>
      <c r="AE133" s="99"/>
      <c r="AF133" s="99"/>
      <c r="AG133" s="99"/>
      <c r="AH133" s="99"/>
      <c r="AI133" s="99"/>
      <c r="AJ133" s="99"/>
      <c r="AK133" s="99"/>
      <c r="AL133" s="99"/>
      <c r="AM133" s="99"/>
      <c r="AN133" s="99"/>
      <c r="AO133" s="99"/>
      <c r="AP133" s="99"/>
      <c r="AQ133" s="99"/>
      <c r="AR133" s="99"/>
      <c r="AS133" s="99"/>
      <c r="AT133" s="99"/>
      <c r="AU133" s="99"/>
    </row>
    <row r="134" spans="1:47" s="81" customFormat="1" x14ac:dyDescent="0.3">
      <c r="A134" s="41">
        <v>228</v>
      </c>
      <c r="B134" s="63" t="s">
        <v>324</v>
      </c>
      <c r="C134" s="41">
        <v>24</v>
      </c>
      <c r="D134" s="41">
        <v>433</v>
      </c>
      <c r="E134" s="42">
        <v>9</v>
      </c>
      <c r="F134" s="41">
        <v>846</v>
      </c>
      <c r="G134" s="66">
        <f t="shared" si="19"/>
        <v>1107</v>
      </c>
      <c r="H134" s="41">
        <f t="shared" si="16"/>
        <v>976.5</v>
      </c>
      <c r="I134" s="41"/>
      <c r="J134" s="69">
        <f t="shared" ref="J134:J198" si="21">(H134-D134-I134)/C134</f>
        <v>22.645833333333332</v>
      </c>
      <c r="K134" s="41"/>
      <c r="L134" s="41"/>
      <c r="M134" s="41"/>
      <c r="N134" s="39">
        <f t="shared" si="20"/>
        <v>2.0343750000000003</v>
      </c>
      <c r="O134" s="49">
        <f t="shared" ref="O134:O198" si="22">J134+N134</f>
        <v>24.680208333333333</v>
      </c>
      <c r="P134" s="84">
        <v>246</v>
      </c>
      <c r="Q134" s="71">
        <f t="shared" ref="Q134:Q198" si="23">P134/2</f>
        <v>123</v>
      </c>
      <c r="R134" s="19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</row>
    <row r="135" spans="1:47" s="81" customFormat="1" x14ac:dyDescent="0.3">
      <c r="A135" s="66">
        <v>1355</v>
      </c>
      <c r="B135" s="67" t="s">
        <v>323</v>
      </c>
      <c r="C135" s="66">
        <v>24</v>
      </c>
      <c r="D135" s="66">
        <v>528</v>
      </c>
      <c r="E135" s="68">
        <v>9</v>
      </c>
      <c r="F135" s="66">
        <v>518</v>
      </c>
      <c r="G135" s="66">
        <f t="shared" si="19"/>
        <v>1080</v>
      </c>
      <c r="H135" s="66">
        <f t="shared" si="16"/>
        <v>799</v>
      </c>
      <c r="I135" s="66">
        <v>180</v>
      </c>
      <c r="J135" s="69">
        <f t="shared" si="21"/>
        <v>3.7916666666666665</v>
      </c>
      <c r="K135" s="66"/>
      <c r="L135" s="66"/>
      <c r="M135" s="66"/>
      <c r="N135" s="44">
        <f t="shared" si="20"/>
        <v>1.6645833333333335</v>
      </c>
      <c r="O135" s="49">
        <f t="shared" si="22"/>
        <v>5.4562499999999998</v>
      </c>
      <c r="P135" s="83">
        <v>240</v>
      </c>
      <c r="Q135" s="71">
        <f t="shared" si="23"/>
        <v>120</v>
      </c>
      <c r="R135" s="78"/>
      <c r="S135" s="99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</row>
    <row r="136" spans="1:47" s="81" customFormat="1" x14ac:dyDescent="0.3">
      <c r="A136" s="55"/>
      <c r="B136" s="98" t="s">
        <v>309</v>
      </c>
      <c r="C136" s="55">
        <v>12</v>
      </c>
      <c r="D136" s="55"/>
      <c r="E136" s="57"/>
      <c r="F136" s="55">
        <v>0</v>
      </c>
      <c r="G136" s="80">
        <f t="shared" si="19"/>
        <v>0</v>
      </c>
      <c r="H136" s="55"/>
      <c r="I136" s="55"/>
      <c r="J136" s="69">
        <f t="shared" si="21"/>
        <v>0</v>
      </c>
      <c r="K136" s="55"/>
      <c r="L136" s="55"/>
      <c r="M136" s="55"/>
      <c r="N136" s="59"/>
      <c r="O136" s="49">
        <f t="shared" si="22"/>
        <v>0</v>
      </c>
      <c r="P136" s="87"/>
      <c r="Q136" s="95">
        <f t="shared" si="23"/>
        <v>0</v>
      </c>
      <c r="R136" s="19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</row>
    <row r="137" spans="1:47" s="81" customFormat="1" x14ac:dyDescent="0.3">
      <c r="A137" s="55"/>
      <c r="B137" s="98" t="s">
        <v>310</v>
      </c>
      <c r="C137" s="55">
        <v>27</v>
      </c>
      <c r="D137" s="55"/>
      <c r="E137" s="57"/>
      <c r="F137" s="55">
        <v>0</v>
      </c>
      <c r="G137" s="80">
        <f t="shared" si="19"/>
        <v>0</v>
      </c>
      <c r="H137" s="55"/>
      <c r="I137" s="55"/>
      <c r="J137" s="69">
        <f t="shared" si="21"/>
        <v>0</v>
      </c>
      <c r="K137" s="55"/>
      <c r="L137" s="55"/>
      <c r="M137" s="55"/>
      <c r="N137" s="59"/>
      <c r="O137" s="49">
        <f t="shared" si="22"/>
        <v>0</v>
      </c>
      <c r="P137" s="87"/>
      <c r="Q137" s="95">
        <f t="shared" si="23"/>
        <v>0</v>
      </c>
      <c r="R137" s="19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</row>
    <row r="138" spans="1:47" s="81" customFormat="1" x14ac:dyDescent="0.3">
      <c r="A138" s="55"/>
      <c r="B138" s="98" t="s">
        <v>311</v>
      </c>
      <c r="C138" s="55">
        <v>12</v>
      </c>
      <c r="D138" s="55"/>
      <c r="E138" s="57"/>
      <c r="F138" s="55">
        <v>0</v>
      </c>
      <c r="G138" s="80">
        <f t="shared" si="19"/>
        <v>0</v>
      </c>
      <c r="H138" s="55"/>
      <c r="I138" s="55"/>
      <c r="J138" s="69">
        <f t="shared" si="21"/>
        <v>0</v>
      </c>
      <c r="K138" s="55"/>
      <c r="L138" s="55"/>
      <c r="M138" s="55"/>
      <c r="N138" s="59"/>
      <c r="O138" s="49">
        <f t="shared" si="22"/>
        <v>0</v>
      </c>
      <c r="P138" s="87"/>
      <c r="Q138" s="95">
        <f t="shared" si="23"/>
        <v>0</v>
      </c>
      <c r="R138" s="19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</row>
    <row r="139" spans="1:47" s="81" customFormat="1" x14ac:dyDescent="0.3">
      <c r="A139" s="55"/>
      <c r="B139" s="98" t="s">
        <v>312</v>
      </c>
      <c r="C139" s="55">
        <v>27</v>
      </c>
      <c r="D139" s="55"/>
      <c r="E139" s="57"/>
      <c r="F139" s="55">
        <v>0</v>
      </c>
      <c r="G139" s="80">
        <f t="shared" si="19"/>
        <v>0</v>
      </c>
      <c r="H139" s="55"/>
      <c r="I139" s="55"/>
      <c r="J139" s="69">
        <f t="shared" si="21"/>
        <v>0</v>
      </c>
      <c r="K139" s="55"/>
      <c r="L139" s="55"/>
      <c r="M139" s="55"/>
      <c r="N139" s="59"/>
      <c r="O139" s="49">
        <f t="shared" si="22"/>
        <v>0</v>
      </c>
      <c r="P139" s="87"/>
      <c r="Q139" s="95">
        <f t="shared" si="23"/>
        <v>0</v>
      </c>
      <c r="R139" s="19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</row>
    <row r="140" spans="1:47" s="81" customFormat="1" x14ac:dyDescent="0.3">
      <c r="A140" s="55"/>
      <c r="B140" s="98" t="s">
        <v>313</v>
      </c>
      <c r="C140" s="55">
        <v>12</v>
      </c>
      <c r="D140" s="55"/>
      <c r="E140" s="57"/>
      <c r="F140" s="55">
        <v>0</v>
      </c>
      <c r="G140" s="80">
        <f t="shared" si="19"/>
        <v>0</v>
      </c>
      <c r="H140" s="55"/>
      <c r="I140" s="55"/>
      <c r="J140" s="69">
        <f t="shared" si="21"/>
        <v>0</v>
      </c>
      <c r="K140" s="55"/>
      <c r="L140" s="55"/>
      <c r="M140" s="55"/>
      <c r="N140" s="59"/>
      <c r="O140" s="49">
        <f t="shared" si="22"/>
        <v>0</v>
      </c>
      <c r="P140" s="87"/>
      <c r="Q140" s="95">
        <f t="shared" si="23"/>
        <v>0</v>
      </c>
      <c r="R140" s="19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</row>
    <row r="141" spans="1:47" s="71" customFormat="1" x14ac:dyDescent="0.3">
      <c r="A141" s="55"/>
      <c r="B141" s="98" t="s">
        <v>314</v>
      </c>
      <c r="C141" s="55">
        <v>27</v>
      </c>
      <c r="D141" s="55"/>
      <c r="E141" s="57"/>
      <c r="F141" s="55">
        <v>0</v>
      </c>
      <c r="G141" s="80">
        <f t="shared" si="19"/>
        <v>0</v>
      </c>
      <c r="H141" s="55"/>
      <c r="I141" s="55"/>
      <c r="J141" s="69">
        <f t="shared" si="21"/>
        <v>0</v>
      </c>
      <c r="K141" s="55"/>
      <c r="L141" s="55"/>
      <c r="M141" s="55"/>
      <c r="N141" s="59"/>
      <c r="O141" s="49">
        <f t="shared" si="22"/>
        <v>0</v>
      </c>
      <c r="P141" s="87"/>
      <c r="Q141" s="95">
        <f t="shared" si="23"/>
        <v>0</v>
      </c>
      <c r="R141" s="19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</row>
    <row r="142" spans="1:47" s="71" customFormat="1" x14ac:dyDescent="0.3">
      <c r="A142" s="55"/>
      <c r="B142" s="98" t="s">
        <v>315</v>
      </c>
      <c r="C142" s="55">
        <v>12</v>
      </c>
      <c r="D142" s="55"/>
      <c r="E142" s="57"/>
      <c r="F142" s="55">
        <v>0</v>
      </c>
      <c r="G142" s="80">
        <f t="shared" si="19"/>
        <v>0</v>
      </c>
      <c r="H142" s="55"/>
      <c r="I142" s="55"/>
      <c r="J142" s="69">
        <f t="shared" si="21"/>
        <v>0</v>
      </c>
      <c r="K142" s="55"/>
      <c r="L142" s="55"/>
      <c r="M142" s="55"/>
      <c r="N142" s="59"/>
      <c r="O142" s="49">
        <f t="shared" si="22"/>
        <v>0</v>
      </c>
      <c r="P142" s="87"/>
      <c r="Q142" s="95">
        <f t="shared" si="23"/>
        <v>0</v>
      </c>
      <c r="R142" s="19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</row>
    <row r="143" spans="1:47" s="71" customFormat="1" x14ac:dyDescent="0.3">
      <c r="A143" s="55"/>
      <c r="B143" s="98" t="s">
        <v>316</v>
      </c>
      <c r="C143" s="55">
        <v>27</v>
      </c>
      <c r="D143" s="55"/>
      <c r="E143" s="57"/>
      <c r="F143" s="55">
        <v>0</v>
      </c>
      <c r="G143" s="80">
        <f t="shared" si="19"/>
        <v>0</v>
      </c>
      <c r="H143" s="55"/>
      <c r="I143" s="55"/>
      <c r="J143" s="69">
        <f t="shared" si="21"/>
        <v>0</v>
      </c>
      <c r="K143" s="55"/>
      <c r="L143" s="55"/>
      <c r="M143" s="55"/>
      <c r="N143" s="59"/>
      <c r="O143" s="49">
        <f t="shared" si="22"/>
        <v>0</v>
      </c>
      <c r="P143" s="87"/>
      <c r="Q143" s="95">
        <f t="shared" si="23"/>
        <v>0</v>
      </c>
      <c r="R143" s="19"/>
      <c r="S143" s="12"/>
      <c r="T143" s="99"/>
      <c r="U143" s="99"/>
      <c r="V143" s="99"/>
      <c r="W143" s="99"/>
      <c r="X143" s="99"/>
      <c r="Y143" s="99"/>
      <c r="Z143" s="99"/>
      <c r="AA143" s="99"/>
      <c r="AB143" s="99"/>
      <c r="AC143" s="99"/>
      <c r="AD143" s="99"/>
      <c r="AE143" s="99"/>
      <c r="AF143" s="99"/>
      <c r="AG143" s="99"/>
      <c r="AH143" s="99"/>
      <c r="AI143" s="99"/>
      <c r="AJ143" s="99"/>
      <c r="AK143" s="99"/>
      <c r="AL143" s="99"/>
      <c r="AM143" s="99"/>
      <c r="AN143" s="99"/>
      <c r="AO143" s="99"/>
      <c r="AP143" s="99"/>
      <c r="AQ143" s="99"/>
      <c r="AR143" s="99"/>
      <c r="AS143" s="99"/>
      <c r="AT143" s="99"/>
      <c r="AU143" s="99"/>
    </row>
    <row r="144" spans="1:47" s="71" customFormat="1" x14ac:dyDescent="0.3">
      <c r="A144" s="66">
        <v>1239</v>
      </c>
      <c r="B144" s="67" t="s">
        <v>188</v>
      </c>
      <c r="C144" s="66">
        <v>30</v>
      </c>
      <c r="D144" s="66">
        <v>236</v>
      </c>
      <c r="E144" s="68">
        <v>4.5</v>
      </c>
      <c r="F144" s="66">
        <v>1821</v>
      </c>
      <c r="G144" s="66">
        <f t="shared" si="19"/>
        <v>2432.25</v>
      </c>
      <c r="H144" s="66">
        <f t="shared" ref="H144:H208" si="24">SUM(F144+G144)/2</f>
        <v>2126.625</v>
      </c>
      <c r="I144" s="66"/>
      <c r="J144" s="69">
        <f t="shared" si="21"/>
        <v>63.020833333333336</v>
      </c>
      <c r="K144" s="66"/>
      <c r="L144" s="73">
        <v>15</v>
      </c>
      <c r="M144" s="66"/>
      <c r="N144" s="44">
        <f>H144*0.05/C144</f>
        <v>3.5443750000000005</v>
      </c>
      <c r="O144" s="49">
        <f t="shared" si="22"/>
        <v>66.565208333333331</v>
      </c>
      <c r="P144" s="83">
        <v>1081</v>
      </c>
      <c r="Q144" s="71">
        <f t="shared" si="23"/>
        <v>540.5</v>
      </c>
      <c r="R144" s="78"/>
      <c r="S144" s="99"/>
      <c r="T144" s="99"/>
      <c r="U144" s="99"/>
      <c r="V144" s="99"/>
      <c r="W144" s="99"/>
      <c r="X144" s="99"/>
      <c r="Y144" s="99"/>
      <c r="Z144" s="99"/>
      <c r="AA144" s="99"/>
      <c r="AB144" s="99"/>
      <c r="AC144" s="99"/>
      <c r="AD144" s="99"/>
      <c r="AE144" s="99"/>
      <c r="AF144" s="99"/>
      <c r="AG144" s="99"/>
      <c r="AH144" s="99"/>
      <c r="AI144" s="99"/>
      <c r="AJ144" s="99"/>
      <c r="AK144" s="99"/>
      <c r="AL144" s="99"/>
      <c r="AM144" s="99"/>
      <c r="AN144" s="99"/>
      <c r="AO144" s="99"/>
      <c r="AP144" s="99"/>
      <c r="AQ144" s="99"/>
      <c r="AR144" s="99"/>
      <c r="AS144" s="99"/>
      <c r="AT144" s="99"/>
      <c r="AU144" s="99"/>
    </row>
    <row r="145" spans="1:47" s="71" customFormat="1" x14ac:dyDescent="0.3">
      <c r="A145" s="66">
        <v>3103</v>
      </c>
      <c r="B145" s="67" t="s">
        <v>99</v>
      </c>
      <c r="C145" s="66">
        <v>30</v>
      </c>
      <c r="D145" s="66">
        <v>1000</v>
      </c>
      <c r="E145" s="68">
        <v>7</v>
      </c>
      <c r="F145" s="66">
        <v>2524</v>
      </c>
      <c r="G145" s="66">
        <f t="shared" si="19"/>
        <v>4112.5</v>
      </c>
      <c r="H145" s="66">
        <f t="shared" si="24"/>
        <v>3318.25</v>
      </c>
      <c r="I145" s="66">
        <v>1050</v>
      </c>
      <c r="J145" s="69">
        <f t="shared" si="21"/>
        <v>42.274999999999999</v>
      </c>
      <c r="K145" s="66"/>
      <c r="L145" s="66"/>
      <c r="M145" s="66"/>
      <c r="N145" s="44">
        <f>H145*0.05/C145</f>
        <v>5.5304166666666674</v>
      </c>
      <c r="O145" s="49">
        <f t="shared" si="22"/>
        <v>47.805416666666666</v>
      </c>
      <c r="P145" s="83">
        <v>1175</v>
      </c>
      <c r="Q145" s="71">
        <f t="shared" si="23"/>
        <v>587.5</v>
      </c>
      <c r="R145" s="78"/>
      <c r="S145" s="99"/>
      <c r="T145" s="99"/>
      <c r="U145" s="99"/>
      <c r="V145" s="99"/>
      <c r="W145" s="99"/>
      <c r="X145" s="99"/>
      <c r="Y145" s="99"/>
      <c r="Z145" s="99"/>
      <c r="AA145" s="99"/>
      <c r="AB145" s="99"/>
      <c r="AC145" s="99"/>
      <c r="AD145" s="99"/>
      <c r="AE145" s="99"/>
      <c r="AF145" s="99"/>
      <c r="AG145" s="99"/>
      <c r="AH145" s="99"/>
      <c r="AI145" s="99"/>
      <c r="AJ145" s="99"/>
      <c r="AK145" s="99"/>
      <c r="AL145" s="99"/>
      <c r="AM145" s="99"/>
      <c r="AN145" s="99"/>
      <c r="AO145" s="99"/>
      <c r="AP145" s="99"/>
      <c r="AQ145" s="99"/>
      <c r="AR145" s="99"/>
      <c r="AS145" s="99"/>
      <c r="AT145" s="99"/>
      <c r="AU145" s="99"/>
    </row>
    <row r="146" spans="1:47" s="71" customFormat="1" x14ac:dyDescent="0.3">
      <c r="A146" s="66">
        <v>1351</v>
      </c>
      <c r="B146" s="67" t="s">
        <v>179</v>
      </c>
      <c r="C146" s="66">
        <v>24</v>
      </c>
      <c r="D146" s="66">
        <v>312</v>
      </c>
      <c r="E146" s="68">
        <v>9</v>
      </c>
      <c r="F146" s="66">
        <v>963</v>
      </c>
      <c r="G146" s="66">
        <f t="shared" si="19"/>
        <v>2578.5</v>
      </c>
      <c r="H146" s="66">
        <f t="shared" si="24"/>
        <v>1770.75</v>
      </c>
      <c r="I146" s="66"/>
      <c r="J146" s="69">
        <f t="shared" si="21"/>
        <v>60.78125</v>
      </c>
      <c r="K146" s="66"/>
      <c r="L146" s="73">
        <v>15</v>
      </c>
      <c r="M146" s="66"/>
      <c r="N146" s="44">
        <f>H146*0.05/C146</f>
        <v>3.6890625000000004</v>
      </c>
      <c r="O146" s="49">
        <f t="shared" si="22"/>
        <v>64.470312500000006</v>
      </c>
      <c r="P146" s="83">
        <v>573</v>
      </c>
      <c r="Q146" s="71">
        <f t="shared" si="23"/>
        <v>286.5</v>
      </c>
      <c r="R146" s="78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  <c r="AD146" s="99"/>
      <c r="AE146" s="99"/>
      <c r="AF146" s="99"/>
      <c r="AG146" s="99"/>
      <c r="AH146" s="99"/>
      <c r="AI146" s="99"/>
      <c r="AJ146" s="99"/>
      <c r="AK146" s="99"/>
      <c r="AL146" s="99"/>
      <c r="AM146" s="99"/>
      <c r="AN146" s="99"/>
      <c r="AO146" s="99"/>
      <c r="AP146" s="99"/>
      <c r="AQ146" s="99"/>
      <c r="AR146" s="99"/>
      <c r="AS146" s="99"/>
      <c r="AT146" s="99"/>
      <c r="AU146" s="99"/>
    </row>
    <row r="147" spans="1:47" s="71" customFormat="1" x14ac:dyDescent="0.3">
      <c r="A147" s="66">
        <v>1323</v>
      </c>
      <c r="B147" s="67" t="s">
        <v>235</v>
      </c>
      <c r="C147" s="66">
        <v>8</v>
      </c>
      <c r="D147" s="66">
        <v>73</v>
      </c>
      <c r="E147" s="68">
        <v>5</v>
      </c>
      <c r="F147" s="66">
        <v>205</v>
      </c>
      <c r="G147" s="66">
        <f t="shared" si="19"/>
        <v>417.5</v>
      </c>
      <c r="H147" s="66">
        <f t="shared" si="24"/>
        <v>311.25</v>
      </c>
      <c r="I147" s="66"/>
      <c r="J147" s="69">
        <f t="shared" si="21"/>
        <v>29.78125</v>
      </c>
      <c r="K147" s="66"/>
      <c r="L147" s="66"/>
      <c r="M147" s="66"/>
      <c r="N147" s="44">
        <f>H147*0.05/C147</f>
        <v>1.9453125</v>
      </c>
      <c r="O147" s="49">
        <f t="shared" si="22"/>
        <v>31.7265625</v>
      </c>
      <c r="P147" s="83">
        <v>167</v>
      </c>
      <c r="Q147" s="71">
        <f t="shared" si="23"/>
        <v>83.5</v>
      </c>
      <c r="R147" s="78"/>
      <c r="S147" s="99"/>
      <c r="T147" s="99"/>
      <c r="U147" s="99"/>
      <c r="V147" s="99"/>
      <c r="W147" s="99"/>
      <c r="X147" s="99"/>
      <c r="Y147" s="99"/>
      <c r="Z147" s="99"/>
      <c r="AA147" s="99"/>
      <c r="AB147" s="99"/>
      <c r="AC147" s="99"/>
      <c r="AD147" s="99"/>
      <c r="AE147" s="99"/>
      <c r="AF147" s="99"/>
      <c r="AG147" s="99"/>
      <c r="AH147" s="99"/>
      <c r="AI147" s="99"/>
      <c r="AJ147" s="99"/>
      <c r="AK147" s="99"/>
      <c r="AL147" s="99"/>
      <c r="AM147" s="99"/>
      <c r="AN147" s="99"/>
      <c r="AO147" s="99"/>
      <c r="AP147" s="99"/>
      <c r="AQ147" s="99"/>
      <c r="AR147" s="99"/>
      <c r="AS147" s="99"/>
      <c r="AT147" s="99"/>
      <c r="AU147" s="99"/>
    </row>
    <row r="148" spans="1:47" s="71" customFormat="1" x14ac:dyDescent="0.3">
      <c r="A148" s="66"/>
      <c r="B148" s="67" t="s">
        <v>358</v>
      </c>
      <c r="C148" s="66"/>
      <c r="D148" s="66"/>
      <c r="E148" s="68"/>
      <c r="F148" s="66"/>
      <c r="G148" s="66"/>
      <c r="H148" s="66"/>
      <c r="I148" s="66">
        <v>400</v>
      </c>
      <c r="J148" s="69"/>
      <c r="K148" s="66"/>
      <c r="L148" s="66"/>
      <c r="M148" s="66"/>
      <c r="N148" s="44"/>
      <c r="O148" s="49"/>
      <c r="P148" s="83"/>
      <c r="R148" s="78"/>
      <c r="S148" s="99"/>
      <c r="T148" s="99"/>
      <c r="U148" s="99"/>
      <c r="V148" s="99"/>
      <c r="W148" s="99"/>
      <c r="X148" s="99"/>
      <c r="Y148" s="99"/>
      <c r="Z148" s="99"/>
      <c r="AA148" s="99"/>
      <c r="AB148" s="99"/>
      <c r="AC148" s="99"/>
      <c r="AD148" s="99"/>
      <c r="AE148" s="99"/>
      <c r="AF148" s="99"/>
      <c r="AG148" s="99"/>
      <c r="AH148" s="99"/>
      <c r="AI148" s="99"/>
      <c r="AJ148" s="99"/>
      <c r="AK148" s="99"/>
      <c r="AL148" s="99"/>
      <c r="AM148" s="99"/>
      <c r="AN148" s="99"/>
      <c r="AO148" s="99"/>
      <c r="AP148" s="99"/>
      <c r="AQ148" s="99"/>
      <c r="AR148" s="99"/>
      <c r="AS148" s="99"/>
      <c r="AT148" s="99"/>
      <c r="AU148" s="99"/>
    </row>
    <row r="149" spans="1:47" s="71" customFormat="1" x14ac:dyDescent="0.3">
      <c r="A149" s="66">
        <v>3079</v>
      </c>
      <c r="B149" s="67" t="s">
        <v>83</v>
      </c>
      <c r="C149" s="66">
        <v>12</v>
      </c>
      <c r="D149" s="66">
        <v>642</v>
      </c>
      <c r="E149" s="68">
        <v>5</v>
      </c>
      <c r="F149" s="66">
        <v>2725</v>
      </c>
      <c r="G149" s="66">
        <f t="shared" ref="G149:G180" si="25">Q149*E149</f>
        <v>3280</v>
      </c>
      <c r="H149" s="66">
        <f t="shared" si="24"/>
        <v>3002.5</v>
      </c>
      <c r="I149" s="66">
        <v>540</v>
      </c>
      <c r="J149" s="69">
        <f t="shared" si="21"/>
        <v>151.70833333333334</v>
      </c>
      <c r="K149" s="66"/>
      <c r="L149" s="66"/>
      <c r="M149" s="66"/>
      <c r="N149" s="44">
        <f t="shared" ref="N149:N180" si="26">H149*0.05/C149</f>
        <v>12.510416666666666</v>
      </c>
      <c r="O149" s="49">
        <f t="shared" si="22"/>
        <v>164.21875</v>
      </c>
      <c r="P149" s="83">
        <v>1312</v>
      </c>
      <c r="Q149" s="71">
        <f t="shared" si="23"/>
        <v>656</v>
      </c>
      <c r="R149" s="78">
        <v>150</v>
      </c>
      <c r="S149" s="99"/>
      <c r="T149" s="99"/>
      <c r="U149" s="99"/>
      <c r="V149" s="99"/>
      <c r="W149" s="99"/>
      <c r="X149" s="99"/>
      <c r="Y149" s="99"/>
      <c r="Z149" s="99"/>
      <c r="AA149" s="99"/>
      <c r="AB149" s="99"/>
      <c r="AC149" s="99"/>
      <c r="AD149" s="99"/>
      <c r="AE149" s="99"/>
      <c r="AF149" s="99"/>
      <c r="AG149" s="99"/>
      <c r="AH149" s="99"/>
      <c r="AI149" s="99"/>
      <c r="AJ149" s="99"/>
      <c r="AK149" s="99"/>
      <c r="AL149" s="99"/>
      <c r="AM149" s="99"/>
      <c r="AN149" s="99"/>
      <c r="AO149" s="99"/>
      <c r="AP149" s="99"/>
      <c r="AQ149" s="99"/>
      <c r="AR149" s="99"/>
      <c r="AS149" s="99"/>
      <c r="AT149" s="99"/>
      <c r="AU149" s="99"/>
    </row>
    <row r="150" spans="1:47" s="71" customFormat="1" x14ac:dyDescent="0.3">
      <c r="A150" s="66">
        <v>165</v>
      </c>
      <c r="B150" s="67" t="s">
        <v>82</v>
      </c>
      <c r="C150" s="66">
        <v>24</v>
      </c>
      <c r="D150" s="66">
        <v>8553</v>
      </c>
      <c r="E150" s="68">
        <v>5</v>
      </c>
      <c r="F150" s="66">
        <v>12855</v>
      </c>
      <c r="G150" s="66">
        <f t="shared" si="25"/>
        <v>13957.5</v>
      </c>
      <c r="H150" s="66">
        <f t="shared" si="24"/>
        <v>13406.25</v>
      </c>
      <c r="I150" s="66">
        <v>3120</v>
      </c>
      <c r="J150" s="69">
        <f t="shared" si="21"/>
        <v>72.21875</v>
      </c>
      <c r="K150" s="66"/>
      <c r="L150" s="73">
        <v>30</v>
      </c>
      <c r="M150" s="66"/>
      <c r="N150" s="44">
        <f t="shared" si="26"/>
        <v>27.9296875</v>
      </c>
      <c r="O150" s="49">
        <f t="shared" si="22"/>
        <v>100.1484375</v>
      </c>
      <c r="P150" s="83">
        <v>5583</v>
      </c>
      <c r="Q150" s="71">
        <f t="shared" si="23"/>
        <v>2791.5</v>
      </c>
      <c r="R150" s="78"/>
      <c r="S150" s="99"/>
      <c r="T150" s="99"/>
      <c r="U150" s="99"/>
      <c r="V150" s="99"/>
      <c r="W150" s="99"/>
      <c r="X150" s="99"/>
      <c r="Y150" s="99"/>
      <c r="Z150" s="99"/>
      <c r="AA150" s="99"/>
      <c r="AB150" s="99"/>
      <c r="AC150" s="99"/>
      <c r="AD150" s="99"/>
      <c r="AE150" s="99"/>
      <c r="AF150" s="99"/>
      <c r="AG150" s="99"/>
      <c r="AH150" s="99"/>
      <c r="AI150" s="99"/>
      <c r="AJ150" s="99"/>
      <c r="AK150" s="99"/>
      <c r="AL150" s="99"/>
      <c r="AM150" s="99"/>
      <c r="AN150" s="99"/>
      <c r="AO150" s="99"/>
      <c r="AP150" s="99"/>
      <c r="AQ150" s="99"/>
      <c r="AR150" s="99"/>
      <c r="AS150" s="99"/>
      <c r="AT150" s="99"/>
      <c r="AU150" s="99"/>
    </row>
    <row r="151" spans="1:47" s="71" customFormat="1" x14ac:dyDescent="0.3">
      <c r="A151" s="66">
        <v>3135</v>
      </c>
      <c r="B151" s="67" t="s">
        <v>240</v>
      </c>
      <c r="C151" s="66">
        <v>10</v>
      </c>
      <c r="D151" s="66">
        <v>367</v>
      </c>
      <c r="E151" s="68">
        <v>8</v>
      </c>
      <c r="F151" s="66">
        <v>56</v>
      </c>
      <c r="G151" s="66">
        <f t="shared" si="25"/>
        <v>116</v>
      </c>
      <c r="H151" s="66">
        <f t="shared" si="24"/>
        <v>86</v>
      </c>
      <c r="I151" s="66"/>
      <c r="J151" s="69">
        <f t="shared" si="21"/>
        <v>-28.1</v>
      </c>
      <c r="K151" s="66"/>
      <c r="L151" s="66"/>
      <c r="M151" s="66"/>
      <c r="N151" s="44">
        <f t="shared" si="26"/>
        <v>0.43</v>
      </c>
      <c r="O151" s="49">
        <f t="shared" si="22"/>
        <v>-27.67</v>
      </c>
      <c r="P151" s="83">
        <v>29</v>
      </c>
      <c r="Q151" s="71">
        <f t="shared" si="23"/>
        <v>14.5</v>
      </c>
      <c r="R151" s="78"/>
      <c r="S151" s="99"/>
      <c r="T151" s="99"/>
      <c r="U151" s="99"/>
      <c r="V151" s="99"/>
      <c r="W151" s="99"/>
      <c r="X151" s="99"/>
      <c r="Y151" s="99"/>
      <c r="Z151" s="99"/>
      <c r="AA151" s="99"/>
      <c r="AB151" s="99"/>
      <c r="AC151" s="99"/>
      <c r="AD151" s="99"/>
      <c r="AE151" s="99"/>
      <c r="AF151" s="99"/>
      <c r="AG151" s="99"/>
      <c r="AH151" s="99"/>
      <c r="AI151" s="99"/>
      <c r="AJ151" s="99"/>
      <c r="AK151" s="99"/>
      <c r="AL151" s="99"/>
      <c r="AM151" s="99"/>
      <c r="AN151" s="99"/>
      <c r="AO151" s="99"/>
      <c r="AP151" s="99"/>
      <c r="AQ151" s="99"/>
      <c r="AR151" s="99"/>
      <c r="AS151" s="99"/>
      <c r="AT151" s="99"/>
      <c r="AU151" s="99"/>
    </row>
    <row r="152" spans="1:47" s="71" customFormat="1" x14ac:dyDescent="0.3">
      <c r="A152" s="66">
        <v>3051</v>
      </c>
      <c r="B152" s="67" t="s">
        <v>191</v>
      </c>
      <c r="C152" s="66">
        <v>12</v>
      </c>
      <c r="D152" s="66">
        <v>766</v>
      </c>
      <c r="E152" s="68">
        <v>10</v>
      </c>
      <c r="F152" s="66">
        <v>0</v>
      </c>
      <c r="G152" s="66">
        <f t="shared" si="25"/>
        <v>0</v>
      </c>
      <c r="H152" s="66">
        <f t="shared" si="24"/>
        <v>0</v>
      </c>
      <c r="I152" s="66"/>
      <c r="J152" s="69">
        <f t="shared" si="21"/>
        <v>-63.833333333333336</v>
      </c>
      <c r="K152" s="66"/>
      <c r="L152" s="66"/>
      <c r="M152" s="66"/>
      <c r="N152" s="44">
        <f t="shared" si="26"/>
        <v>0</v>
      </c>
      <c r="O152" s="49">
        <f t="shared" si="22"/>
        <v>-63.833333333333336</v>
      </c>
      <c r="P152" s="83"/>
      <c r="Q152" s="71">
        <f t="shared" si="23"/>
        <v>0</v>
      </c>
      <c r="R152" s="78"/>
      <c r="S152" s="99"/>
      <c r="T152" s="99"/>
      <c r="U152" s="99"/>
      <c r="V152" s="99"/>
      <c r="W152" s="99"/>
      <c r="X152" s="99"/>
      <c r="Y152" s="99"/>
      <c r="Z152" s="99"/>
      <c r="AA152" s="99"/>
      <c r="AB152" s="99"/>
      <c r="AC152" s="99"/>
      <c r="AD152" s="99"/>
      <c r="AE152" s="99"/>
      <c r="AF152" s="99"/>
      <c r="AG152" s="99"/>
      <c r="AH152" s="99"/>
      <c r="AI152" s="99"/>
      <c r="AJ152" s="99"/>
      <c r="AK152" s="99"/>
      <c r="AL152" s="99"/>
      <c r="AM152" s="99"/>
      <c r="AN152" s="99"/>
      <c r="AO152" s="99"/>
      <c r="AP152" s="99"/>
      <c r="AQ152" s="99"/>
      <c r="AR152" s="99"/>
      <c r="AS152" s="99"/>
      <c r="AT152" s="99"/>
      <c r="AU152" s="99"/>
    </row>
    <row r="153" spans="1:47" s="71" customFormat="1" x14ac:dyDescent="0.3">
      <c r="A153" s="66">
        <v>167</v>
      </c>
      <c r="B153" s="67" t="s">
        <v>175</v>
      </c>
      <c r="C153" s="66">
        <v>1</v>
      </c>
      <c r="D153" s="66">
        <v>85</v>
      </c>
      <c r="E153" s="68">
        <v>10</v>
      </c>
      <c r="F153" s="66">
        <v>200</v>
      </c>
      <c r="G153" s="66">
        <f t="shared" si="25"/>
        <v>545</v>
      </c>
      <c r="H153" s="66">
        <f t="shared" si="24"/>
        <v>372.5</v>
      </c>
      <c r="I153" s="66">
        <v>100</v>
      </c>
      <c r="J153" s="69">
        <f t="shared" si="21"/>
        <v>187.5</v>
      </c>
      <c r="K153" s="66"/>
      <c r="L153" s="66"/>
      <c r="M153" s="66"/>
      <c r="N153" s="44">
        <f t="shared" si="26"/>
        <v>18.625</v>
      </c>
      <c r="O153" s="49">
        <f t="shared" si="22"/>
        <v>206.125</v>
      </c>
      <c r="P153" s="83">
        <v>109</v>
      </c>
      <c r="Q153" s="71">
        <f t="shared" si="23"/>
        <v>54.5</v>
      </c>
      <c r="R153" s="78"/>
      <c r="S153" s="99"/>
      <c r="T153" s="99"/>
      <c r="U153" s="99"/>
      <c r="V153" s="99"/>
      <c r="W153" s="99"/>
      <c r="X153" s="99"/>
      <c r="Y153" s="99"/>
      <c r="Z153" s="99"/>
      <c r="AA153" s="99"/>
      <c r="AB153" s="99"/>
      <c r="AC153" s="99"/>
      <c r="AD153" s="99"/>
      <c r="AE153" s="99"/>
      <c r="AF153" s="99"/>
      <c r="AG153" s="99"/>
      <c r="AH153" s="99"/>
      <c r="AI153" s="99"/>
      <c r="AJ153" s="99"/>
      <c r="AK153" s="99"/>
      <c r="AL153" s="99"/>
      <c r="AM153" s="99"/>
      <c r="AN153" s="99"/>
      <c r="AO153" s="99"/>
      <c r="AP153" s="99"/>
      <c r="AQ153" s="99"/>
      <c r="AR153" s="99"/>
      <c r="AS153" s="99"/>
      <c r="AT153" s="99"/>
      <c r="AU153" s="99"/>
    </row>
    <row r="154" spans="1:47" s="71" customFormat="1" x14ac:dyDescent="0.3">
      <c r="A154" s="66">
        <v>166</v>
      </c>
      <c r="B154" s="67" t="s">
        <v>176</v>
      </c>
      <c r="C154" s="66">
        <v>1</v>
      </c>
      <c r="D154" s="66">
        <v>0</v>
      </c>
      <c r="E154" s="68">
        <v>10</v>
      </c>
      <c r="F154" s="66">
        <v>0</v>
      </c>
      <c r="G154" s="66">
        <f t="shared" si="25"/>
        <v>0</v>
      </c>
      <c r="H154" s="66">
        <f t="shared" si="24"/>
        <v>0</v>
      </c>
      <c r="I154" s="66"/>
      <c r="J154" s="69">
        <f t="shared" si="21"/>
        <v>0</v>
      </c>
      <c r="K154" s="66"/>
      <c r="L154" s="66"/>
      <c r="M154" s="66"/>
      <c r="N154" s="44">
        <f t="shared" si="26"/>
        <v>0</v>
      </c>
      <c r="O154" s="49">
        <f t="shared" si="22"/>
        <v>0</v>
      </c>
      <c r="P154" s="83"/>
      <c r="Q154" s="71">
        <f t="shared" si="23"/>
        <v>0</v>
      </c>
      <c r="R154" s="78"/>
      <c r="S154" s="99"/>
      <c r="T154" s="99"/>
      <c r="U154" s="99"/>
      <c r="V154" s="99"/>
      <c r="W154" s="99"/>
      <c r="X154" s="99"/>
      <c r="Y154" s="99"/>
      <c r="Z154" s="99"/>
      <c r="AA154" s="99"/>
      <c r="AB154" s="99"/>
      <c r="AC154" s="99"/>
      <c r="AD154" s="99"/>
      <c r="AE154" s="99"/>
      <c r="AF154" s="99"/>
      <c r="AG154" s="99"/>
      <c r="AH154" s="99"/>
      <c r="AI154" s="99"/>
      <c r="AJ154" s="99"/>
      <c r="AK154" s="99"/>
      <c r="AL154" s="99"/>
      <c r="AM154" s="99"/>
      <c r="AN154" s="99"/>
      <c r="AO154" s="99"/>
      <c r="AP154" s="99"/>
      <c r="AQ154" s="99"/>
      <c r="AR154" s="99"/>
      <c r="AS154" s="99"/>
      <c r="AT154" s="99"/>
      <c r="AU154" s="99"/>
    </row>
    <row r="155" spans="1:47" s="71" customFormat="1" x14ac:dyDescent="0.3">
      <c r="A155" s="66">
        <v>3102</v>
      </c>
      <c r="B155" s="67" t="s">
        <v>84</v>
      </c>
      <c r="C155" s="66">
        <v>6</v>
      </c>
      <c r="D155" s="66">
        <v>90</v>
      </c>
      <c r="E155" s="68">
        <v>3.5</v>
      </c>
      <c r="F155" s="66">
        <v>121</v>
      </c>
      <c r="G155" s="66">
        <f t="shared" si="25"/>
        <v>210</v>
      </c>
      <c r="H155" s="66">
        <f t="shared" si="24"/>
        <v>165.5</v>
      </c>
      <c r="I155" s="66">
        <v>60</v>
      </c>
      <c r="J155" s="69">
        <f t="shared" si="21"/>
        <v>2.5833333333333335</v>
      </c>
      <c r="K155" s="66"/>
      <c r="L155" s="66"/>
      <c r="M155" s="66"/>
      <c r="N155" s="44">
        <f t="shared" si="26"/>
        <v>1.3791666666666667</v>
      </c>
      <c r="O155" s="49">
        <f t="shared" si="22"/>
        <v>3.9625000000000004</v>
      </c>
      <c r="P155" s="83">
        <v>120</v>
      </c>
      <c r="Q155" s="71">
        <f t="shared" si="23"/>
        <v>60</v>
      </c>
      <c r="R155" s="78"/>
      <c r="S155" s="99"/>
      <c r="T155" s="99"/>
      <c r="U155" s="99"/>
      <c r="V155" s="99"/>
      <c r="W155" s="99"/>
      <c r="X155" s="99"/>
      <c r="Y155" s="99"/>
      <c r="Z155" s="99"/>
      <c r="AA155" s="99"/>
      <c r="AB155" s="99"/>
      <c r="AC155" s="99"/>
      <c r="AD155" s="99"/>
      <c r="AE155" s="99"/>
      <c r="AF155" s="99"/>
      <c r="AG155" s="99"/>
      <c r="AH155" s="99"/>
      <c r="AI155" s="99"/>
      <c r="AJ155" s="99"/>
      <c r="AK155" s="99"/>
      <c r="AL155" s="99"/>
      <c r="AM155" s="99"/>
      <c r="AN155" s="99"/>
      <c r="AO155" s="99"/>
      <c r="AP155" s="99"/>
      <c r="AQ155" s="99"/>
      <c r="AR155" s="99"/>
      <c r="AS155" s="99"/>
      <c r="AT155" s="99"/>
      <c r="AU155" s="99"/>
    </row>
    <row r="156" spans="1:47" s="110" customFormat="1" x14ac:dyDescent="0.3">
      <c r="A156" s="75">
        <v>3</v>
      </c>
      <c r="B156" s="102" t="s">
        <v>20</v>
      </c>
      <c r="C156" s="75">
        <v>24</v>
      </c>
      <c r="D156" s="75">
        <v>2519</v>
      </c>
      <c r="E156" s="106">
        <v>9</v>
      </c>
      <c r="F156" s="75">
        <v>1476</v>
      </c>
      <c r="G156" s="75">
        <f t="shared" si="25"/>
        <v>459</v>
      </c>
      <c r="H156" s="75">
        <f t="shared" si="24"/>
        <v>967.5</v>
      </c>
      <c r="I156" s="75"/>
      <c r="J156" s="107">
        <f t="shared" si="21"/>
        <v>-64.645833333333329</v>
      </c>
      <c r="K156" s="75"/>
      <c r="L156" s="75">
        <v>20</v>
      </c>
      <c r="M156" s="75"/>
      <c r="N156" s="108">
        <f t="shared" si="26"/>
        <v>2.015625</v>
      </c>
      <c r="O156" s="108">
        <f t="shared" si="22"/>
        <v>-62.630208333333329</v>
      </c>
      <c r="P156" s="109">
        <v>102</v>
      </c>
      <c r="Q156" s="110">
        <f t="shared" si="23"/>
        <v>51</v>
      </c>
    </row>
    <row r="157" spans="1:47" s="111" customFormat="1" x14ac:dyDescent="0.3">
      <c r="A157" s="75">
        <v>2</v>
      </c>
      <c r="B157" s="102" t="s">
        <v>19</v>
      </c>
      <c r="C157" s="75">
        <v>24</v>
      </c>
      <c r="D157" s="75">
        <v>2019</v>
      </c>
      <c r="E157" s="106">
        <v>9</v>
      </c>
      <c r="F157" s="75">
        <v>3848</v>
      </c>
      <c r="G157" s="75">
        <f t="shared" si="25"/>
        <v>3145.5</v>
      </c>
      <c r="H157" s="75">
        <f t="shared" si="24"/>
        <v>3496.75</v>
      </c>
      <c r="I157" s="75"/>
      <c r="J157" s="107">
        <f t="shared" si="21"/>
        <v>61.572916666666664</v>
      </c>
      <c r="K157" s="75"/>
      <c r="L157" s="75">
        <v>30</v>
      </c>
      <c r="M157" s="75"/>
      <c r="N157" s="108">
        <f t="shared" si="26"/>
        <v>7.2848958333333336</v>
      </c>
      <c r="O157" s="108">
        <f t="shared" si="22"/>
        <v>68.857812499999994</v>
      </c>
      <c r="P157" s="109">
        <v>699</v>
      </c>
      <c r="Q157" s="110">
        <f t="shared" si="23"/>
        <v>349.5</v>
      </c>
      <c r="R157" s="110"/>
      <c r="S157" s="110"/>
      <c r="T157" s="110"/>
      <c r="U157" s="110"/>
      <c r="V157" s="110"/>
      <c r="W157" s="110"/>
      <c r="X157" s="110"/>
      <c r="Y157" s="110"/>
      <c r="Z157" s="110"/>
      <c r="AA157" s="110"/>
      <c r="AB157" s="110"/>
      <c r="AC157" s="110"/>
      <c r="AD157" s="110"/>
      <c r="AE157" s="110"/>
      <c r="AF157" s="110"/>
      <c r="AG157" s="110"/>
      <c r="AH157" s="110"/>
      <c r="AI157" s="110"/>
      <c r="AJ157" s="110"/>
      <c r="AK157" s="110"/>
      <c r="AL157" s="110"/>
      <c r="AM157" s="110"/>
      <c r="AN157" s="110"/>
      <c r="AO157" s="110"/>
      <c r="AP157" s="110"/>
      <c r="AQ157" s="110"/>
      <c r="AR157" s="110"/>
      <c r="AS157" s="110"/>
      <c r="AT157" s="110"/>
      <c r="AU157" s="110"/>
    </row>
    <row r="158" spans="1:47" s="104" customFormat="1" x14ac:dyDescent="0.3">
      <c r="A158" s="66">
        <v>59</v>
      </c>
      <c r="B158" s="67" t="s">
        <v>112</v>
      </c>
      <c r="C158" s="66">
        <v>12</v>
      </c>
      <c r="D158" s="66">
        <v>2629</v>
      </c>
      <c r="E158" s="68">
        <v>9</v>
      </c>
      <c r="F158" s="66">
        <v>3992</v>
      </c>
      <c r="G158" s="66">
        <f t="shared" si="25"/>
        <v>4513.5</v>
      </c>
      <c r="H158" s="66">
        <f t="shared" si="24"/>
        <v>4252.75</v>
      </c>
      <c r="I158" s="66">
        <v>720</v>
      </c>
      <c r="J158" s="69">
        <f t="shared" si="21"/>
        <v>75.3125</v>
      </c>
      <c r="K158" s="66"/>
      <c r="L158" s="66"/>
      <c r="M158" s="66"/>
      <c r="N158" s="44">
        <f t="shared" si="26"/>
        <v>17.719791666666669</v>
      </c>
      <c r="O158" s="49">
        <f t="shared" si="22"/>
        <v>93.032291666666666</v>
      </c>
      <c r="P158" s="83">
        <v>1003</v>
      </c>
      <c r="Q158" s="71">
        <f t="shared" si="23"/>
        <v>501.5</v>
      </c>
      <c r="R158" s="78"/>
      <c r="S158" s="99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</row>
    <row r="159" spans="1:47" s="104" customFormat="1" x14ac:dyDescent="0.3">
      <c r="A159" s="66">
        <v>4</v>
      </c>
      <c r="B159" s="67" t="s">
        <v>21</v>
      </c>
      <c r="C159" s="66">
        <v>24</v>
      </c>
      <c r="D159" s="66">
        <v>2372</v>
      </c>
      <c r="E159" s="68">
        <v>9</v>
      </c>
      <c r="F159" s="66">
        <v>2237</v>
      </c>
      <c r="G159" s="66">
        <f t="shared" si="25"/>
        <v>2457</v>
      </c>
      <c r="H159" s="66">
        <f t="shared" si="24"/>
        <v>2347</v>
      </c>
      <c r="I159" s="66">
        <v>240</v>
      </c>
      <c r="J159" s="69">
        <f t="shared" si="21"/>
        <v>-11.041666666666666</v>
      </c>
      <c r="K159" s="66"/>
      <c r="L159" s="66"/>
      <c r="M159" s="66"/>
      <c r="N159" s="44">
        <f t="shared" si="26"/>
        <v>4.8895833333333334</v>
      </c>
      <c r="O159" s="49">
        <f t="shared" si="22"/>
        <v>-6.1520833333333327</v>
      </c>
      <c r="P159" s="83">
        <v>546</v>
      </c>
      <c r="Q159" s="71">
        <f t="shared" si="23"/>
        <v>273</v>
      </c>
      <c r="R159" s="78"/>
      <c r="S159" s="99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</row>
    <row r="160" spans="1:47" s="104" customFormat="1" x14ac:dyDescent="0.3">
      <c r="A160" s="66">
        <v>5</v>
      </c>
      <c r="B160" s="67" t="s">
        <v>22</v>
      </c>
      <c r="C160" s="66">
        <v>24</v>
      </c>
      <c r="D160" s="66">
        <v>2690</v>
      </c>
      <c r="E160" s="68">
        <v>9</v>
      </c>
      <c r="F160" s="66">
        <v>2120</v>
      </c>
      <c r="G160" s="66">
        <f t="shared" si="25"/>
        <v>2227.5</v>
      </c>
      <c r="H160" s="66">
        <f t="shared" si="24"/>
        <v>2173.75</v>
      </c>
      <c r="I160" s="66">
        <v>600</v>
      </c>
      <c r="J160" s="69">
        <f t="shared" si="21"/>
        <v>-46.510416666666664</v>
      </c>
      <c r="K160" s="66"/>
      <c r="L160" s="66"/>
      <c r="M160" s="66"/>
      <c r="N160" s="44">
        <f t="shared" si="26"/>
        <v>4.528645833333333</v>
      </c>
      <c r="O160" s="49">
        <f t="shared" si="22"/>
        <v>-41.981770833333329</v>
      </c>
      <c r="P160" s="83">
        <v>495</v>
      </c>
      <c r="Q160" s="71">
        <f t="shared" si="23"/>
        <v>247.5</v>
      </c>
      <c r="R160" s="78"/>
      <c r="S160" s="99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</row>
    <row r="161" spans="1:47" s="104" customFormat="1" x14ac:dyDescent="0.3">
      <c r="A161" s="66">
        <v>1388</v>
      </c>
      <c r="B161" s="67" t="s">
        <v>24</v>
      </c>
      <c r="C161" s="66">
        <v>24</v>
      </c>
      <c r="D161" s="66">
        <v>749</v>
      </c>
      <c r="E161" s="68">
        <v>9</v>
      </c>
      <c r="F161" s="66">
        <v>1341</v>
      </c>
      <c r="G161" s="66">
        <f t="shared" si="25"/>
        <v>2151</v>
      </c>
      <c r="H161" s="66">
        <f t="shared" si="24"/>
        <v>1746</v>
      </c>
      <c r="I161" s="66">
        <v>480</v>
      </c>
      <c r="J161" s="69">
        <f t="shared" si="21"/>
        <v>21.541666666666668</v>
      </c>
      <c r="K161" s="66"/>
      <c r="L161" s="66"/>
      <c r="M161" s="66"/>
      <c r="N161" s="44">
        <f t="shared" si="26"/>
        <v>3.6375000000000006</v>
      </c>
      <c r="O161" s="49">
        <f t="shared" si="22"/>
        <v>25.179166666666667</v>
      </c>
      <c r="P161" s="83">
        <v>478</v>
      </c>
      <c r="Q161" s="71">
        <f t="shared" si="23"/>
        <v>239</v>
      </c>
      <c r="R161" s="78"/>
      <c r="S161" s="99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</row>
    <row r="162" spans="1:47" s="71" customFormat="1" x14ac:dyDescent="0.3">
      <c r="A162" s="66">
        <v>3017</v>
      </c>
      <c r="B162" s="67" t="s">
        <v>340</v>
      </c>
      <c r="C162" s="66">
        <v>24</v>
      </c>
      <c r="D162" s="66">
        <v>1691</v>
      </c>
      <c r="E162" s="68">
        <v>9</v>
      </c>
      <c r="F162" s="66">
        <v>2367</v>
      </c>
      <c r="G162" s="66">
        <f t="shared" si="25"/>
        <v>2569.5</v>
      </c>
      <c r="H162" s="66">
        <f t="shared" si="24"/>
        <v>2468.25</v>
      </c>
      <c r="I162" s="66">
        <v>240</v>
      </c>
      <c r="J162" s="69">
        <f t="shared" si="21"/>
        <v>22.385416666666668</v>
      </c>
      <c r="K162" s="66"/>
      <c r="L162" s="66"/>
      <c r="M162" s="66"/>
      <c r="N162" s="44">
        <f t="shared" si="26"/>
        <v>5.1421875000000004</v>
      </c>
      <c r="O162" s="49">
        <f t="shared" si="22"/>
        <v>27.52760416666667</v>
      </c>
      <c r="P162" s="83">
        <v>571</v>
      </c>
      <c r="Q162" s="71">
        <f t="shared" si="23"/>
        <v>285.5</v>
      </c>
      <c r="R162" s="78"/>
      <c r="S162" s="99"/>
      <c r="T162" s="99"/>
      <c r="U162" s="99"/>
      <c r="V162" s="99"/>
      <c r="W162" s="99"/>
      <c r="X162" s="99"/>
      <c r="Y162" s="99"/>
      <c r="Z162" s="99"/>
      <c r="AA162" s="99"/>
      <c r="AB162" s="99"/>
      <c r="AC162" s="99"/>
      <c r="AD162" s="99"/>
      <c r="AE162" s="99"/>
      <c r="AF162" s="99"/>
      <c r="AG162" s="99"/>
      <c r="AH162" s="99"/>
      <c r="AI162" s="99"/>
      <c r="AJ162" s="99"/>
      <c r="AK162" s="99"/>
      <c r="AL162" s="99"/>
      <c r="AM162" s="99"/>
      <c r="AN162" s="99"/>
      <c r="AO162" s="99"/>
      <c r="AP162" s="99"/>
      <c r="AQ162" s="99"/>
      <c r="AR162" s="99"/>
      <c r="AS162" s="99"/>
      <c r="AT162" s="99"/>
      <c r="AU162" s="99"/>
    </row>
    <row r="163" spans="1:47" s="71" customFormat="1" x14ac:dyDescent="0.3">
      <c r="A163" s="66">
        <v>12</v>
      </c>
      <c r="B163" s="67" t="s">
        <v>138</v>
      </c>
      <c r="C163" s="66">
        <v>200</v>
      </c>
      <c r="D163" s="66">
        <v>15000</v>
      </c>
      <c r="E163" s="68">
        <v>3.5</v>
      </c>
      <c r="F163" s="66">
        <v>38920</v>
      </c>
      <c r="G163" s="66">
        <f t="shared" si="25"/>
        <v>43750</v>
      </c>
      <c r="H163" s="66">
        <f t="shared" si="24"/>
        <v>41335</v>
      </c>
      <c r="I163" s="66">
        <v>12000</v>
      </c>
      <c r="J163" s="69">
        <f t="shared" si="21"/>
        <v>71.674999999999997</v>
      </c>
      <c r="K163" s="66"/>
      <c r="L163" s="73">
        <v>10</v>
      </c>
      <c r="M163" s="66"/>
      <c r="N163" s="44">
        <f t="shared" si="26"/>
        <v>10.33375</v>
      </c>
      <c r="O163" s="49">
        <f t="shared" si="22"/>
        <v>82.008749999999992</v>
      </c>
      <c r="P163" s="83">
        <v>25000</v>
      </c>
      <c r="Q163" s="71">
        <f t="shared" si="23"/>
        <v>12500</v>
      </c>
      <c r="R163" s="78"/>
      <c r="S163" s="99"/>
      <c r="T163" s="99"/>
      <c r="U163" s="99"/>
      <c r="V163" s="99"/>
      <c r="W163" s="99"/>
      <c r="X163" s="99"/>
      <c r="Y163" s="99"/>
      <c r="Z163" s="99"/>
      <c r="AA163" s="99"/>
      <c r="AB163" s="99"/>
      <c r="AC163" s="99"/>
      <c r="AD163" s="99"/>
      <c r="AE163" s="99"/>
      <c r="AF163" s="99"/>
      <c r="AG163" s="99"/>
      <c r="AH163" s="99"/>
      <c r="AI163" s="99"/>
      <c r="AJ163" s="99"/>
      <c r="AK163" s="99"/>
      <c r="AL163" s="99"/>
      <c r="AM163" s="99"/>
      <c r="AN163" s="99"/>
      <c r="AO163" s="99"/>
      <c r="AP163" s="99"/>
      <c r="AQ163" s="99"/>
      <c r="AR163" s="99"/>
      <c r="AS163" s="99"/>
      <c r="AT163" s="99"/>
      <c r="AU163" s="99"/>
    </row>
    <row r="164" spans="1:47" s="71" customFormat="1" x14ac:dyDescent="0.3">
      <c r="A164" s="66">
        <v>1519</v>
      </c>
      <c r="B164" s="67" t="s">
        <v>180</v>
      </c>
      <c r="C164" s="66">
        <v>36</v>
      </c>
      <c r="D164" s="66">
        <v>912</v>
      </c>
      <c r="E164" s="68">
        <v>4.5</v>
      </c>
      <c r="F164" s="66">
        <v>2115</v>
      </c>
      <c r="G164" s="66">
        <f t="shared" si="25"/>
        <v>2250</v>
      </c>
      <c r="H164" s="66">
        <f t="shared" si="24"/>
        <v>2182.5</v>
      </c>
      <c r="I164" s="66">
        <v>1188</v>
      </c>
      <c r="J164" s="69">
        <f t="shared" si="21"/>
        <v>2.2916666666666665</v>
      </c>
      <c r="K164" s="66"/>
      <c r="L164" s="66"/>
      <c r="M164" s="66"/>
      <c r="N164" s="44">
        <f t="shared" si="26"/>
        <v>3.03125</v>
      </c>
      <c r="O164" s="49">
        <f t="shared" si="22"/>
        <v>5.3229166666666661</v>
      </c>
      <c r="P164" s="83">
        <v>1000</v>
      </c>
      <c r="Q164" s="71">
        <f t="shared" si="23"/>
        <v>500</v>
      </c>
      <c r="R164" s="78"/>
      <c r="S164" s="99"/>
      <c r="T164" s="99"/>
      <c r="U164" s="99"/>
      <c r="V164" s="99"/>
      <c r="W164" s="99"/>
      <c r="X164" s="99"/>
      <c r="Y164" s="99"/>
      <c r="Z164" s="99"/>
      <c r="AA164" s="99"/>
      <c r="AB164" s="99"/>
      <c r="AC164" s="99"/>
      <c r="AD164" s="99"/>
      <c r="AE164" s="99"/>
      <c r="AF164" s="99"/>
      <c r="AG164" s="99"/>
      <c r="AH164" s="99"/>
      <c r="AI164" s="99"/>
      <c r="AJ164" s="99"/>
      <c r="AK164" s="99"/>
      <c r="AL164" s="99"/>
      <c r="AM164" s="99"/>
      <c r="AN164" s="99"/>
      <c r="AO164" s="99"/>
      <c r="AP164" s="99"/>
      <c r="AQ164" s="99"/>
      <c r="AR164" s="99"/>
      <c r="AS164" s="99"/>
      <c r="AT164" s="99"/>
      <c r="AU164" s="99"/>
    </row>
    <row r="165" spans="1:47" s="71" customFormat="1" x14ac:dyDescent="0.3">
      <c r="A165" s="66">
        <v>1520</v>
      </c>
      <c r="B165" s="67" t="s">
        <v>181</v>
      </c>
      <c r="C165" s="66">
        <v>36</v>
      </c>
      <c r="D165" s="66">
        <v>110</v>
      </c>
      <c r="E165" s="68">
        <v>4.5</v>
      </c>
      <c r="F165" s="66">
        <v>1375</v>
      </c>
      <c r="G165" s="66">
        <f t="shared" si="25"/>
        <v>1575</v>
      </c>
      <c r="H165" s="66">
        <f t="shared" si="24"/>
        <v>1475</v>
      </c>
      <c r="I165" s="66">
        <v>540</v>
      </c>
      <c r="J165" s="69">
        <f t="shared" si="21"/>
        <v>22.916666666666668</v>
      </c>
      <c r="K165" s="66"/>
      <c r="L165" s="66"/>
      <c r="M165" s="66"/>
      <c r="N165" s="44">
        <f t="shared" si="26"/>
        <v>2.0486111111111112</v>
      </c>
      <c r="O165" s="49">
        <f t="shared" si="22"/>
        <v>24.965277777777779</v>
      </c>
      <c r="P165" s="83">
        <v>700</v>
      </c>
      <c r="Q165" s="71">
        <f t="shared" si="23"/>
        <v>350</v>
      </c>
      <c r="R165" s="78"/>
      <c r="S165" s="99"/>
      <c r="T165" s="99"/>
      <c r="U165" s="99"/>
      <c r="V165" s="99"/>
      <c r="W165" s="99"/>
      <c r="X165" s="99"/>
      <c r="Y165" s="99"/>
      <c r="Z165" s="99"/>
      <c r="AA165" s="99"/>
      <c r="AB165" s="99"/>
      <c r="AC165" s="99"/>
      <c r="AD165" s="99"/>
      <c r="AE165" s="99"/>
      <c r="AF165" s="99"/>
      <c r="AG165" s="99"/>
      <c r="AH165" s="99"/>
      <c r="AI165" s="99"/>
      <c r="AJ165" s="99"/>
      <c r="AK165" s="99"/>
      <c r="AL165" s="99"/>
      <c r="AM165" s="99"/>
      <c r="AN165" s="99"/>
      <c r="AO165" s="99"/>
      <c r="AP165" s="99"/>
      <c r="AQ165" s="99"/>
      <c r="AR165" s="99"/>
      <c r="AS165" s="99"/>
      <c r="AT165" s="99"/>
      <c r="AU165" s="99"/>
    </row>
    <row r="166" spans="1:47" s="71" customFormat="1" x14ac:dyDescent="0.3">
      <c r="A166" s="66">
        <v>1034</v>
      </c>
      <c r="B166" s="67" t="s">
        <v>174</v>
      </c>
      <c r="C166" s="66">
        <v>1</v>
      </c>
      <c r="D166" s="66">
        <v>128</v>
      </c>
      <c r="E166" s="68">
        <v>10</v>
      </c>
      <c r="F166" s="66">
        <v>305</v>
      </c>
      <c r="G166" s="66">
        <f t="shared" si="25"/>
        <v>710</v>
      </c>
      <c r="H166" s="66">
        <f t="shared" si="24"/>
        <v>507.5</v>
      </c>
      <c r="I166" s="66">
        <v>130</v>
      </c>
      <c r="J166" s="69">
        <f t="shared" si="21"/>
        <v>249.5</v>
      </c>
      <c r="K166" s="66"/>
      <c r="L166" s="66"/>
      <c r="M166" s="66"/>
      <c r="N166" s="44">
        <f t="shared" si="26"/>
        <v>25.375</v>
      </c>
      <c r="O166" s="49">
        <f t="shared" si="22"/>
        <v>274.875</v>
      </c>
      <c r="P166" s="83">
        <v>142</v>
      </c>
      <c r="Q166" s="71">
        <f t="shared" si="23"/>
        <v>71</v>
      </c>
      <c r="R166" s="78"/>
      <c r="S166" s="99"/>
      <c r="T166" s="99"/>
      <c r="U166" s="99"/>
      <c r="V166" s="99"/>
      <c r="W166" s="99"/>
      <c r="X166" s="99"/>
      <c r="Y166" s="99"/>
      <c r="Z166" s="99"/>
      <c r="AA166" s="99"/>
      <c r="AB166" s="99"/>
      <c r="AC166" s="99"/>
      <c r="AD166" s="99"/>
      <c r="AE166" s="99"/>
      <c r="AF166" s="99"/>
      <c r="AG166" s="99"/>
      <c r="AH166" s="99"/>
      <c r="AI166" s="99"/>
      <c r="AJ166" s="99"/>
      <c r="AK166" s="99"/>
      <c r="AL166" s="99"/>
      <c r="AM166" s="99"/>
      <c r="AN166" s="99"/>
      <c r="AO166" s="99"/>
      <c r="AP166" s="99"/>
      <c r="AQ166" s="99"/>
      <c r="AR166" s="99"/>
      <c r="AS166" s="99"/>
      <c r="AT166" s="99"/>
      <c r="AU166" s="99"/>
    </row>
    <row r="167" spans="1:47" s="71" customFormat="1" x14ac:dyDescent="0.3">
      <c r="A167" s="66">
        <v>1324</v>
      </c>
      <c r="B167" s="67" t="s">
        <v>73</v>
      </c>
      <c r="C167" s="66">
        <v>15</v>
      </c>
      <c r="D167" s="66">
        <v>747</v>
      </c>
      <c r="E167" s="68">
        <v>4.5</v>
      </c>
      <c r="F167" s="66">
        <v>2181</v>
      </c>
      <c r="G167" s="66">
        <f t="shared" si="25"/>
        <v>1012.5</v>
      </c>
      <c r="H167" s="66">
        <f t="shared" si="24"/>
        <v>1596.75</v>
      </c>
      <c r="I167" s="66">
        <v>525</v>
      </c>
      <c r="J167" s="69">
        <f t="shared" si="21"/>
        <v>21.65</v>
      </c>
      <c r="K167" s="66"/>
      <c r="L167" s="73"/>
      <c r="M167" s="66"/>
      <c r="N167" s="44">
        <f t="shared" si="26"/>
        <v>5.3225000000000007</v>
      </c>
      <c r="O167" s="49">
        <f t="shared" si="22"/>
        <v>26.9725</v>
      </c>
      <c r="P167" s="83">
        <v>450</v>
      </c>
      <c r="Q167" s="71">
        <f t="shared" si="23"/>
        <v>225</v>
      </c>
      <c r="R167" s="78"/>
      <c r="S167" s="99"/>
      <c r="T167" s="99"/>
      <c r="U167" s="99"/>
      <c r="V167" s="99"/>
      <c r="W167" s="99"/>
      <c r="X167" s="99"/>
      <c r="Y167" s="99"/>
      <c r="Z167" s="99"/>
      <c r="AA167" s="99"/>
      <c r="AB167" s="99"/>
      <c r="AC167" s="99"/>
      <c r="AD167" s="99"/>
      <c r="AE167" s="99"/>
      <c r="AF167" s="99"/>
      <c r="AG167" s="99"/>
      <c r="AH167" s="99"/>
      <c r="AI167" s="99"/>
      <c r="AJ167" s="99"/>
      <c r="AK167" s="99"/>
      <c r="AL167" s="99"/>
      <c r="AM167" s="99"/>
      <c r="AN167" s="99"/>
      <c r="AO167" s="99"/>
      <c r="AP167" s="99"/>
      <c r="AQ167" s="99"/>
      <c r="AR167" s="99"/>
      <c r="AS167" s="99"/>
      <c r="AT167" s="99"/>
      <c r="AU167" s="99"/>
    </row>
    <row r="168" spans="1:47" s="71" customFormat="1" x14ac:dyDescent="0.3">
      <c r="A168" s="66">
        <v>3015</v>
      </c>
      <c r="B168" s="67" t="s">
        <v>16</v>
      </c>
      <c r="C168" s="66">
        <v>20</v>
      </c>
      <c r="D168" s="66">
        <v>5783</v>
      </c>
      <c r="E168" s="68">
        <v>9</v>
      </c>
      <c r="F168" s="66">
        <v>8658</v>
      </c>
      <c r="G168" s="66">
        <f t="shared" si="25"/>
        <v>8217</v>
      </c>
      <c r="H168" s="66">
        <f t="shared" si="24"/>
        <v>8437.5</v>
      </c>
      <c r="I168" s="66"/>
      <c r="J168" s="69">
        <f t="shared" si="21"/>
        <v>132.72499999999999</v>
      </c>
      <c r="K168" s="66"/>
      <c r="L168" s="66"/>
      <c r="M168" s="73">
        <v>20</v>
      </c>
      <c r="N168" s="44">
        <f t="shared" si="26"/>
        <v>21.09375</v>
      </c>
      <c r="O168" s="49">
        <f t="shared" si="22"/>
        <v>153.81874999999999</v>
      </c>
      <c r="P168" s="83">
        <v>1826</v>
      </c>
      <c r="Q168" s="71">
        <f t="shared" si="23"/>
        <v>913</v>
      </c>
      <c r="R168" s="78"/>
      <c r="S168" s="99"/>
      <c r="T168" s="99"/>
      <c r="U168" s="99"/>
      <c r="V168" s="99"/>
      <c r="W168" s="99"/>
      <c r="X168" s="99"/>
      <c r="Y168" s="99"/>
      <c r="Z168" s="99"/>
      <c r="AA168" s="99"/>
      <c r="AB168" s="99"/>
      <c r="AC168" s="99"/>
      <c r="AD168" s="99"/>
      <c r="AE168" s="99"/>
      <c r="AF168" s="99"/>
      <c r="AG168" s="99"/>
      <c r="AH168" s="99"/>
      <c r="AI168" s="99"/>
      <c r="AJ168" s="99"/>
      <c r="AK168" s="99"/>
      <c r="AL168" s="99"/>
      <c r="AM168" s="99"/>
      <c r="AN168" s="99"/>
      <c r="AO168" s="99"/>
      <c r="AP168" s="99"/>
      <c r="AQ168" s="99"/>
      <c r="AR168" s="99"/>
      <c r="AS168" s="99"/>
      <c r="AT168" s="99"/>
      <c r="AU168" s="99"/>
    </row>
    <row r="169" spans="1:47" s="71" customFormat="1" x14ac:dyDescent="0.3">
      <c r="A169" s="66">
        <v>3016</v>
      </c>
      <c r="B169" s="67" t="s">
        <v>14</v>
      </c>
      <c r="C169" s="66">
        <v>20</v>
      </c>
      <c r="D169" s="66">
        <v>6903</v>
      </c>
      <c r="E169" s="68">
        <v>9</v>
      </c>
      <c r="F169" s="66">
        <v>9603</v>
      </c>
      <c r="G169" s="66">
        <f t="shared" si="25"/>
        <v>8145</v>
      </c>
      <c r="H169" s="66">
        <f t="shared" si="24"/>
        <v>8874</v>
      </c>
      <c r="I169" s="66"/>
      <c r="J169" s="69">
        <f t="shared" si="21"/>
        <v>98.55</v>
      </c>
      <c r="K169" s="66"/>
      <c r="L169" s="66"/>
      <c r="M169" s="73">
        <v>30</v>
      </c>
      <c r="N169" s="44">
        <f t="shared" si="26"/>
        <v>22.185000000000002</v>
      </c>
      <c r="O169" s="49">
        <f t="shared" si="22"/>
        <v>120.735</v>
      </c>
      <c r="P169" s="83">
        <v>1810</v>
      </c>
      <c r="Q169" s="71">
        <f t="shared" si="23"/>
        <v>905</v>
      </c>
      <c r="R169" s="78"/>
      <c r="S169" s="99"/>
      <c r="T169" s="99"/>
      <c r="U169" s="99"/>
      <c r="V169" s="99"/>
      <c r="W169" s="99"/>
      <c r="X169" s="99"/>
      <c r="Y169" s="99"/>
      <c r="Z169" s="99"/>
      <c r="AA169" s="99"/>
      <c r="AB169" s="99"/>
      <c r="AC169" s="99"/>
      <c r="AD169" s="99"/>
      <c r="AE169" s="99"/>
      <c r="AF169" s="99"/>
      <c r="AG169" s="99"/>
      <c r="AH169" s="99"/>
      <c r="AI169" s="99"/>
      <c r="AJ169" s="99"/>
      <c r="AK169" s="99"/>
      <c r="AL169" s="99"/>
      <c r="AM169" s="99"/>
      <c r="AN169" s="99"/>
      <c r="AO169" s="99"/>
      <c r="AP169" s="99"/>
      <c r="AQ169" s="99"/>
      <c r="AR169" s="99"/>
      <c r="AS169" s="99"/>
      <c r="AT169" s="99"/>
      <c r="AU169" s="99"/>
    </row>
    <row r="170" spans="1:47" s="71" customFormat="1" x14ac:dyDescent="0.3">
      <c r="A170" s="66">
        <v>3104</v>
      </c>
      <c r="B170" s="67" t="s">
        <v>183</v>
      </c>
      <c r="C170" s="66">
        <v>12</v>
      </c>
      <c r="D170" s="66">
        <v>105</v>
      </c>
      <c r="E170" s="68">
        <v>10</v>
      </c>
      <c r="F170" s="66">
        <v>135</v>
      </c>
      <c r="G170" s="66">
        <f t="shared" si="25"/>
        <v>240</v>
      </c>
      <c r="H170" s="66">
        <f t="shared" si="24"/>
        <v>187.5</v>
      </c>
      <c r="I170" s="66"/>
      <c r="J170" s="69">
        <f t="shared" si="21"/>
        <v>6.875</v>
      </c>
      <c r="K170" s="66"/>
      <c r="L170" s="66"/>
      <c r="M170" s="66"/>
      <c r="N170" s="44">
        <f t="shared" si="26"/>
        <v>0.78125</v>
      </c>
      <c r="O170" s="49">
        <f t="shared" si="22"/>
        <v>7.65625</v>
      </c>
      <c r="P170" s="83">
        <v>48</v>
      </c>
      <c r="Q170" s="71">
        <f t="shared" si="23"/>
        <v>24</v>
      </c>
      <c r="R170" s="78"/>
      <c r="S170" s="99"/>
      <c r="T170" s="99"/>
      <c r="U170" s="99"/>
      <c r="V170" s="99"/>
      <c r="W170" s="99"/>
      <c r="X170" s="99"/>
      <c r="Y170" s="99"/>
      <c r="Z170" s="99"/>
      <c r="AA170" s="99"/>
      <c r="AB170" s="99"/>
      <c r="AC170" s="99"/>
      <c r="AD170" s="99"/>
      <c r="AE170" s="99"/>
      <c r="AF170" s="99"/>
      <c r="AG170" s="99"/>
      <c r="AH170" s="99"/>
      <c r="AI170" s="99"/>
      <c r="AJ170" s="99"/>
      <c r="AK170" s="99"/>
      <c r="AL170" s="99"/>
      <c r="AM170" s="99"/>
      <c r="AN170" s="99"/>
      <c r="AO170" s="99"/>
      <c r="AP170" s="99"/>
      <c r="AQ170" s="99"/>
      <c r="AR170" s="99"/>
      <c r="AS170" s="99"/>
      <c r="AT170" s="99"/>
      <c r="AU170" s="99"/>
    </row>
    <row r="171" spans="1:47" s="65" customFormat="1" x14ac:dyDescent="0.3">
      <c r="A171" s="66">
        <v>3105</v>
      </c>
      <c r="B171" s="67" t="s">
        <v>182</v>
      </c>
      <c r="C171" s="66">
        <v>12</v>
      </c>
      <c r="D171" s="66">
        <v>134</v>
      </c>
      <c r="E171" s="68">
        <v>10</v>
      </c>
      <c r="F171" s="66">
        <v>150</v>
      </c>
      <c r="G171" s="66">
        <f t="shared" si="25"/>
        <v>285</v>
      </c>
      <c r="H171" s="66">
        <f t="shared" si="24"/>
        <v>217.5</v>
      </c>
      <c r="I171" s="66"/>
      <c r="J171" s="69">
        <f t="shared" si="21"/>
        <v>6.958333333333333</v>
      </c>
      <c r="K171" s="66"/>
      <c r="L171" s="66"/>
      <c r="M171" s="66"/>
      <c r="N171" s="44">
        <f t="shared" si="26"/>
        <v>0.90625</v>
      </c>
      <c r="O171" s="49">
        <f t="shared" si="22"/>
        <v>7.864583333333333</v>
      </c>
      <c r="P171" s="83">
        <v>57</v>
      </c>
      <c r="Q171" s="71">
        <f t="shared" si="23"/>
        <v>28.5</v>
      </c>
      <c r="R171" s="78"/>
      <c r="S171" s="99"/>
      <c r="T171" s="99"/>
      <c r="U171" s="99"/>
      <c r="V171" s="99"/>
      <c r="W171" s="99"/>
      <c r="X171" s="99"/>
      <c r="Y171" s="99"/>
      <c r="Z171" s="99"/>
      <c r="AA171" s="99"/>
      <c r="AB171" s="99"/>
      <c r="AC171" s="99"/>
      <c r="AD171" s="99"/>
      <c r="AE171" s="99"/>
      <c r="AF171" s="99"/>
      <c r="AG171" s="99"/>
      <c r="AH171" s="99"/>
      <c r="AI171" s="99"/>
      <c r="AJ171" s="99"/>
      <c r="AK171" s="99"/>
      <c r="AL171" s="99"/>
      <c r="AM171" s="99"/>
      <c r="AN171" s="99"/>
      <c r="AO171" s="99"/>
      <c r="AP171" s="99"/>
      <c r="AQ171" s="99"/>
      <c r="AR171" s="99"/>
      <c r="AS171" s="99"/>
      <c r="AT171" s="99"/>
      <c r="AU171" s="99"/>
    </row>
    <row r="172" spans="1:47" s="71" customFormat="1" x14ac:dyDescent="0.3">
      <c r="A172" s="41">
        <v>1416</v>
      </c>
      <c r="B172" s="63" t="s">
        <v>44</v>
      </c>
      <c r="C172" s="41">
        <v>22</v>
      </c>
      <c r="D172" s="41">
        <v>1000</v>
      </c>
      <c r="E172" s="42">
        <v>9</v>
      </c>
      <c r="F172" s="41">
        <v>2016</v>
      </c>
      <c r="G172" s="66">
        <f t="shared" si="25"/>
        <v>2205</v>
      </c>
      <c r="H172" s="41">
        <f t="shared" si="24"/>
        <v>2110.5</v>
      </c>
      <c r="I172" s="41"/>
      <c r="J172" s="69">
        <f t="shared" si="21"/>
        <v>50.477272727272727</v>
      </c>
      <c r="K172" s="41"/>
      <c r="L172" s="41"/>
      <c r="M172" s="41"/>
      <c r="N172" s="39">
        <f t="shared" si="26"/>
        <v>4.7965909090909093</v>
      </c>
      <c r="O172" s="49">
        <f t="shared" si="22"/>
        <v>55.273863636363636</v>
      </c>
      <c r="P172" s="84">
        <v>490</v>
      </c>
      <c r="Q172" s="71">
        <f t="shared" si="23"/>
        <v>245</v>
      </c>
      <c r="R172" s="19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</row>
    <row r="173" spans="1:47" s="71" customFormat="1" x14ac:dyDescent="0.3">
      <c r="A173" s="66">
        <v>178</v>
      </c>
      <c r="B173" s="67" t="s">
        <v>115</v>
      </c>
      <c r="C173" s="66">
        <v>6</v>
      </c>
      <c r="D173" s="66">
        <v>1014</v>
      </c>
      <c r="E173" s="68">
        <v>7</v>
      </c>
      <c r="F173" s="66">
        <v>4921</v>
      </c>
      <c r="G173" s="66">
        <f t="shared" si="25"/>
        <v>5334</v>
      </c>
      <c r="H173" s="66">
        <f t="shared" si="24"/>
        <v>5127.5</v>
      </c>
      <c r="I173" s="66"/>
      <c r="J173" s="69">
        <f t="shared" si="21"/>
        <v>685.58333333333337</v>
      </c>
      <c r="K173" s="66"/>
      <c r="L173" s="66"/>
      <c r="M173" s="66"/>
      <c r="N173" s="44">
        <f t="shared" si="26"/>
        <v>42.729166666666664</v>
      </c>
      <c r="O173" s="49">
        <f t="shared" si="22"/>
        <v>728.3125</v>
      </c>
      <c r="P173" s="83">
        <v>1524</v>
      </c>
      <c r="Q173" s="71">
        <f t="shared" si="23"/>
        <v>762</v>
      </c>
      <c r="R173" s="78"/>
      <c r="S173" s="99"/>
      <c r="T173" s="99"/>
      <c r="U173" s="99"/>
      <c r="V173" s="99"/>
      <c r="W173" s="99"/>
      <c r="X173" s="99"/>
      <c r="Y173" s="99"/>
      <c r="Z173" s="99"/>
      <c r="AA173" s="99"/>
      <c r="AB173" s="99"/>
      <c r="AC173" s="99"/>
      <c r="AD173" s="99"/>
      <c r="AE173" s="99"/>
      <c r="AF173" s="99"/>
      <c r="AG173" s="99"/>
      <c r="AH173" s="99"/>
      <c r="AI173" s="99"/>
      <c r="AJ173" s="99"/>
      <c r="AK173" s="99"/>
      <c r="AL173" s="99"/>
      <c r="AM173" s="99"/>
      <c r="AN173" s="99"/>
      <c r="AO173" s="99"/>
      <c r="AP173" s="99"/>
      <c r="AQ173" s="99"/>
      <c r="AR173" s="99"/>
      <c r="AS173" s="99"/>
      <c r="AT173" s="99"/>
      <c r="AU173" s="99"/>
    </row>
    <row r="174" spans="1:47" s="71" customFormat="1" x14ac:dyDescent="0.3">
      <c r="A174" s="66">
        <v>179</v>
      </c>
      <c r="B174" s="67" t="s">
        <v>116</v>
      </c>
      <c r="C174" s="66">
        <v>6</v>
      </c>
      <c r="D174" s="66">
        <v>0</v>
      </c>
      <c r="E174" s="68">
        <v>3</v>
      </c>
      <c r="F174" s="66">
        <v>1230</v>
      </c>
      <c r="G174" s="66">
        <f t="shared" si="25"/>
        <v>1180.5</v>
      </c>
      <c r="H174" s="66">
        <f t="shared" si="24"/>
        <v>1205.25</v>
      </c>
      <c r="I174" s="66"/>
      <c r="J174" s="69">
        <f t="shared" si="21"/>
        <v>200.875</v>
      </c>
      <c r="K174" s="66"/>
      <c r="L174" s="66"/>
      <c r="M174" s="66"/>
      <c r="N174" s="44">
        <f t="shared" si="26"/>
        <v>10.043750000000001</v>
      </c>
      <c r="O174" s="49">
        <f t="shared" si="22"/>
        <v>210.91874999999999</v>
      </c>
      <c r="P174" s="83">
        <v>787</v>
      </c>
      <c r="Q174" s="71">
        <f t="shared" si="23"/>
        <v>393.5</v>
      </c>
      <c r="R174" s="78"/>
      <c r="S174" s="99"/>
      <c r="T174" s="99"/>
      <c r="U174" s="99"/>
      <c r="V174" s="99"/>
      <c r="W174" s="99"/>
      <c r="X174" s="99"/>
      <c r="Y174" s="99"/>
      <c r="Z174" s="99"/>
      <c r="AA174" s="99"/>
      <c r="AB174" s="99"/>
      <c r="AC174" s="99"/>
      <c r="AD174" s="99"/>
      <c r="AE174" s="99"/>
      <c r="AF174" s="99"/>
      <c r="AG174" s="99"/>
      <c r="AH174" s="99"/>
      <c r="AI174" s="99"/>
      <c r="AJ174" s="99"/>
      <c r="AK174" s="99"/>
      <c r="AL174" s="99"/>
      <c r="AM174" s="99"/>
      <c r="AN174" s="99"/>
      <c r="AO174" s="99"/>
      <c r="AP174" s="99"/>
      <c r="AQ174" s="99"/>
      <c r="AR174" s="99"/>
      <c r="AS174" s="99"/>
      <c r="AT174" s="99"/>
      <c r="AU174" s="99"/>
    </row>
    <row r="175" spans="1:47" s="71" customFormat="1" x14ac:dyDescent="0.3">
      <c r="A175" s="66">
        <v>4037</v>
      </c>
      <c r="B175" s="67" t="s">
        <v>328</v>
      </c>
      <c r="C175" s="66">
        <v>24</v>
      </c>
      <c r="D175" s="66"/>
      <c r="E175" s="68">
        <v>2</v>
      </c>
      <c r="F175" s="66">
        <v>11871</v>
      </c>
      <c r="G175" s="66">
        <f t="shared" si="25"/>
        <v>0</v>
      </c>
      <c r="H175" s="66">
        <f t="shared" si="24"/>
        <v>5935.5</v>
      </c>
      <c r="I175" s="66"/>
      <c r="J175" s="69">
        <f t="shared" si="21"/>
        <v>247.3125</v>
      </c>
      <c r="K175" s="66"/>
      <c r="L175" s="73">
        <v>60</v>
      </c>
      <c r="M175" s="66"/>
      <c r="N175" s="44">
        <f t="shared" si="26"/>
        <v>12.365625000000001</v>
      </c>
      <c r="O175" s="49">
        <f t="shared" si="22"/>
        <v>259.67812500000002</v>
      </c>
      <c r="P175" s="83"/>
      <c r="Q175" s="71">
        <f t="shared" si="23"/>
        <v>0</v>
      </c>
      <c r="R175" s="99"/>
      <c r="S175" s="99"/>
      <c r="T175" s="99"/>
      <c r="U175" s="99"/>
      <c r="V175" s="99"/>
      <c r="W175" s="99"/>
      <c r="X175" s="99"/>
      <c r="Y175" s="99"/>
      <c r="Z175" s="99"/>
      <c r="AA175" s="99"/>
      <c r="AB175" s="99"/>
      <c r="AC175" s="99"/>
      <c r="AD175" s="99"/>
      <c r="AE175" s="99"/>
      <c r="AF175" s="99"/>
      <c r="AG175" s="99"/>
      <c r="AH175" s="99"/>
      <c r="AI175" s="99"/>
      <c r="AJ175" s="99"/>
      <c r="AK175" s="99"/>
      <c r="AL175" s="99"/>
      <c r="AM175" s="99"/>
      <c r="AN175" s="99"/>
      <c r="AO175" s="99"/>
      <c r="AP175" s="99"/>
      <c r="AQ175" s="99"/>
      <c r="AR175" s="99"/>
      <c r="AS175" s="99"/>
      <c r="AT175" s="99"/>
      <c r="AU175" s="99"/>
    </row>
    <row r="176" spans="1:47" s="71" customFormat="1" x14ac:dyDescent="0.3">
      <c r="A176" s="66">
        <v>4038</v>
      </c>
      <c r="B176" s="67" t="s">
        <v>329</v>
      </c>
      <c r="C176" s="66">
        <v>12</v>
      </c>
      <c r="D176" s="66"/>
      <c r="E176" s="68">
        <v>2</v>
      </c>
      <c r="F176" s="66">
        <v>4922</v>
      </c>
      <c r="G176" s="66">
        <f t="shared" si="25"/>
        <v>0</v>
      </c>
      <c r="H176" s="66">
        <f t="shared" si="24"/>
        <v>2461</v>
      </c>
      <c r="I176" s="66"/>
      <c r="J176" s="69">
        <f t="shared" si="21"/>
        <v>205.08333333333334</v>
      </c>
      <c r="K176" s="66"/>
      <c r="L176" s="73">
        <v>60</v>
      </c>
      <c r="M176" s="66"/>
      <c r="N176" s="44">
        <f t="shared" si="26"/>
        <v>10.254166666666668</v>
      </c>
      <c r="O176" s="49">
        <f t="shared" si="22"/>
        <v>215.33750000000001</v>
      </c>
      <c r="P176" s="83"/>
      <c r="Q176" s="71">
        <f t="shared" si="23"/>
        <v>0</v>
      </c>
      <c r="R176" s="99"/>
      <c r="S176" s="99"/>
      <c r="T176" s="99"/>
      <c r="U176" s="99"/>
      <c r="V176" s="99"/>
      <c r="W176" s="99"/>
      <c r="X176" s="99"/>
      <c r="Y176" s="99"/>
      <c r="Z176" s="99"/>
      <c r="AA176" s="99"/>
      <c r="AB176" s="99"/>
      <c r="AC176" s="99"/>
      <c r="AD176" s="99"/>
      <c r="AE176" s="99"/>
      <c r="AF176" s="99"/>
      <c r="AG176" s="99"/>
      <c r="AH176" s="99"/>
      <c r="AI176" s="99"/>
      <c r="AJ176" s="99"/>
      <c r="AK176" s="99"/>
      <c r="AL176" s="99"/>
      <c r="AM176" s="99"/>
      <c r="AN176" s="99"/>
      <c r="AO176" s="99"/>
      <c r="AP176" s="99"/>
      <c r="AQ176" s="99"/>
      <c r="AR176" s="99"/>
      <c r="AS176" s="99"/>
      <c r="AT176" s="99"/>
      <c r="AU176" s="99"/>
    </row>
    <row r="177" spans="1:47" s="71" customFormat="1" x14ac:dyDescent="0.3">
      <c r="A177" s="66">
        <v>1486</v>
      </c>
      <c r="B177" s="67" t="s">
        <v>247</v>
      </c>
      <c r="C177" s="66">
        <v>50</v>
      </c>
      <c r="D177" s="66">
        <v>1042</v>
      </c>
      <c r="E177" s="68">
        <v>6</v>
      </c>
      <c r="F177" s="66">
        <v>1615</v>
      </c>
      <c r="G177" s="66">
        <f t="shared" si="25"/>
        <v>816</v>
      </c>
      <c r="H177" s="66">
        <f t="shared" si="24"/>
        <v>1215.5</v>
      </c>
      <c r="I177" s="66"/>
      <c r="J177" s="69">
        <f t="shared" si="21"/>
        <v>3.47</v>
      </c>
      <c r="K177" s="66"/>
      <c r="L177" s="66"/>
      <c r="M177" s="66"/>
      <c r="N177" s="44">
        <f t="shared" si="26"/>
        <v>1.2155</v>
      </c>
      <c r="O177" s="49">
        <f t="shared" si="22"/>
        <v>4.6855000000000002</v>
      </c>
      <c r="P177" s="83">
        <v>272</v>
      </c>
      <c r="Q177" s="71">
        <f t="shared" si="23"/>
        <v>136</v>
      </c>
      <c r="R177" s="78"/>
      <c r="S177" s="99"/>
      <c r="T177" s="99"/>
      <c r="U177" s="99"/>
      <c r="V177" s="99"/>
      <c r="W177" s="99"/>
      <c r="X177" s="99"/>
      <c r="Y177" s="99"/>
      <c r="Z177" s="99"/>
      <c r="AA177" s="99"/>
      <c r="AB177" s="99"/>
      <c r="AC177" s="99"/>
      <c r="AD177" s="99"/>
      <c r="AE177" s="99"/>
      <c r="AF177" s="99"/>
      <c r="AG177" s="99"/>
      <c r="AH177" s="99"/>
      <c r="AI177" s="99"/>
      <c r="AJ177" s="99"/>
      <c r="AK177" s="99"/>
      <c r="AL177" s="99"/>
      <c r="AM177" s="99"/>
      <c r="AN177" s="99"/>
      <c r="AO177" s="99"/>
      <c r="AP177" s="99"/>
      <c r="AQ177" s="99"/>
      <c r="AR177" s="99"/>
      <c r="AS177" s="99"/>
      <c r="AT177" s="99"/>
      <c r="AU177" s="99"/>
    </row>
    <row r="178" spans="1:47" s="71" customFormat="1" x14ac:dyDescent="0.3">
      <c r="A178" s="66">
        <v>3081</v>
      </c>
      <c r="B178" s="67" t="s">
        <v>95</v>
      </c>
      <c r="C178" s="66">
        <v>30</v>
      </c>
      <c r="D178" s="66">
        <v>454</v>
      </c>
      <c r="E178" s="68">
        <v>7</v>
      </c>
      <c r="F178" s="66">
        <v>1314</v>
      </c>
      <c r="G178" s="66">
        <f t="shared" si="25"/>
        <v>2551.5</v>
      </c>
      <c r="H178" s="66">
        <f t="shared" si="24"/>
        <v>1932.75</v>
      </c>
      <c r="I178" s="66">
        <v>450</v>
      </c>
      <c r="J178" s="69">
        <f t="shared" si="21"/>
        <v>34.291666666666664</v>
      </c>
      <c r="K178" s="66"/>
      <c r="L178" s="66"/>
      <c r="M178" s="66"/>
      <c r="N178" s="44">
        <f t="shared" si="26"/>
        <v>3.2212499999999999</v>
      </c>
      <c r="O178" s="49">
        <f t="shared" si="22"/>
        <v>37.512916666666662</v>
      </c>
      <c r="P178" s="83">
        <v>729</v>
      </c>
      <c r="Q178" s="71">
        <f t="shared" si="23"/>
        <v>364.5</v>
      </c>
      <c r="R178" s="78"/>
      <c r="S178" s="99"/>
      <c r="T178" s="99"/>
      <c r="U178" s="99"/>
      <c r="V178" s="99"/>
      <c r="W178" s="99"/>
      <c r="X178" s="99"/>
      <c r="Y178" s="99"/>
      <c r="Z178" s="99"/>
      <c r="AA178" s="99"/>
      <c r="AB178" s="99"/>
      <c r="AC178" s="99"/>
      <c r="AD178" s="99"/>
      <c r="AE178" s="99"/>
      <c r="AF178" s="99"/>
      <c r="AG178" s="99"/>
      <c r="AH178" s="99"/>
      <c r="AI178" s="99"/>
      <c r="AJ178" s="99"/>
      <c r="AK178" s="99"/>
      <c r="AL178" s="99"/>
      <c r="AM178" s="99"/>
      <c r="AN178" s="99"/>
      <c r="AO178" s="99"/>
      <c r="AP178" s="99"/>
      <c r="AQ178" s="99"/>
      <c r="AR178" s="99"/>
      <c r="AS178" s="99"/>
      <c r="AT178" s="99"/>
      <c r="AU178" s="99"/>
    </row>
    <row r="179" spans="1:47" s="71" customFormat="1" x14ac:dyDescent="0.3">
      <c r="A179" s="66">
        <v>3082</v>
      </c>
      <c r="B179" s="67" t="s">
        <v>96</v>
      </c>
      <c r="C179" s="66">
        <v>20</v>
      </c>
      <c r="D179" s="66">
        <v>122</v>
      </c>
      <c r="E179" s="68">
        <v>7</v>
      </c>
      <c r="F179" s="66">
        <v>851</v>
      </c>
      <c r="G179" s="66">
        <f t="shared" si="25"/>
        <v>2502.5</v>
      </c>
      <c r="H179" s="66">
        <f t="shared" si="24"/>
        <v>1676.75</v>
      </c>
      <c r="I179" s="66">
        <v>300</v>
      </c>
      <c r="J179" s="69">
        <f t="shared" si="21"/>
        <v>62.737499999999997</v>
      </c>
      <c r="K179" s="66"/>
      <c r="L179" s="66"/>
      <c r="M179" s="66"/>
      <c r="N179" s="44">
        <f t="shared" si="26"/>
        <v>4.1918750000000005</v>
      </c>
      <c r="O179" s="49">
        <f t="shared" si="22"/>
        <v>66.929374999999993</v>
      </c>
      <c r="P179" s="83">
        <v>715</v>
      </c>
      <c r="Q179" s="71">
        <f t="shared" si="23"/>
        <v>357.5</v>
      </c>
      <c r="R179" s="78"/>
      <c r="S179" s="99"/>
      <c r="T179" s="99"/>
      <c r="U179" s="99"/>
      <c r="V179" s="99"/>
      <c r="W179" s="99"/>
      <c r="X179" s="99"/>
      <c r="Y179" s="99"/>
      <c r="Z179" s="99"/>
      <c r="AA179" s="99"/>
      <c r="AB179" s="99"/>
      <c r="AC179" s="99"/>
      <c r="AD179" s="99"/>
      <c r="AE179" s="99"/>
      <c r="AF179" s="99"/>
      <c r="AG179" s="99"/>
      <c r="AH179" s="99"/>
      <c r="AI179" s="99"/>
      <c r="AJ179" s="99"/>
      <c r="AK179" s="99"/>
      <c r="AL179" s="99"/>
      <c r="AM179" s="99"/>
      <c r="AN179" s="99"/>
      <c r="AO179" s="99"/>
      <c r="AP179" s="99"/>
      <c r="AQ179" s="99"/>
      <c r="AR179" s="99"/>
      <c r="AS179" s="99"/>
      <c r="AT179" s="99"/>
      <c r="AU179" s="99"/>
    </row>
    <row r="180" spans="1:47" s="71" customFormat="1" x14ac:dyDescent="0.3">
      <c r="A180" s="66">
        <v>225</v>
      </c>
      <c r="B180" s="67" t="s">
        <v>118</v>
      </c>
      <c r="C180" s="66">
        <v>40</v>
      </c>
      <c r="D180" s="66">
        <v>879</v>
      </c>
      <c r="E180" s="68">
        <v>4</v>
      </c>
      <c r="F180" s="66">
        <v>4608</v>
      </c>
      <c r="G180" s="66">
        <f t="shared" si="25"/>
        <v>4798</v>
      </c>
      <c r="H180" s="66">
        <f t="shared" si="24"/>
        <v>4703</v>
      </c>
      <c r="I180" s="66">
        <v>1800</v>
      </c>
      <c r="J180" s="69">
        <f t="shared" si="21"/>
        <v>50.6</v>
      </c>
      <c r="K180" s="66"/>
      <c r="L180" s="66"/>
      <c r="M180" s="66"/>
      <c r="N180" s="44">
        <f t="shared" si="26"/>
        <v>5.8787500000000001</v>
      </c>
      <c r="O180" s="49">
        <f t="shared" si="22"/>
        <v>56.478750000000005</v>
      </c>
      <c r="P180" s="83">
        <v>2399</v>
      </c>
      <c r="Q180" s="71">
        <f t="shared" si="23"/>
        <v>1199.5</v>
      </c>
      <c r="R180" s="78"/>
      <c r="S180" s="99"/>
      <c r="T180" s="99"/>
      <c r="U180" s="99"/>
      <c r="V180" s="99"/>
      <c r="W180" s="99"/>
      <c r="X180" s="99"/>
      <c r="Y180" s="99"/>
      <c r="Z180" s="99"/>
      <c r="AA180" s="99"/>
      <c r="AB180" s="99"/>
      <c r="AC180" s="99"/>
      <c r="AD180" s="99"/>
      <c r="AE180" s="99"/>
      <c r="AF180" s="99"/>
      <c r="AG180" s="99"/>
      <c r="AH180" s="99"/>
      <c r="AI180" s="99"/>
      <c r="AJ180" s="99"/>
      <c r="AK180" s="99"/>
      <c r="AL180" s="99"/>
      <c r="AM180" s="99"/>
      <c r="AN180" s="99"/>
      <c r="AO180" s="99"/>
      <c r="AP180" s="99"/>
      <c r="AQ180" s="99"/>
      <c r="AR180" s="99"/>
      <c r="AS180" s="99"/>
      <c r="AT180" s="99"/>
      <c r="AU180" s="99"/>
    </row>
    <row r="181" spans="1:47" s="71" customFormat="1" x14ac:dyDescent="0.3">
      <c r="A181" s="66">
        <v>4605</v>
      </c>
      <c r="B181" s="67" t="s">
        <v>120</v>
      </c>
      <c r="C181" s="66">
        <v>40</v>
      </c>
      <c r="D181" s="66">
        <v>975</v>
      </c>
      <c r="E181" s="68">
        <v>4</v>
      </c>
      <c r="F181" s="66">
        <v>3460</v>
      </c>
      <c r="G181" s="66">
        <f t="shared" ref="G181:G212" si="27">Q181*E181</f>
        <v>3266</v>
      </c>
      <c r="H181" s="66">
        <f t="shared" si="24"/>
        <v>3363</v>
      </c>
      <c r="I181" s="66">
        <v>600</v>
      </c>
      <c r="J181" s="69">
        <f t="shared" si="21"/>
        <v>44.7</v>
      </c>
      <c r="K181" s="66"/>
      <c r="L181" s="66"/>
      <c r="M181" s="66"/>
      <c r="N181" s="44">
        <f t="shared" ref="N181:N205" si="28">H181*0.05/C181</f>
        <v>4.2037500000000003</v>
      </c>
      <c r="O181" s="49">
        <f t="shared" si="22"/>
        <v>48.903750000000002</v>
      </c>
      <c r="P181" s="83">
        <v>1633</v>
      </c>
      <c r="Q181" s="71">
        <f t="shared" si="23"/>
        <v>816.5</v>
      </c>
      <c r="R181" s="78"/>
      <c r="S181" s="99"/>
      <c r="T181" s="99"/>
      <c r="U181" s="99"/>
      <c r="V181" s="99"/>
      <c r="W181" s="99"/>
      <c r="X181" s="99"/>
      <c r="Y181" s="99"/>
      <c r="Z181" s="99"/>
      <c r="AA181" s="99"/>
      <c r="AB181" s="99"/>
      <c r="AC181" s="99"/>
      <c r="AD181" s="99"/>
      <c r="AE181" s="99"/>
      <c r="AF181" s="99"/>
      <c r="AG181" s="99"/>
      <c r="AH181" s="99"/>
      <c r="AI181" s="99"/>
      <c r="AJ181" s="99"/>
      <c r="AK181" s="99"/>
      <c r="AL181" s="99"/>
      <c r="AM181" s="99"/>
      <c r="AN181" s="99"/>
      <c r="AO181" s="99"/>
      <c r="AP181" s="99"/>
      <c r="AQ181" s="99"/>
      <c r="AR181" s="99"/>
      <c r="AS181" s="99"/>
      <c r="AT181" s="99"/>
      <c r="AU181" s="99"/>
    </row>
    <row r="182" spans="1:47" s="71" customFormat="1" x14ac:dyDescent="0.3">
      <c r="A182" s="66">
        <v>4606</v>
      </c>
      <c r="B182" s="67" t="s">
        <v>248</v>
      </c>
      <c r="C182" s="66">
        <v>40</v>
      </c>
      <c r="D182" s="66">
        <v>800</v>
      </c>
      <c r="E182" s="68">
        <v>4</v>
      </c>
      <c r="F182" s="66">
        <v>2268</v>
      </c>
      <c r="G182" s="66">
        <f t="shared" si="27"/>
        <v>1600</v>
      </c>
      <c r="H182" s="66">
        <f t="shared" si="24"/>
        <v>1934</v>
      </c>
      <c r="I182" s="66">
        <v>1200</v>
      </c>
      <c r="J182" s="69">
        <f t="shared" si="21"/>
        <v>-1.65</v>
      </c>
      <c r="K182" s="66"/>
      <c r="L182" s="66"/>
      <c r="M182" s="66"/>
      <c r="N182" s="44">
        <f t="shared" si="28"/>
        <v>2.4175</v>
      </c>
      <c r="O182" s="49">
        <f t="shared" si="22"/>
        <v>0.76750000000000007</v>
      </c>
      <c r="P182" s="83">
        <v>800</v>
      </c>
      <c r="Q182" s="71">
        <f t="shared" si="23"/>
        <v>400</v>
      </c>
      <c r="R182" s="78"/>
      <c r="S182" s="99"/>
      <c r="T182" s="99"/>
      <c r="U182" s="99"/>
      <c r="V182" s="99"/>
      <c r="W182" s="99"/>
      <c r="X182" s="99"/>
      <c r="Y182" s="99"/>
      <c r="Z182" s="99"/>
      <c r="AA182" s="99"/>
      <c r="AB182" s="99"/>
      <c r="AC182" s="99"/>
      <c r="AD182" s="99"/>
      <c r="AE182" s="99"/>
      <c r="AF182" s="99"/>
      <c r="AG182" s="99"/>
      <c r="AH182" s="99"/>
      <c r="AI182" s="99"/>
      <c r="AJ182" s="99"/>
      <c r="AK182" s="99"/>
      <c r="AL182" s="99"/>
      <c r="AM182" s="99"/>
      <c r="AN182" s="99"/>
      <c r="AO182" s="99"/>
      <c r="AP182" s="99"/>
      <c r="AQ182" s="99"/>
      <c r="AR182" s="99"/>
      <c r="AS182" s="99"/>
      <c r="AT182" s="99"/>
      <c r="AU182" s="99"/>
    </row>
    <row r="183" spans="1:47" s="71" customFormat="1" x14ac:dyDescent="0.3">
      <c r="A183" s="66">
        <v>227</v>
      </c>
      <c r="B183" s="67" t="s">
        <v>117</v>
      </c>
      <c r="C183" s="66">
        <v>40</v>
      </c>
      <c r="D183" s="66">
        <v>1040</v>
      </c>
      <c r="E183" s="68">
        <v>4</v>
      </c>
      <c r="F183" s="66">
        <v>5564</v>
      </c>
      <c r="G183" s="66">
        <f t="shared" si="27"/>
        <v>5414</v>
      </c>
      <c r="H183" s="66">
        <f t="shared" si="24"/>
        <v>5489</v>
      </c>
      <c r="I183" s="66">
        <v>2200</v>
      </c>
      <c r="J183" s="69">
        <f t="shared" si="21"/>
        <v>56.225000000000001</v>
      </c>
      <c r="K183" s="66"/>
      <c r="L183" s="66"/>
      <c r="M183" s="66"/>
      <c r="N183" s="44">
        <f t="shared" si="28"/>
        <v>6.8612500000000001</v>
      </c>
      <c r="O183" s="49">
        <f t="shared" si="22"/>
        <v>63.08625</v>
      </c>
      <c r="P183" s="83">
        <v>2707</v>
      </c>
      <c r="Q183" s="71">
        <f t="shared" si="23"/>
        <v>1353.5</v>
      </c>
      <c r="R183" s="78"/>
      <c r="S183" s="99"/>
      <c r="T183" s="99"/>
      <c r="U183" s="99"/>
      <c r="V183" s="99"/>
      <c r="W183" s="99"/>
      <c r="X183" s="99"/>
      <c r="Y183" s="99"/>
      <c r="Z183" s="99"/>
      <c r="AA183" s="99"/>
      <c r="AB183" s="99"/>
      <c r="AC183" s="99"/>
      <c r="AD183" s="99"/>
      <c r="AE183" s="99"/>
      <c r="AF183" s="99"/>
      <c r="AG183" s="99"/>
      <c r="AH183" s="99"/>
      <c r="AI183" s="99"/>
      <c r="AJ183" s="99"/>
      <c r="AK183" s="99"/>
      <c r="AL183" s="99"/>
      <c r="AM183" s="99"/>
      <c r="AN183" s="99"/>
      <c r="AO183" s="99"/>
      <c r="AP183" s="99"/>
      <c r="AQ183" s="99"/>
      <c r="AR183" s="99"/>
      <c r="AS183" s="99"/>
      <c r="AT183" s="99"/>
      <c r="AU183" s="99"/>
    </row>
    <row r="184" spans="1:47" s="71" customFormat="1" x14ac:dyDescent="0.3">
      <c r="A184" s="66">
        <v>3107</v>
      </c>
      <c r="B184" s="67" t="s">
        <v>172</v>
      </c>
      <c r="C184" s="66">
        <v>48</v>
      </c>
      <c r="D184" s="66">
        <v>159</v>
      </c>
      <c r="E184" s="68">
        <v>5</v>
      </c>
      <c r="F184" s="66">
        <v>880</v>
      </c>
      <c r="G184" s="66">
        <f t="shared" si="27"/>
        <v>1260</v>
      </c>
      <c r="H184" s="66">
        <f t="shared" si="24"/>
        <v>1070</v>
      </c>
      <c r="I184" s="66"/>
      <c r="J184" s="69">
        <f t="shared" si="21"/>
        <v>18.979166666666668</v>
      </c>
      <c r="K184" s="66"/>
      <c r="L184" s="66"/>
      <c r="M184" s="66"/>
      <c r="N184" s="44">
        <f t="shared" si="28"/>
        <v>1.1145833333333333</v>
      </c>
      <c r="O184" s="49">
        <f t="shared" si="22"/>
        <v>20.09375</v>
      </c>
      <c r="P184" s="83">
        <v>504</v>
      </c>
      <c r="Q184" s="71">
        <f t="shared" si="23"/>
        <v>252</v>
      </c>
      <c r="R184" s="78"/>
      <c r="S184" s="99"/>
      <c r="T184" s="99"/>
      <c r="U184" s="99"/>
      <c r="V184" s="99"/>
      <c r="W184" s="99"/>
      <c r="X184" s="99"/>
      <c r="Y184" s="99"/>
      <c r="Z184" s="99"/>
      <c r="AA184" s="99"/>
      <c r="AB184" s="99"/>
      <c r="AC184" s="99"/>
      <c r="AD184" s="99"/>
      <c r="AE184" s="99"/>
      <c r="AF184" s="99"/>
      <c r="AG184" s="99"/>
      <c r="AH184" s="99"/>
      <c r="AI184" s="99"/>
      <c r="AJ184" s="99"/>
      <c r="AK184" s="99"/>
      <c r="AL184" s="99"/>
      <c r="AM184" s="99"/>
      <c r="AN184" s="99"/>
      <c r="AO184" s="99"/>
      <c r="AP184" s="99"/>
      <c r="AQ184" s="99"/>
      <c r="AR184" s="99"/>
      <c r="AS184" s="99"/>
      <c r="AT184" s="99"/>
      <c r="AU184" s="99"/>
    </row>
    <row r="185" spans="1:47" s="71" customFormat="1" x14ac:dyDescent="0.3">
      <c r="A185" s="66">
        <v>3106</v>
      </c>
      <c r="B185" s="67" t="s">
        <v>167</v>
      </c>
      <c r="C185" s="66">
        <v>48</v>
      </c>
      <c r="D185" s="66">
        <v>2011</v>
      </c>
      <c r="E185" s="68">
        <v>5</v>
      </c>
      <c r="F185" s="66">
        <v>3243</v>
      </c>
      <c r="G185" s="66">
        <f t="shared" si="27"/>
        <v>2760</v>
      </c>
      <c r="H185" s="66">
        <f t="shared" si="24"/>
        <v>3001.5</v>
      </c>
      <c r="I185" s="66"/>
      <c r="J185" s="69">
        <f t="shared" si="21"/>
        <v>20.635416666666668</v>
      </c>
      <c r="K185" s="66"/>
      <c r="L185" s="66"/>
      <c r="M185" s="66"/>
      <c r="N185" s="44">
        <f t="shared" si="28"/>
        <v>3.1265625000000004</v>
      </c>
      <c r="O185" s="49">
        <f t="shared" si="22"/>
        <v>23.76197916666667</v>
      </c>
      <c r="P185" s="83">
        <v>1104</v>
      </c>
      <c r="Q185" s="71">
        <f t="shared" si="23"/>
        <v>552</v>
      </c>
      <c r="R185" s="78"/>
      <c r="S185" s="99"/>
      <c r="T185" s="99"/>
      <c r="U185" s="99"/>
      <c r="V185" s="99"/>
      <c r="W185" s="99"/>
      <c r="X185" s="99"/>
      <c r="Y185" s="99"/>
      <c r="Z185" s="99"/>
      <c r="AA185" s="99"/>
      <c r="AB185" s="99"/>
      <c r="AC185" s="99"/>
      <c r="AD185" s="99"/>
      <c r="AE185" s="99"/>
      <c r="AF185" s="99"/>
      <c r="AG185" s="99"/>
      <c r="AH185" s="99"/>
      <c r="AI185" s="99"/>
      <c r="AJ185" s="99"/>
      <c r="AK185" s="99"/>
      <c r="AL185" s="99"/>
      <c r="AM185" s="99"/>
      <c r="AN185" s="99"/>
      <c r="AO185" s="99"/>
      <c r="AP185" s="99"/>
      <c r="AQ185" s="99"/>
      <c r="AR185" s="99"/>
      <c r="AS185" s="99"/>
      <c r="AT185" s="99"/>
      <c r="AU185" s="99"/>
    </row>
    <row r="186" spans="1:47" s="71" customFormat="1" x14ac:dyDescent="0.3">
      <c r="A186" s="66">
        <v>3090</v>
      </c>
      <c r="B186" s="67" t="s">
        <v>166</v>
      </c>
      <c r="C186" s="66">
        <v>48</v>
      </c>
      <c r="D186" s="66">
        <v>6148</v>
      </c>
      <c r="E186" s="68">
        <v>5</v>
      </c>
      <c r="F186" s="66">
        <v>8638</v>
      </c>
      <c r="G186" s="66">
        <f t="shared" si="27"/>
        <v>5495</v>
      </c>
      <c r="H186" s="66">
        <f t="shared" si="24"/>
        <v>7066.5</v>
      </c>
      <c r="I186" s="66"/>
      <c r="J186" s="69">
        <f t="shared" si="21"/>
        <v>19.135416666666668</v>
      </c>
      <c r="K186" s="66"/>
      <c r="L186" s="73">
        <v>40</v>
      </c>
      <c r="M186" s="66"/>
      <c r="N186" s="44">
        <f t="shared" si="28"/>
        <v>7.3609375000000012</v>
      </c>
      <c r="O186" s="49">
        <f t="shared" si="22"/>
        <v>26.49635416666667</v>
      </c>
      <c r="P186" s="83">
        <v>2198</v>
      </c>
      <c r="Q186" s="71">
        <f t="shared" si="23"/>
        <v>1099</v>
      </c>
      <c r="R186" s="78"/>
      <c r="S186" s="99"/>
      <c r="T186" s="99"/>
      <c r="U186" s="99"/>
      <c r="V186" s="99"/>
      <c r="W186" s="99"/>
      <c r="X186" s="99"/>
      <c r="Y186" s="99"/>
      <c r="Z186" s="99"/>
      <c r="AA186" s="99"/>
      <c r="AB186" s="99"/>
      <c r="AC186" s="99"/>
      <c r="AD186" s="99"/>
      <c r="AE186" s="99"/>
      <c r="AF186" s="99"/>
      <c r="AG186" s="99"/>
      <c r="AH186" s="99"/>
      <c r="AI186" s="99"/>
      <c r="AJ186" s="99"/>
      <c r="AK186" s="99"/>
      <c r="AL186" s="99"/>
      <c r="AM186" s="99"/>
      <c r="AN186" s="99"/>
      <c r="AO186" s="99"/>
      <c r="AP186" s="99"/>
      <c r="AQ186" s="99"/>
      <c r="AR186" s="99"/>
      <c r="AS186" s="99"/>
      <c r="AT186" s="99"/>
      <c r="AU186" s="99"/>
    </row>
    <row r="187" spans="1:47" s="71" customFormat="1" x14ac:dyDescent="0.3">
      <c r="A187" s="66">
        <v>3091</v>
      </c>
      <c r="B187" s="67" t="s">
        <v>168</v>
      </c>
      <c r="C187" s="66">
        <v>48</v>
      </c>
      <c r="D187" s="66">
        <v>4882</v>
      </c>
      <c r="E187" s="68">
        <v>5</v>
      </c>
      <c r="F187" s="66">
        <v>4998</v>
      </c>
      <c r="G187" s="66">
        <f t="shared" si="27"/>
        <v>3572.5</v>
      </c>
      <c r="H187" s="66">
        <f t="shared" si="24"/>
        <v>4285.25</v>
      </c>
      <c r="I187" s="66">
        <v>1920</v>
      </c>
      <c r="J187" s="69">
        <f t="shared" si="21"/>
        <v>-52.432291666666664</v>
      </c>
      <c r="K187" s="66"/>
      <c r="L187" s="73">
        <v>30</v>
      </c>
      <c r="M187" s="66"/>
      <c r="N187" s="44">
        <f t="shared" si="28"/>
        <v>4.4638020833333334</v>
      </c>
      <c r="O187" s="49">
        <f t="shared" si="22"/>
        <v>-47.96848958333333</v>
      </c>
      <c r="P187" s="83">
        <v>1429</v>
      </c>
      <c r="Q187" s="71">
        <f t="shared" si="23"/>
        <v>714.5</v>
      </c>
      <c r="R187" s="78"/>
      <c r="S187" s="99"/>
      <c r="T187" s="99"/>
      <c r="U187" s="99"/>
      <c r="V187" s="99"/>
      <c r="W187" s="99"/>
      <c r="X187" s="99"/>
      <c r="Y187" s="99"/>
      <c r="Z187" s="99"/>
      <c r="AA187" s="99"/>
      <c r="AB187" s="99"/>
      <c r="AC187" s="99"/>
      <c r="AD187" s="99"/>
      <c r="AE187" s="99"/>
      <c r="AF187" s="99"/>
      <c r="AG187" s="99"/>
      <c r="AH187" s="99"/>
      <c r="AI187" s="99"/>
      <c r="AJ187" s="99"/>
      <c r="AK187" s="99"/>
      <c r="AL187" s="99"/>
      <c r="AM187" s="99"/>
      <c r="AN187" s="99"/>
      <c r="AO187" s="99"/>
      <c r="AP187" s="99"/>
      <c r="AQ187" s="99"/>
      <c r="AR187" s="99"/>
      <c r="AS187" s="99"/>
      <c r="AT187" s="99"/>
      <c r="AU187" s="99"/>
    </row>
    <row r="188" spans="1:47" s="71" customFormat="1" x14ac:dyDescent="0.3">
      <c r="A188" s="66">
        <v>3092</v>
      </c>
      <c r="B188" s="67" t="s">
        <v>169</v>
      </c>
      <c r="C188" s="66">
        <v>48</v>
      </c>
      <c r="D188" s="66">
        <v>3367</v>
      </c>
      <c r="E188" s="68">
        <v>5</v>
      </c>
      <c r="F188" s="66">
        <v>4438</v>
      </c>
      <c r="G188" s="66">
        <f t="shared" si="27"/>
        <v>5567.5</v>
      </c>
      <c r="H188" s="66">
        <f t="shared" si="24"/>
        <v>5002.75</v>
      </c>
      <c r="I188" s="66">
        <v>768</v>
      </c>
      <c r="J188" s="69">
        <f t="shared" si="21"/>
        <v>18.078125</v>
      </c>
      <c r="K188" s="66"/>
      <c r="L188" s="73">
        <v>35</v>
      </c>
      <c r="M188" s="66"/>
      <c r="N188" s="44">
        <f t="shared" si="28"/>
        <v>5.2111979166666673</v>
      </c>
      <c r="O188" s="49">
        <f t="shared" si="22"/>
        <v>23.289322916666666</v>
      </c>
      <c r="P188" s="83">
        <v>2227</v>
      </c>
      <c r="Q188" s="71">
        <f t="shared" si="23"/>
        <v>1113.5</v>
      </c>
      <c r="R188" s="78"/>
      <c r="S188" s="99"/>
      <c r="T188" s="99"/>
      <c r="U188" s="99"/>
      <c r="V188" s="99"/>
      <c r="W188" s="99"/>
      <c r="X188" s="99"/>
      <c r="Y188" s="99"/>
      <c r="Z188" s="99"/>
      <c r="AA188" s="99"/>
      <c r="AB188" s="99"/>
      <c r="AC188" s="99"/>
      <c r="AD188" s="99"/>
      <c r="AE188" s="99"/>
      <c r="AF188" s="99"/>
      <c r="AG188" s="99"/>
      <c r="AH188" s="99"/>
      <c r="AI188" s="99"/>
      <c r="AJ188" s="99"/>
      <c r="AK188" s="99"/>
      <c r="AL188" s="99"/>
      <c r="AM188" s="99"/>
      <c r="AN188" s="99"/>
      <c r="AO188" s="99"/>
      <c r="AP188" s="99"/>
      <c r="AQ188" s="99"/>
      <c r="AR188" s="99"/>
      <c r="AS188" s="99"/>
      <c r="AT188" s="99"/>
      <c r="AU188" s="99"/>
    </row>
    <row r="189" spans="1:47" s="71" customFormat="1" x14ac:dyDescent="0.3">
      <c r="A189" s="66">
        <v>3093</v>
      </c>
      <c r="B189" s="67" t="s">
        <v>173</v>
      </c>
      <c r="C189" s="66">
        <v>48</v>
      </c>
      <c r="D189" s="66">
        <v>1920</v>
      </c>
      <c r="E189" s="68">
        <v>5</v>
      </c>
      <c r="F189" s="66">
        <v>1178</v>
      </c>
      <c r="G189" s="66">
        <f t="shared" si="27"/>
        <v>1780</v>
      </c>
      <c r="H189" s="66">
        <f t="shared" si="24"/>
        <v>1479</v>
      </c>
      <c r="I189" s="66"/>
      <c r="J189" s="69">
        <f t="shared" si="21"/>
        <v>-9.1875</v>
      </c>
      <c r="K189" s="66"/>
      <c r="L189" s="73">
        <v>25</v>
      </c>
      <c r="M189" s="66"/>
      <c r="N189" s="44">
        <f t="shared" si="28"/>
        <v>1.5406250000000001</v>
      </c>
      <c r="O189" s="49">
        <f t="shared" si="22"/>
        <v>-7.6468749999999996</v>
      </c>
      <c r="P189" s="83">
        <v>712</v>
      </c>
      <c r="Q189" s="71">
        <f t="shared" si="23"/>
        <v>356</v>
      </c>
      <c r="R189" s="78"/>
      <c r="S189" s="99"/>
      <c r="T189" s="99"/>
      <c r="U189" s="99"/>
      <c r="V189" s="99"/>
      <c r="W189" s="99"/>
      <c r="X189" s="99"/>
      <c r="Y189" s="99"/>
      <c r="Z189" s="99"/>
      <c r="AA189" s="99"/>
      <c r="AB189" s="99"/>
      <c r="AC189" s="99"/>
      <c r="AD189" s="99"/>
      <c r="AE189" s="99"/>
      <c r="AF189" s="99"/>
      <c r="AG189" s="99"/>
      <c r="AH189" s="99"/>
      <c r="AI189" s="99"/>
      <c r="AJ189" s="99"/>
      <c r="AK189" s="99"/>
      <c r="AL189" s="99"/>
      <c r="AM189" s="99"/>
      <c r="AN189" s="99"/>
      <c r="AO189" s="99"/>
      <c r="AP189" s="99"/>
      <c r="AQ189" s="99"/>
      <c r="AR189" s="99"/>
      <c r="AS189" s="99"/>
      <c r="AT189" s="99"/>
      <c r="AU189" s="99"/>
    </row>
    <row r="190" spans="1:47" s="71" customFormat="1" x14ac:dyDescent="0.3">
      <c r="A190" s="66">
        <v>1451</v>
      </c>
      <c r="B190" s="67" t="s">
        <v>249</v>
      </c>
      <c r="C190" s="66">
        <v>48</v>
      </c>
      <c r="D190" s="66">
        <v>334</v>
      </c>
      <c r="E190" s="68">
        <v>5</v>
      </c>
      <c r="F190" s="66">
        <v>1573</v>
      </c>
      <c r="G190" s="66">
        <f t="shared" si="27"/>
        <v>1295</v>
      </c>
      <c r="H190" s="66">
        <f t="shared" si="24"/>
        <v>1434</v>
      </c>
      <c r="I190" s="66">
        <v>768</v>
      </c>
      <c r="J190" s="69">
        <f t="shared" si="21"/>
        <v>6.916666666666667</v>
      </c>
      <c r="K190" s="66"/>
      <c r="L190" s="66"/>
      <c r="M190" s="66"/>
      <c r="N190" s="44">
        <f t="shared" si="28"/>
        <v>1.4937500000000001</v>
      </c>
      <c r="O190" s="49">
        <f t="shared" si="22"/>
        <v>8.4104166666666664</v>
      </c>
      <c r="P190" s="83">
        <v>518</v>
      </c>
      <c r="Q190" s="71">
        <f t="shared" si="23"/>
        <v>259</v>
      </c>
      <c r="R190" s="78"/>
      <c r="S190" s="99"/>
      <c r="T190" s="99"/>
      <c r="U190" s="99"/>
      <c r="V190" s="99"/>
      <c r="W190" s="99"/>
      <c r="X190" s="99"/>
      <c r="Y190" s="99"/>
      <c r="Z190" s="99"/>
      <c r="AA190" s="99"/>
      <c r="AB190" s="99"/>
      <c r="AC190" s="99"/>
      <c r="AD190" s="99"/>
      <c r="AE190" s="99"/>
      <c r="AF190" s="99"/>
      <c r="AG190" s="99"/>
      <c r="AH190" s="99"/>
      <c r="AI190" s="99"/>
      <c r="AJ190" s="99"/>
      <c r="AK190" s="99"/>
      <c r="AL190" s="99"/>
      <c r="AM190" s="99"/>
      <c r="AN190" s="99"/>
      <c r="AO190" s="99"/>
      <c r="AP190" s="99"/>
      <c r="AQ190" s="99"/>
      <c r="AR190" s="99"/>
      <c r="AS190" s="99"/>
      <c r="AT190" s="99"/>
      <c r="AU190" s="99"/>
    </row>
    <row r="191" spans="1:47" s="71" customFormat="1" x14ac:dyDescent="0.3">
      <c r="A191" s="66">
        <v>3094</v>
      </c>
      <c r="B191" s="67" t="s">
        <v>171</v>
      </c>
      <c r="C191" s="66">
        <v>48</v>
      </c>
      <c r="D191" s="66">
        <v>45</v>
      </c>
      <c r="E191" s="68">
        <v>5</v>
      </c>
      <c r="F191" s="66">
        <v>610</v>
      </c>
      <c r="G191" s="66">
        <f t="shared" si="27"/>
        <v>1742.5</v>
      </c>
      <c r="H191" s="66">
        <f t="shared" si="24"/>
        <v>1176.25</v>
      </c>
      <c r="I191" s="66"/>
      <c r="J191" s="69">
        <f t="shared" si="21"/>
        <v>23.567708333333332</v>
      </c>
      <c r="K191" s="66"/>
      <c r="L191" s="66"/>
      <c r="M191" s="66"/>
      <c r="N191" s="44">
        <f t="shared" si="28"/>
        <v>1.2252604166666667</v>
      </c>
      <c r="O191" s="49">
        <f t="shared" si="22"/>
        <v>24.79296875</v>
      </c>
      <c r="P191" s="83">
        <v>697</v>
      </c>
      <c r="Q191" s="71">
        <f t="shared" si="23"/>
        <v>348.5</v>
      </c>
      <c r="R191" s="78"/>
      <c r="S191" s="99"/>
      <c r="T191" s="99"/>
      <c r="U191" s="99"/>
      <c r="V191" s="99"/>
      <c r="W191" s="99"/>
      <c r="X191" s="99"/>
      <c r="Y191" s="99"/>
      <c r="Z191" s="99"/>
      <c r="AA191" s="99"/>
      <c r="AB191" s="99"/>
      <c r="AC191" s="99"/>
      <c r="AD191" s="99"/>
      <c r="AE191" s="99"/>
      <c r="AF191" s="99"/>
      <c r="AG191" s="99"/>
      <c r="AH191" s="99"/>
      <c r="AI191" s="99"/>
      <c r="AJ191" s="99"/>
      <c r="AK191" s="99"/>
      <c r="AL191" s="99"/>
      <c r="AM191" s="99"/>
      <c r="AN191" s="99"/>
      <c r="AO191" s="99"/>
      <c r="AP191" s="99"/>
      <c r="AQ191" s="99"/>
      <c r="AR191" s="99"/>
      <c r="AS191" s="99"/>
      <c r="AT191" s="99"/>
      <c r="AU191" s="99"/>
    </row>
    <row r="192" spans="1:47" s="71" customFormat="1" x14ac:dyDescent="0.3">
      <c r="A192" s="66">
        <v>1325</v>
      </c>
      <c r="B192" s="67" t="s">
        <v>125</v>
      </c>
      <c r="C192" s="66">
        <v>12</v>
      </c>
      <c r="D192" s="66">
        <v>609</v>
      </c>
      <c r="E192" s="68">
        <v>6</v>
      </c>
      <c r="F192" s="66">
        <v>2343</v>
      </c>
      <c r="G192" s="66">
        <f t="shared" si="27"/>
        <v>3000</v>
      </c>
      <c r="H192" s="66">
        <f t="shared" si="24"/>
        <v>2671.5</v>
      </c>
      <c r="I192" s="66">
        <v>600</v>
      </c>
      <c r="J192" s="69">
        <f t="shared" si="21"/>
        <v>121.875</v>
      </c>
      <c r="K192" s="66"/>
      <c r="L192" s="66"/>
      <c r="M192" s="66"/>
      <c r="N192" s="44">
        <f t="shared" si="28"/>
        <v>11.131250000000001</v>
      </c>
      <c r="O192" s="49">
        <f t="shared" si="22"/>
        <v>133.00624999999999</v>
      </c>
      <c r="P192" s="83">
        <v>1000</v>
      </c>
      <c r="Q192" s="71">
        <f t="shared" si="23"/>
        <v>500</v>
      </c>
      <c r="R192" s="78"/>
      <c r="S192" s="99"/>
      <c r="T192" s="99"/>
      <c r="U192" s="99"/>
      <c r="V192" s="99"/>
      <c r="W192" s="99"/>
      <c r="X192" s="99"/>
      <c r="Y192" s="99"/>
      <c r="Z192" s="99"/>
      <c r="AA192" s="99"/>
      <c r="AB192" s="99"/>
      <c r="AC192" s="99"/>
      <c r="AD192" s="99"/>
      <c r="AE192" s="99"/>
      <c r="AF192" s="99"/>
      <c r="AG192" s="99"/>
      <c r="AH192" s="99"/>
      <c r="AI192" s="99"/>
      <c r="AJ192" s="99"/>
      <c r="AK192" s="99"/>
      <c r="AL192" s="99"/>
      <c r="AM192" s="99"/>
      <c r="AN192" s="99"/>
      <c r="AO192" s="99"/>
      <c r="AP192" s="99"/>
      <c r="AQ192" s="99"/>
      <c r="AR192" s="99"/>
      <c r="AS192" s="99"/>
      <c r="AT192" s="99"/>
      <c r="AU192" s="99"/>
    </row>
    <row r="193" spans="1:47" s="71" customFormat="1" x14ac:dyDescent="0.3">
      <c r="A193" s="66">
        <v>1326</v>
      </c>
      <c r="B193" s="67" t="s">
        <v>266</v>
      </c>
      <c r="C193" s="66">
        <v>12</v>
      </c>
      <c r="D193" s="66">
        <v>123</v>
      </c>
      <c r="E193" s="68">
        <v>6</v>
      </c>
      <c r="F193" s="66">
        <v>645</v>
      </c>
      <c r="G193" s="66">
        <f t="shared" si="27"/>
        <v>843</v>
      </c>
      <c r="H193" s="66">
        <f t="shared" si="24"/>
        <v>744</v>
      </c>
      <c r="I193" s="66">
        <v>360</v>
      </c>
      <c r="J193" s="69">
        <f t="shared" si="21"/>
        <v>21.75</v>
      </c>
      <c r="K193" s="66"/>
      <c r="L193" s="66"/>
      <c r="M193" s="66"/>
      <c r="N193" s="44">
        <f t="shared" si="28"/>
        <v>3.1</v>
      </c>
      <c r="O193" s="49">
        <f t="shared" si="22"/>
        <v>24.85</v>
      </c>
      <c r="P193" s="83">
        <v>281</v>
      </c>
      <c r="Q193" s="71">
        <f t="shared" si="23"/>
        <v>140.5</v>
      </c>
      <c r="R193" s="78"/>
      <c r="S193" s="99"/>
      <c r="T193" s="99"/>
      <c r="U193" s="99"/>
      <c r="V193" s="99"/>
      <c r="W193" s="99"/>
      <c r="X193" s="99"/>
      <c r="Y193" s="99"/>
      <c r="Z193" s="99"/>
      <c r="AA193" s="99"/>
      <c r="AB193" s="99"/>
      <c r="AC193" s="99"/>
      <c r="AD193" s="99"/>
      <c r="AE193" s="99"/>
      <c r="AF193" s="99"/>
      <c r="AG193" s="99"/>
      <c r="AH193" s="99"/>
      <c r="AI193" s="99"/>
      <c r="AJ193" s="99"/>
      <c r="AK193" s="99"/>
      <c r="AL193" s="99"/>
      <c r="AM193" s="99"/>
      <c r="AN193" s="99"/>
      <c r="AO193" s="99"/>
      <c r="AP193" s="99"/>
      <c r="AQ193" s="99"/>
      <c r="AR193" s="99"/>
      <c r="AS193" s="99"/>
      <c r="AT193" s="99"/>
      <c r="AU193" s="99"/>
    </row>
    <row r="194" spans="1:47" s="71" customFormat="1" x14ac:dyDescent="0.3">
      <c r="A194" s="66">
        <v>1327</v>
      </c>
      <c r="B194" s="67" t="s">
        <v>126</v>
      </c>
      <c r="C194" s="66">
        <v>12</v>
      </c>
      <c r="D194" s="66">
        <v>755</v>
      </c>
      <c r="E194" s="68">
        <v>6</v>
      </c>
      <c r="F194" s="66">
        <v>3246</v>
      </c>
      <c r="G194" s="66">
        <f t="shared" si="27"/>
        <v>3921</v>
      </c>
      <c r="H194" s="66">
        <f t="shared" si="24"/>
        <v>3583.5</v>
      </c>
      <c r="I194" s="66">
        <v>1320</v>
      </c>
      <c r="J194" s="69">
        <f t="shared" si="21"/>
        <v>125.70833333333333</v>
      </c>
      <c r="K194" s="66"/>
      <c r="L194" s="66"/>
      <c r="M194" s="66"/>
      <c r="N194" s="44">
        <f t="shared" si="28"/>
        <v>14.93125</v>
      </c>
      <c r="O194" s="49">
        <f t="shared" si="22"/>
        <v>140.63958333333332</v>
      </c>
      <c r="P194" s="83">
        <v>1307</v>
      </c>
      <c r="Q194" s="71">
        <f t="shared" si="23"/>
        <v>653.5</v>
      </c>
      <c r="R194" s="78"/>
      <c r="S194" s="99"/>
      <c r="T194" s="99"/>
      <c r="U194" s="99"/>
      <c r="V194" s="99"/>
      <c r="W194" s="99"/>
      <c r="X194" s="99"/>
      <c r="Y194" s="99"/>
      <c r="Z194" s="99"/>
      <c r="AA194" s="99"/>
      <c r="AB194" s="99"/>
      <c r="AC194" s="99"/>
      <c r="AD194" s="99"/>
      <c r="AE194" s="99"/>
      <c r="AF194" s="99"/>
      <c r="AG194" s="99"/>
      <c r="AH194" s="99"/>
      <c r="AI194" s="99"/>
      <c r="AJ194" s="99"/>
      <c r="AK194" s="99"/>
      <c r="AL194" s="99"/>
      <c r="AM194" s="99"/>
      <c r="AN194" s="99"/>
      <c r="AO194" s="99"/>
      <c r="AP194" s="99"/>
      <c r="AQ194" s="99"/>
      <c r="AR194" s="99"/>
      <c r="AS194" s="99"/>
      <c r="AT194" s="99"/>
      <c r="AU194" s="99"/>
    </row>
    <row r="195" spans="1:47" s="110" customFormat="1" x14ac:dyDescent="0.3">
      <c r="A195" s="75">
        <v>3077</v>
      </c>
      <c r="B195" s="102" t="s">
        <v>50</v>
      </c>
      <c r="C195" s="75">
        <v>6</v>
      </c>
      <c r="D195" s="75">
        <v>0</v>
      </c>
      <c r="E195" s="106">
        <v>9</v>
      </c>
      <c r="F195" s="75">
        <v>711</v>
      </c>
      <c r="G195" s="75">
        <f t="shared" si="27"/>
        <v>621</v>
      </c>
      <c r="H195" s="75">
        <f t="shared" si="24"/>
        <v>666</v>
      </c>
      <c r="I195" s="75">
        <v>60</v>
      </c>
      <c r="J195" s="107">
        <f t="shared" si="21"/>
        <v>101</v>
      </c>
      <c r="K195" s="75"/>
      <c r="L195" s="75"/>
      <c r="M195" s="75"/>
      <c r="N195" s="108">
        <f t="shared" si="28"/>
        <v>5.5500000000000007</v>
      </c>
      <c r="O195" s="108">
        <f t="shared" si="22"/>
        <v>106.55</v>
      </c>
      <c r="P195" s="109">
        <v>138</v>
      </c>
      <c r="Q195" s="110">
        <f t="shared" si="23"/>
        <v>69</v>
      </c>
    </row>
    <row r="196" spans="1:47" s="71" customFormat="1" x14ac:dyDescent="0.3">
      <c r="A196" s="66">
        <v>1407</v>
      </c>
      <c r="B196" s="67" t="s">
        <v>31</v>
      </c>
      <c r="C196" s="66">
        <v>10</v>
      </c>
      <c r="D196" s="66">
        <v>5</v>
      </c>
      <c r="E196" s="68">
        <v>4</v>
      </c>
      <c r="F196" s="66">
        <v>126</v>
      </c>
      <c r="G196" s="66">
        <f t="shared" si="27"/>
        <v>160</v>
      </c>
      <c r="H196" s="66">
        <f t="shared" si="24"/>
        <v>143</v>
      </c>
      <c r="I196" s="66">
        <v>40</v>
      </c>
      <c r="J196" s="69">
        <f t="shared" si="21"/>
        <v>9.8000000000000007</v>
      </c>
      <c r="K196" s="66"/>
      <c r="L196" s="66"/>
      <c r="M196" s="66"/>
      <c r="N196" s="44">
        <f t="shared" si="28"/>
        <v>0.71500000000000008</v>
      </c>
      <c r="O196" s="49">
        <f t="shared" si="22"/>
        <v>10.515000000000001</v>
      </c>
      <c r="P196" s="83">
        <v>80</v>
      </c>
      <c r="Q196" s="71">
        <f t="shared" si="23"/>
        <v>40</v>
      </c>
      <c r="R196" s="78"/>
      <c r="S196" s="99"/>
      <c r="T196" s="99"/>
      <c r="U196" s="99"/>
      <c r="V196" s="99"/>
      <c r="W196" s="99"/>
      <c r="X196" s="99"/>
      <c r="Y196" s="99"/>
      <c r="Z196" s="99"/>
      <c r="AA196" s="99"/>
      <c r="AB196" s="99"/>
      <c r="AC196" s="99"/>
      <c r="AD196" s="99"/>
      <c r="AE196" s="99"/>
      <c r="AF196" s="99"/>
      <c r="AG196" s="99"/>
      <c r="AH196" s="99"/>
      <c r="AI196" s="99"/>
      <c r="AJ196" s="99"/>
      <c r="AK196" s="99"/>
      <c r="AL196" s="99"/>
      <c r="AM196" s="99"/>
      <c r="AN196" s="99"/>
      <c r="AO196" s="99"/>
      <c r="AP196" s="99"/>
      <c r="AQ196" s="99"/>
      <c r="AR196" s="99"/>
      <c r="AS196" s="99"/>
      <c r="AT196" s="99"/>
      <c r="AU196" s="99"/>
    </row>
    <row r="197" spans="1:47" s="71" customFormat="1" x14ac:dyDescent="0.3">
      <c r="A197" s="66">
        <v>1460</v>
      </c>
      <c r="B197" s="67" t="s">
        <v>32</v>
      </c>
      <c r="C197" s="66">
        <v>10</v>
      </c>
      <c r="D197" s="66">
        <v>3</v>
      </c>
      <c r="E197" s="68">
        <v>4</v>
      </c>
      <c r="F197" s="66">
        <v>140</v>
      </c>
      <c r="G197" s="66">
        <f t="shared" si="27"/>
        <v>124</v>
      </c>
      <c r="H197" s="66">
        <f t="shared" si="24"/>
        <v>132</v>
      </c>
      <c r="I197" s="66">
        <v>100</v>
      </c>
      <c r="J197" s="69">
        <f t="shared" si="21"/>
        <v>2.9</v>
      </c>
      <c r="K197" s="66"/>
      <c r="L197" s="66"/>
      <c r="M197" s="66"/>
      <c r="N197" s="44">
        <f t="shared" si="28"/>
        <v>0.66</v>
      </c>
      <c r="O197" s="49">
        <f t="shared" si="22"/>
        <v>3.56</v>
      </c>
      <c r="P197" s="83">
        <v>62</v>
      </c>
      <c r="Q197" s="71">
        <f t="shared" si="23"/>
        <v>31</v>
      </c>
      <c r="R197" s="78"/>
      <c r="S197" s="99"/>
      <c r="T197" s="99"/>
      <c r="U197" s="99"/>
      <c r="V197" s="99"/>
      <c r="W197" s="99"/>
      <c r="X197" s="99"/>
      <c r="Y197" s="99"/>
      <c r="Z197" s="99"/>
      <c r="AA197" s="99"/>
      <c r="AB197" s="99"/>
      <c r="AC197" s="99"/>
      <c r="AD197" s="99"/>
      <c r="AE197" s="99"/>
      <c r="AF197" s="99"/>
      <c r="AG197" s="99"/>
      <c r="AH197" s="99"/>
      <c r="AI197" s="99"/>
      <c r="AJ197" s="99"/>
      <c r="AK197" s="99"/>
      <c r="AL197" s="99"/>
      <c r="AM197" s="99"/>
      <c r="AN197" s="99"/>
      <c r="AO197" s="99"/>
      <c r="AP197" s="99"/>
      <c r="AQ197" s="99"/>
      <c r="AR197" s="99"/>
      <c r="AS197" s="99"/>
      <c r="AT197" s="99"/>
      <c r="AU197" s="99"/>
    </row>
    <row r="198" spans="1:47" s="71" customFormat="1" x14ac:dyDescent="0.3">
      <c r="A198" s="66">
        <v>1409</v>
      </c>
      <c r="B198" s="67" t="s">
        <v>33</v>
      </c>
      <c r="C198" s="66">
        <v>10</v>
      </c>
      <c r="D198" s="66">
        <v>18</v>
      </c>
      <c r="E198" s="68">
        <v>4</v>
      </c>
      <c r="F198" s="66">
        <v>118</v>
      </c>
      <c r="G198" s="66">
        <f t="shared" si="27"/>
        <v>200</v>
      </c>
      <c r="H198" s="66">
        <f t="shared" si="24"/>
        <v>159</v>
      </c>
      <c r="I198" s="66">
        <v>50</v>
      </c>
      <c r="J198" s="69">
        <f t="shared" si="21"/>
        <v>9.1</v>
      </c>
      <c r="K198" s="66"/>
      <c r="L198" s="66"/>
      <c r="M198" s="66"/>
      <c r="N198" s="44">
        <f t="shared" si="28"/>
        <v>0.79500000000000004</v>
      </c>
      <c r="O198" s="49">
        <f t="shared" si="22"/>
        <v>9.8949999999999996</v>
      </c>
      <c r="P198" s="83">
        <v>100</v>
      </c>
      <c r="Q198" s="71">
        <f t="shared" si="23"/>
        <v>50</v>
      </c>
      <c r="R198" s="78"/>
      <c r="S198" s="99"/>
      <c r="T198" s="99"/>
      <c r="U198" s="99"/>
      <c r="V198" s="99"/>
      <c r="W198" s="99"/>
      <c r="X198" s="99"/>
      <c r="Y198" s="99"/>
      <c r="Z198" s="99"/>
      <c r="AA198" s="99"/>
      <c r="AB198" s="99"/>
      <c r="AC198" s="99"/>
      <c r="AD198" s="99"/>
      <c r="AE198" s="99"/>
      <c r="AF198" s="99"/>
      <c r="AG198" s="99"/>
      <c r="AH198" s="99"/>
      <c r="AI198" s="99"/>
      <c r="AJ198" s="99"/>
      <c r="AK198" s="99"/>
      <c r="AL198" s="99"/>
      <c r="AM198" s="99"/>
      <c r="AN198" s="99"/>
      <c r="AO198" s="99"/>
      <c r="AP198" s="99"/>
      <c r="AQ198" s="99"/>
      <c r="AR198" s="99"/>
      <c r="AS198" s="99"/>
      <c r="AT198" s="99"/>
      <c r="AU198" s="99"/>
    </row>
    <row r="199" spans="1:47" s="71" customFormat="1" x14ac:dyDescent="0.3">
      <c r="A199" s="66">
        <v>1410</v>
      </c>
      <c r="B199" s="67" t="s">
        <v>37</v>
      </c>
      <c r="C199" s="66">
        <v>10</v>
      </c>
      <c r="D199" s="66">
        <v>0</v>
      </c>
      <c r="E199" s="68">
        <v>4</v>
      </c>
      <c r="F199" s="66">
        <v>128</v>
      </c>
      <c r="G199" s="66">
        <f t="shared" si="27"/>
        <v>140</v>
      </c>
      <c r="H199" s="66">
        <f t="shared" si="24"/>
        <v>134</v>
      </c>
      <c r="I199" s="66">
        <v>20</v>
      </c>
      <c r="J199" s="69">
        <f t="shared" ref="J199:J237" si="29">(H199-D199-I199)/C199</f>
        <v>11.4</v>
      </c>
      <c r="K199" s="66"/>
      <c r="L199" s="66"/>
      <c r="M199" s="66"/>
      <c r="N199" s="44">
        <f t="shared" si="28"/>
        <v>0.67</v>
      </c>
      <c r="O199" s="49">
        <f t="shared" ref="O199:O237" si="30">J199+N199</f>
        <v>12.07</v>
      </c>
      <c r="P199" s="83">
        <v>70</v>
      </c>
      <c r="Q199" s="71">
        <f t="shared" ref="Q199:Q237" si="31">P199/2</f>
        <v>35</v>
      </c>
      <c r="R199" s="78"/>
      <c r="S199" s="99"/>
      <c r="T199" s="99"/>
      <c r="U199" s="99"/>
      <c r="V199" s="99"/>
      <c r="W199" s="99"/>
      <c r="X199" s="99"/>
      <c r="Y199" s="99"/>
      <c r="Z199" s="99"/>
      <c r="AA199" s="99"/>
      <c r="AB199" s="99"/>
      <c r="AC199" s="99"/>
      <c r="AD199" s="99"/>
      <c r="AE199" s="99"/>
      <c r="AF199" s="99"/>
      <c r="AG199" s="99"/>
      <c r="AH199" s="99"/>
      <c r="AI199" s="99"/>
      <c r="AJ199" s="99"/>
      <c r="AK199" s="99"/>
      <c r="AL199" s="99"/>
      <c r="AM199" s="99"/>
      <c r="AN199" s="99"/>
      <c r="AO199" s="99"/>
      <c r="AP199" s="99"/>
      <c r="AQ199" s="99"/>
      <c r="AR199" s="99"/>
      <c r="AS199" s="99"/>
      <c r="AT199" s="99"/>
      <c r="AU199" s="99"/>
    </row>
    <row r="200" spans="1:47" s="71" customFormat="1" x14ac:dyDescent="0.3">
      <c r="A200" s="66">
        <v>1411</v>
      </c>
      <c r="B200" s="67" t="s">
        <v>34</v>
      </c>
      <c r="C200" s="66">
        <v>10</v>
      </c>
      <c r="D200" s="66">
        <v>52</v>
      </c>
      <c r="E200" s="68">
        <v>4</v>
      </c>
      <c r="F200" s="66">
        <v>238</v>
      </c>
      <c r="G200" s="66">
        <f t="shared" si="27"/>
        <v>360</v>
      </c>
      <c r="H200" s="66">
        <f t="shared" si="24"/>
        <v>299</v>
      </c>
      <c r="I200" s="66">
        <v>150</v>
      </c>
      <c r="J200" s="69">
        <f t="shared" si="29"/>
        <v>9.6999999999999993</v>
      </c>
      <c r="K200" s="66"/>
      <c r="L200" s="66"/>
      <c r="M200" s="66"/>
      <c r="N200" s="44">
        <f t="shared" si="28"/>
        <v>1.4950000000000001</v>
      </c>
      <c r="O200" s="49">
        <f t="shared" si="30"/>
        <v>11.195</v>
      </c>
      <c r="P200" s="83">
        <v>180</v>
      </c>
      <c r="Q200" s="71">
        <f t="shared" si="31"/>
        <v>90</v>
      </c>
      <c r="R200" s="78"/>
      <c r="S200" s="99"/>
      <c r="T200" s="99"/>
      <c r="U200" s="99"/>
      <c r="V200" s="99"/>
      <c r="W200" s="99"/>
      <c r="X200" s="99"/>
      <c r="Y200" s="99"/>
      <c r="Z200" s="99"/>
      <c r="AA200" s="99"/>
      <c r="AB200" s="99"/>
      <c r="AC200" s="99"/>
      <c r="AD200" s="99"/>
      <c r="AE200" s="99"/>
      <c r="AF200" s="99"/>
      <c r="AG200" s="99"/>
      <c r="AH200" s="99"/>
      <c r="AI200" s="99"/>
      <c r="AJ200" s="99"/>
      <c r="AK200" s="99"/>
      <c r="AL200" s="99"/>
      <c r="AM200" s="99"/>
      <c r="AN200" s="99"/>
      <c r="AO200" s="99"/>
      <c r="AP200" s="99"/>
      <c r="AQ200" s="99"/>
      <c r="AR200" s="99"/>
      <c r="AS200" s="99"/>
      <c r="AT200" s="99"/>
      <c r="AU200" s="99"/>
    </row>
    <row r="201" spans="1:47" s="71" customFormat="1" x14ac:dyDescent="0.3">
      <c r="A201" s="66">
        <v>1412</v>
      </c>
      <c r="B201" s="67" t="s">
        <v>36</v>
      </c>
      <c r="C201" s="66">
        <v>10</v>
      </c>
      <c r="D201" s="66">
        <v>0</v>
      </c>
      <c r="E201" s="68">
        <v>4</v>
      </c>
      <c r="F201" s="66">
        <v>102</v>
      </c>
      <c r="G201" s="66">
        <f t="shared" si="27"/>
        <v>166</v>
      </c>
      <c r="H201" s="66">
        <f t="shared" si="24"/>
        <v>134</v>
      </c>
      <c r="I201" s="66">
        <v>30</v>
      </c>
      <c r="J201" s="69">
        <f t="shared" si="29"/>
        <v>10.4</v>
      </c>
      <c r="K201" s="66"/>
      <c r="L201" s="66"/>
      <c r="M201" s="66"/>
      <c r="N201" s="44">
        <f t="shared" si="28"/>
        <v>0.67</v>
      </c>
      <c r="O201" s="49">
        <f t="shared" si="30"/>
        <v>11.07</v>
      </c>
      <c r="P201" s="83">
        <v>83</v>
      </c>
      <c r="Q201" s="71">
        <f t="shared" si="31"/>
        <v>41.5</v>
      </c>
      <c r="R201" s="78"/>
      <c r="S201" s="99"/>
      <c r="T201" s="99"/>
      <c r="U201" s="99"/>
      <c r="V201" s="99"/>
      <c r="W201" s="99"/>
      <c r="X201" s="99"/>
      <c r="Y201" s="99"/>
      <c r="Z201" s="99"/>
      <c r="AA201" s="99"/>
      <c r="AB201" s="99"/>
      <c r="AC201" s="99"/>
      <c r="AD201" s="99"/>
      <c r="AE201" s="99"/>
      <c r="AF201" s="99"/>
      <c r="AG201" s="99"/>
      <c r="AH201" s="99"/>
      <c r="AI201" s="99"/>
      <c r="AJ201" s="99"/>
      <c r="AK201" s="99"/>
      <c r="AL201" s="99"/>
      <c r="AM201" s="99"/>
      <c r="AN201" s="99"/>
      <c r="AO201" s="99"/>
      <c r="AP201" s="99"/>
      <c r="AQ201" s="99"/>
      <c r="AR201" s="99"/>
      <c r="AS201" s="99"/>
      <c r="AT201" s="99"/>
      <c r="AU201" s="99"/>
    </row>
    <row r="202" spans="1:47" s="71" customFormat="1" x14ac:dyDescent="0.3">
      <c r="A202" s="66">
        <v>1413</v>
      </c>
      <c r="B202" s="67" t="s">
        <v>41</v>
      </c>
      <c r="C202" s="66">
        <v>10</v>
      </c>
      <c r="D202" s="66">
        <v>10</v>
      </c>
      <c r="E202" s="68">
        <v>4</v>
      </c>
      <c r="F202" s="66">
        <v>56</v>
      </c>
      <c r="G202" s="66">
        <f t="shared" si="27"/>
        <v>100</v>
      </c>
      <c r="H202" s="66">
        <f t="shared" si="24"/>
        <v>78</v>
      </c>
      <c r="I202" s="66"/>
      <c r="J202" s="69">
        <f t="shared" si="29"/>
        <v>6.8</v>
      </c>
      <c r="K202" s="66"/>
      <c r="L202" s="66"/>
      <c r="M202" s="66"/>
      <c r="N202" s="44">
        <f t="shared" si="28"/>
        <v>0.39</v>
      </c>
      <c r="O202" s="49">
        <f t="shared" si="30"/>
        <v>7.1899999999999995</v>
      </c>
      <c r="P202" s="83">
        <v>50</v>
      </c>
      <c r="Q202" s="71">
        <f t="shared" si="31"/>
        <v>25</v>
      </c>
      <c r="R202" s="78"/>
      <c r="S202" s="99"/>
      <c r="T202" s="99"/>
      <c r="U202" s="99"/>
      <c r="V202" s="99"/>
      <c r="W202" s="99"/>
      <c r="X202" s="99"/>
      <c r="Y202" s="99"/>
      <c r="Z202" s="99"/>
      <c r="AA202" s="99"/>
      <c r="AB202" s="99"/>
      <c r="AC202" s="99"/>
      <c r="AD202" s="99"/>
      <c r="AE202" s="99"/>
      <c r="AF202" s="99"/>
      <c r="AG202" s="99"/>
      <c r="AH202" s="99"/>
      <c r="AI202" s="99"/>
      <c r="AJ202" s="99"/>
      <c r="AK202" s="99"/>
      <c r="AL202" s="99"/>
      <c r="AM202" s="99"/>
      <c r="AN202" s="99"/>
      <c r="AO202" s="99"/>
      <c r="AP202" s="99"/>
      <c r="AQ202" s="99"/>
      <c r="AR202" s="99"/>
      <c r="AS202" s="99"/>
      <c r="AT202" s="99"/>
      <c r="AU202" s="99"/>
    </row>
    <row r="203" spans="1:47" s="71" customFormat="1" x14ac:dyDescent="0.3">
      <c r="A203" s="66">
        <v>1414</v>
      </c>
      <c r="B203" s="67" t="s">
        <v>35</v>
      </c>
      <c r="C203" s="66">
        <v>10</v>
      </c>
      <c r="D203" s="66">
        <v>33</v>
      </c>
      <c r="E203" s="68">
        <v>4</v>
      </c>
      <c r="F203" s="66">
        <v>238</v>
      </c>
      <c r="G203" s="66">
        <f t="shared" si="27"/>
        <v>226</v>
      </c>
      <c r="H203" s="66">
        <f t="shared" si="24"/>
        <v>232</v>
      </c>
      <c r="I203" s="66">
        <v>70</v>
      </c>
      <c r="J203" s="69">
        <f t="shared" si="29"/>
        <v>12.9</v>
      </c>
      <c r="K203" s="66"/>
      <c r="L203" s="66"/>
      <c r="M203" s="66"/>
      <c r="N203" s="44">
        <f t="shared" si="28"/>
        <v>1.1600000000000001</v>
      </c>
      <c r="O203" s="49">
        <f t="shared" si="30"/>
        <v>14.06</v>
      </c>
      <c r="P203" s="83">
        <v>113</v>
      </c>
      <c r="Q203" s="71">
        <f t="shared" si="31"/>
        <v>56.5</v>
      </c>
      <c r="R203" s="78"/>
      <c r="S203" s="99"/>
      <c r="T203" s="99"/>
      <c r="U203" s="99"/>
      <c r="V203" s="99"/>
      <c r="W203" s="99"/>
      <c r="X203" s="99"/>
      <c r="Y203" s="99"/>
      <c r="Z203" s="99"/>
      <c r="AA203" s="99"/>
      <c r="AB203" s="99"/>
      <c r="AC203" s="99"/>
      <c r="AD203" s="99"/>
      <c r="AE203" s="99"/>
      <c r="AF203" s="99"/>
      <c r="AG203" s="99"/>
      <c r="AH203" s="99"/>
      <c r="AI203" s="99"/>
      <c r="AJ203" s="99"/>
      <c r="AK203" s="99"/>
      <c r="AL203" s="99"/>
      <c r="AM203" s="99"/>
      <c r="AN203" s="99"/>
      <c r="AO203" s="99"/>
      <c r="AP203" s="99"/>
      <c r="AQ203" s="99"/>
      <c r="AR203" s="99"/>
      <c r="AS203" s="99"/>
      <c r="AT203" s="99"/>
      <c r="AU203" s="99"/>
    </row>
    <row r="204" spans="1:47" s="65" customFormat="1" x14ac:dyDescent="0.3">
      <c r="A204" s="41">
        <v>1</v>
      </c>
      <c r="B204" s="63" t="s">
        <v>9</v>
      </c>
      <c r="C204" s="41">
        <v>10</v>
      </c>
      <c r="D204" s="41">
        <v>2547</v>
      </c>
      <c r="E204" s="42">
        <v>4.5</v>
      </c>
      <c r="F204" s="41">
        <v>5734</v>
      </c>
      <c r="G204" s="66">
        <f t="shared" si="27"/>
        <v>3645</v>
      </c>
      <c r="H204" s="41">
        <f t="shared" si="24"/>
        <v>4689.5</v>
      </c>
      <c r="I204" s="41">
        <v>1000</v>
      </c>
      <c r="J204" s="69">
        <f t="shared" si="29"/>
        <v>114.25</v>
      </c>
      <c r="K204" s="41"/>
      <c r="L204" s="41"/>
      <c r="M204" s="41"/>
      <c r="N204" s="39">
        <f t="shared" si="28"/>
        <v>23.447500000000002</v>
      </c>
      <c r="O204" s="49">
        <f t="shared" si="30"/>
        <v>137.69749999999999</v>
      </c>
      <c r="P204" s="84">
        <v>1620</v>
      </c>
      <c r="Q204" s="71">
        <f t="shared" si="31"/>
        <v>810</v>
      </c>
      <c r="R204" s="19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</row>
    <row r="205" spans="1:47" s="71" customFormat="1" x14ac:dyDescent="0.3">
      <c r="A205" s="66">
        <v>2001</v>
      </c>
      <c r="B205" s="67" t="s">
        <v>15</v>
      </c>
      <c r="C205" s="66">
        <v>20</v>
      </c>
      <c r="D205" s="66">
        <v>2374</v>
      </c>
      <c r="E205" s="68">
        <v>5.5</v>
      </c>
      <c r="F205" s="66">
        <v>7365</v>
      </c>
      <c r="G205" s="66">
        <f t="shared" si="27"/>
        <v>10892.75</v>
      </c>
      <c r="H205" s="66">
        <f t="shared" si="24"/>
        <v>9128.875</v>
      </c>
      <c r="I205" s="66">
        <v>6000</v>
      </c>
      <c r="J205" s="69">
        <f t="shared" si="29"/>
        <v>37.743749999999999</v>
      </c>
      <c r="K205" s="66"/>
      <c r="L205" s="73">
        <v>50</v>
      </c>
      <c r="M205" s="66"/>
      <c r="N205" s="44">
        <f t="shared" si="28"/>
        <v>22.822187500000002</v>
      </c>
      <c r="O205" s="49">
        <f t="shared" si="30"/>
        <v>60.565937500000004</v>
      </c>
      <c r="P205" s="83">
        <v>3961</v>
      </c>
      <c r="Q205" s="71">
        <f t="shared" si="31"/>
        <v>1980.5</v>
      </c>
      <c r="R205" s="78"/>
      <c r="S205" s="99"/>
      <c r="T205" s="99"/>
      <c r="U205" s="99"/>
      <c r="V205" s="99"/>
      <c r="W205" s="99"/>
      <c r="X205" s="99"/>
      <c r="Y205" s="99"/>
      <c r="Z205" s="99"/>
      <c r="AA205" s="99"/>
      <c r="AB205" s="99"/>
      <c r="AC205" s="99"/>
      <c r="AD205" s="99"/>
      <c r="AE205" s="99"/>
      <c r="AF205" s="99"/>
      <c r="AG205" s="99"/>
      <c r="AH205" s="99"/>
      <c r="AI205" s="99"/>
      <c r="AJ205" s="99"/>
      <c r="AK205" s="99"/>
      <c r="AL205" s="99"/>
      <c r="AM205" s="99"/>
      <c r="AN205" s="99"/>
      <c r="AO205" s="99"/>
      <c r="AP205" s="99"/>
      <c r="AQ205" s="99"/>
      <c r="AR205" s="99"/>
      <c r="AS205" s="99"/>
      <c r="AT205" s="99"/>
      <c r="AU205" s="99"/>
    </row>
    <row r="206" spans="1:47" s="71" customFormat="1" x14ac:dyDescent="0.3">
      <c r="A206" s="66">
        <v>2002</v>
      </c>
      <c r="B206" s="67" t="s">
        <v>344</v>
      </c>
      <c r="C206" s="66">
        <v>10</v>
      </c>
      <c r="D206" s="66">
        <v>0</v>
      </c>
      <c r="E206" s="68">
        <v>3.5</v>
      </c>
      <c r="F206" s="66"/>
      <c r="G206" s="66">
        <f t="shared" si="27"/>
        <v>0</v>
      </c>
      <c r="H206" s="66"/>
      <c r="I206" s="66">
        <v>3500</v>
      </c>
      <c r="J206" s="69">
        <f t="shared" si="29"/>
        <v>-350</v>
      </c>
      <c r="K206" s="66"/>
      <c r="L206" s="66"/>
      <c r="M206" s="66"/>
      <c r="N206" s="44"/>
      <c r="O206" s="49">
        <f t="shared" si="30"/>
        <v>-350</v>
      </c>
      <c r="P206" s="83"/>
      <c r="Q206" s="71">
        <f t="shared" si="31"/>
        <v>0</v>
      </c>
      <c r="R206" s="78"/>
      <c r="S206" s="99"/>
      <c r="T206" s="99"/>
      <c r="U206" s="99"/>
      <c r="V206" s="99"/>
      <c r="W206" s="99"/>
      <c r="X206" s="99"/>
      <c r="Y206" s="99"/>
      <c r="Z206" s="99"/>
      <c r="AA206" s="99"/>
      <c r="AB206" s="99"/>
      <c r="AC206" s="99"/>
      <c r="AD206" s="99"/>
      <c r="AE206" s="99"/>
      <c r="AF206" s="99"/>
      <c r="AG206" s="99"/>
      <c r="AH206" s="99"/>
      <c r="AI206" s="99"/>
      <c r="AJ206" s="99"/>
      <c r="AK206" s="99"/>
      <c r="AL206" s="99"/>
      <c r="AM206" s="99"/>
      <c r="AN206" s="99"/>
      <c r="AO206" s="99"/>
      <c r="AP206" s="99"/>
      <c r="AQ206" s="99"/>
      <c r="AR206" s="99"/>
      <c r="AS206" s="99"/>
      <c r="AT206" s="99"/>
      <c r="AU206" s="99"/>
    </row>
    <row r="207" spans="1:47" s="81" customFormat="1" x14ac:dyDescent="0.3">
      <c r="A207" s="55"/>
      <c r="B207" s="56" t="s">
        <v>321</v>
      </c>
      <c r="C207" s="55"/>
      <c r="D207" s="55"/>
      <c r="E207" s="57"/>
      <c r="F207" s="55"/>
      <c r="G207" s="66">
        <f t="shared" si="27"/>
        <v>0</v>
      </c>
      <c r="H207" s="55"/>
      <c r="I207" s="55">
        <v>400</v>
      </c>
      <c r="J207" s="69" t="e">
        <f t="shared" si="29"/>
        <v>#DIV/0!</v>
      </c>
      <c r="K207" s="55"/>
      <c r="L207" s="55"/>
      <c r="M207" s="55"/>
      <c r="N207" s="59"/>
      <c r="O207" s="49" t="e">
        <f t="shared" si="30"/>
        <v>#DIV/0!</v>
      </c>
      <c r="P207" s="87"/>
      <c r="Q207" s="71">
        <f t="shared" si="31"/>
        <v>0</v>
      </c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</row>
    <row r="208" spans="1:47" s="71" customFormat="1" x14ac:dyDescent="0.3">
      <c r="A208" s="66">
        <v>3024</v>
      </c>
      <c r="B208" s="67" t="s">
        <v>272</v>
      </c>
      <c r="C208" s="66">
        <v>24</v>
      </c>
      <c r="D208" s="66">
        <v>1692</v>
      </c>
      <c r="E208" s="68">
        <v>9</v>
      </c>
      <c r="F208" s="66">
        <v>2214</v>
      </c>
      <c r="G208" s="66">
        <f t="shared" si="27"/>
        <v>2592</v>
      </c>
      <c r="H208" s="66">
        <f t="shared" si="24"/>
        <v>2403</v>
      </c>
      <c r="I208" s="66">
        <v>240</v>
      </c>
      <c r="J208" s="69">
        <f t="shared" si="29"/>
        <v>19.625</v>
      </c>
      <c r="K208" s="66"/>
      <c r="L208" s="66"/>
      <c r="M208" s="66"/>
      <c r="N208" s="44">
        <f t="shared" ref="N208:N224" si="32">H208*0.05/C208</f>
        <v>5.0062500000000005</v>
      </c>
      <c r="O208" s="49">
        <f t="shared" si="30"/>
        <v>24.631250000000001</v>
      </c>
      <c r="P208" s="83">
        <v>576</v>
      </c>
      <c r="Q208" s="71">
        <f t="shared" si="31"/>
        <v>288</v>
      </c>
      <c r="R208" s="78"/>
      <c r="S208" s="99"/>
      <c r="T208" s="99"/>
      <c r="U208" s="99"/>
      <c r="V208" s="99"/>
      <c r="W208" s="99"/>
      <c r="X208" s="99"/>
      <c r="Y208" s="99"/>
      <c r="Z208" s="99"/>
      <c r="AA208" s="99"/>
      <c r="AB208" s="99"/>
      <c r="AC208" s="99"/>
      <c r="AD208" s="99"/>
      <c r="AE208" s="99"/>
      <c r="AF208" s="99"/>
      <c r="AG208" s="99"/>
      <c r="AH208" s="99"/>
      <c r="AI208" s="99"/>
      <c r="AJ208" s="99"/>
      <c r="AK208" s="99"/>
      <c r="AL208" s="99"/>
      <c r="AM208" s="99"/>
      <c r="AN208" s="99"/>
      <c r="AO208" s="99"/>
      <c r="AP208" s="99"/>
      <c r="AQ208" s="99"/>
      <c r="AR208" s="99"/>
      <c r="AS208" s="99"/>
      <c r="AT208" s="99"/>
      <c r="AU208" s="99"/>
    </row>
    <row r="209" spans="1:47" s="71" customFormat="1" x14ac:dyDescent="0.3">
      <c r="A209" s="66">
        <v>3109</v>
      </c>
      <c r="B209" s="67" t="s">
        <v>273</v>
      </c>
      <c r="C209" s="66">
        <v>24</v>
      </c>
      <c r="D209" s="66">
        <v>1630</v>
      </c>
      <c r="E209" s="68">
        <v>9</v>
      </c>
      <c r="F209" s="66">
        <v>2115</v>
      </c>
      <c r="G209" s="66">
        <f t="shared" si="27"/>
        <v>2502</v>
      </c>
      <c r="H209" s="66">
        <f t="shared" ref="H209:H237" si="33">SUM(F209+G209)/2</f>
        <v>2308.5</v>
      </c>
      <c r="I209" s="66">
        <v>240</v>
      </c>
      <c r="J209" s="69">
        <f t="shared" si="29"/>
        <v>18.270833333333332</v>
      </c>
      <c r="K209" s="66"/>
      <c r="L209" s="66"/>
      <c r="M209" s="66"/>
      <c r="N209" s="44">
        <f t="shared" si="32"/>
        <v>4.8093750000000002</v>
      </c>
      <c r="O209" s="49">
        <f t="shared" si="30"/>
        <v>23.080208333333331</v>
      </c>
      <c r="P209" s="83">
        <v>556</v>
      </c>
      <c r="Q209" s="71">
        <f t="shared" si="31"/>
        <v>278</v>
      </c>
      <c r="R209" s="78"/>
      <c r="S209" s="99"/>
      <c r="T209" s="99"/>
      <c r="U209" s="99"/>
      <c r="V209" s="99"/>
      <c r="W209" s="99"/>
      <c r="X209" s="99"/>
      <c r="Y209" s="99"/>
      <c r="Z209" s="99"/>
      <c r="AA209" s="99"/>
      <c r="AB209" s="99"/>
      <c r="AC209" s="99"/>
      <c r="AD209" s="99"/>
      <c r="AE209" s="99"/>
      <c r="AF209" s="99"/>
      <c r="AG209" s="99"/>
      <c r="AH209" s="99"/>
      <c r="AI209" s="99"/>
      <c r="AJ209" s="99"/>
      <c r="AK209" s="99"/>
      <c r="AL209" s="99"/>
      <c r="AM209" s="99"/>
      <c r="AN209" s="99"/>
      <c r="AO209" s="99"/>
      <c r="AP209" s="99"/>
      <c r="AQ209" s="99"/>
      <c r="AR209" s="99"/>
      <c r="AS209" s="99"/>
      <c r="AT209" s="99"/>
      <c r="AU209" s="99"/>
    </row>
    <row r="210" spans="1:47" s="95" customFormat="1" x14ac:dyDescent="0.3">
      <c r="A210" s="80">
        <v>1327</v>
      </c>
      <c r="B210" s="90" t="s">
        <v>78</v>
      </c>
      <c r="C210" s="80">
        <v>20</v>
      </c>
      <c r="D210" s="80"/>
      <c r="E210" s="91">
        <v>5</v>
      </c>
      <c r="F210" s="80">
        <v>1140</v>
      </c>
      <c r="G210" s="66">
        <f t="shared" si="27"/>
        <v>0</v>
      </c>
      <c r="H210" s="80">
        <f t="shared" si="33"/>
        <v>570</v>
      </c>
      <c r="I210" s="80"/>
      <c r="J210" s="69">
        <f t="shared" si="29"/>
        <v>28.5</v>
      </c>
      <c r="K210" s="80"/>
      <c r="L210" s="80"/>
      <c r="M210" s="80"/>
      <c r="N210" s="93">
        <f t="shared" si="32"/>
        <v>1.425</v>
      </c>
      <c r="O210" s="49">
        <f t="shared" si="30"/>
        <v>29.925000000000001</v>
      </c>
      <c r="P210" s="94"/>
      <c r="Q210" s="71">
        <f t="shared" si="31"/>
        <v>0</v>
      </c>
      <c r="R210" s="99"/>
      <c r="S210" s="99"/>
      <c r="T210" s="99"/>
      <c r="U210" s="99"/>
      <c r="V210" s="99"/>
      <c r="W210" s="99"/>
      <c r="X210" s="99"/>
      <c r="Y210" s="99"/>
      <c r="Z210" s="99"/>
      <c r="AA210" s="99"/>
      <c r="AB210" s="99"/>
      <c r="AC210" s="99"/>
      <c r="AD210" s="99"/>
      <c r="AE210" s="99"/>
      <c r="AF210" s="99"/>
      <c r="AG210" s="99"/>
      <c r="AH210" s="99"/>
      <c r="AI210" s="99"/>
      <c r="AJ210" s="99"/>
      <c r="AK210" s="99"/>
      <c r="AL210" s="99"/>
      <c r="AM210" s="99"/>
      <c r="AN210" s="99"/>
      <c r="AO210" s="99"/>
      <c r="AP210" s="99"/>
      <c r="AQ210" s="99"/>
      <c r="AR210" s="99"/>
      <c r="AS210" s="99"/>
      <c r="AT210" s="99"/>
      <c r="AU210" s="99"/>
    </row>
    <row r="211" spans="1:47" s="95" customFormat="1" x14ac:dyDescent="0.3">
      <c r="A211" s="80">
        <v>1329</v>
      </c>
      <c r="B211" s="90" t="s">
        <v>74</v>
      </c>
      <c r="C211" s="80">
        <v>20</v>
      </c>
      <c r="D211" s="80"/>
      <c r="E211" s="91">
        <v>5</v>
      </c>
      <c r="F211" s="80">
        <v>440</v>
      </c>
      <c r="G211" s="66">
        <f t="shared" si="27"/>
        <v>0</v>
      </c>
      <c r="H211" s="80">
        <f t="shared" si="33"/>
        <v>220</v>
      </c>
      <c r="I211" s="80"/>
      <c r="J211" s="69">
        <f t="shared" si="29"/>
        <v>11</v>
      </c>
      <c r="K211" s="80"/>
      <c r="L211" s="80"/>
      <c r="M211" s="80"/>
      <c r="N211" s="93">
        <f t="shared" si="32"/>
        <v>0.55000000000000004</v>
      </c>
      <c r="O211" s="49">
        <f t="shared" si="30"/>
        <v>11.55</v>
      </c>
      <c r="P211" s="94"/>
      <c r="Q211" s="71">
        <f t="shared" si="31"/>
        <v>0</v>
      </c>
      <c r="R211" s="99"/>
      <c r="S211" s="99"/>
      <c r="T211" s="99"/>
      <c r="U211" s="99"/>
      <c r="V211" s="99"/>
      <c r="W211" s="99"/>
      <c r="X211" s="99"/>
      <c r="Y211" s="99"/>
      <c r="Z211" s="99"/>
      <c r="AA211" s="99"/>
      <c r="AB211" s="99"/>
      <c r="AC211" s="99"/>
      <c r="AD211" s="99"/>
      <c r="AE211" s="99"/>
      <c r="AF211" s="99"/>
      <c r="AG211" s="99"/>
      <c r="AH211" s="99"/>
      <c r="AI211" s="99"/>
      <c r="AJ211" s="99"/>
      <c r="AK211" s="99"/>
      <c r="AL211" s="99"/>
      <c r="AM211" s="99"/>
      <c r="AN211" s="99"/>
      <c r="AO211" s="99"/>
      <c r="AP211" s="99"/>
      <c r="AQ211" s="99"/>
      <c r="AR211" s="99"/>
      <c r="AS211" s="99"/>
      <c r="AT211" s="99"/>
      <c r="AU211" s="99"/>
    </row>
    <row r="212" spans="1:47" s="95" customFormat="1" x14ac:dyDescent="0.3">
      <c r="A212" s="80">
        <v>1330</v>
      </c>
      <c r="B212" s="90" t="s">
        <v>75</v>
      </c>
      <c r="C212" s="80">
        <v>20</v>
      </c>
      <c r="D212" s="80"/>
      <c r="E212" s="91">
        <v>5</v>
      </c>
      <c r="F212" s="80">
        <v>635</v>
      </c>
      <c r="G212" s="66">
        <f t="shared" si="27"/>
        <v>0</v>
      </c>
      <c r="H212" s="80">
        <f t="shared" si="33"/>
        <v>317.5</v>
      </c>
      <c r="I212" s="80"/>
      <c r="J212" s="69">
        <f t="shared" si="29"/>
        <v>15.875</v>
      </c>
      <c r="K212" s="80"/>
      <c r="L212" s="80"/>
      <c r="M212" s="80"/>
      <c r="N212" s="93">
        <f t="shared" si="32"/>
        <v>0.79374999999999996</v>
      </c>
      <c r="O212" s="49">
        <f t="shared" si="30"/>
        <v>16.668749999999999</v>
      </c>
      <c r="P212" s="94"/>
      <c r="Q212" s="71">
        <f t="shared" si="31"/>
        <v>0</v>
      </c>
      <c r="R212" s="99"/>
      <c r="S212" s="99"/>
      <c r="T212" s="99"/>
      <c r="U212" s="99"/>
      <c r="V212" s="99"/>
      <c r="W212" s="99"/>
      <c r="X212" s="99"/>
      <c r="Y212" s="99"/>
      <c r="Z212" s="99"/>
      <c r="AA212" s="99"/>
      <c r="AB212" s="99"/>
      <c r="AC212" s="99"/>
      <c r="AD212" s="99"/>
      <c r="AE212" s="99"/>
      <c r="AF212" s="99"/>
      <c r="AG212" s="99"/>
      <c r="AH212" s="99"/>
      <c r="AI212" s="99"/>
      <c r="AJ212" s="99"/>
      <c r="AK212" s="99"/>
      <c r="AL212" s="99"/>
      <c r="AM212" s="99"/>
      <c r="AN212" s="99"/>
      <c r="AO212" s="99"/>
      <c r="AP212" s="99"/>
      <c r="AQ212" s="99"/>
      <c r="AR212" s="99"/>
      <c r="AS212" s="99"/>
      <c r="AT212" s="99"/>
      <c r="AU212" s="99"/>
    </row>
    <row r="213" spans="1:47" s="95" customFormat="1" x14ac:dyDescent="0.3">
      <c r="A213" s="80">
        <v>1331</v>
      </c>
      <c r="B213" s="90" t="s">
        <v>76</v>
      </c>
      <c r="C213" s="80">
        <v>20</v>
      </c>
      <c r="D213" s="80"/>
      <c r="E213" s="91">
        <v>5</v>
      </c>
      <c r="F213" s="80">
        <v>435</v>
      </c>
      <c r="G213" s="66">
        <f t="shared" ref="G213:G224" si="34">Q213*E213</f>
        <v>0</v>
      </c>
      <c r="H213" s="80">
        <f t="shared" si="33"/>
        <v>217.5</v>
      </c>
      <c r="I213" s="80"/>
      <c r="J213" s="69">
        <f t="shared" si="29"/>
        <v>10.875</v>
      </c>
      <c r="K213" s="80"/>
      <c r="L213" s="80"/>
      <c r="M213" s="80"/>
      <c r="N213" s="93">
        <f t="shared" si="32"/>
        <v>0.54374999999999996</v>
      </c>
      <c r="O213" s="49">
        <f t="shared" si="30"/>
        <v>11.418749999999999</v>
      </c>
      <c r="P213" s="94"/>
      <c r="Q213" s="71">
        <f t="shared" si="31"/>
        <v>0</v>
      </c>
      <c r="R213" s="99"/>
      <c r="S213" s="99"/>
      <c r="T213" s="99"/>
      <c r="U213" s="99"/>
      <c r="V213" s="99"/>
      <c r="W213" s="99"/>
      <c r="X213" s="99"/>
      <c r="Y213" s="99"/>
      <c r="Z213" s="99"/>
      <c r="AA213" s="99"/>
      <c r="AB213" s="99"/>
      <c r="AC213" s="99"/>
      <c r="AD213" s="99"/>
      <c r="AE213" s="99"/>
      <c r="AF213" s="99"/>
      <c r="AG213" s="99"/>
      <c r="AH213" s="99"/>
      <c r="AI213" s="99"/>
      <c r="AJ213" s="99"/>
      <c r="AK213" s="99"/>
      <c r="AL213" s="99"/>
      <c r="AM213" s="99"/>
      <c r="AN213" s="99"/>
      <c r="AO213" s="99"/>
      <c r="AP213" s="99"/>
      <c r="AQ213" s="99"/>
      <c r="AR213" s="99"/>
      <c r="AS213" s="99"/>
      <c r="AT213" s="99"/>
      <c r="AU213" s="99"/>
    </row>
    <row r="214" spans="1:47" s="95" customFormat="1" x14ac:dyDescent="0.3">
      <c r="A214" s="80">
        <v>1332</v>
      </c>
      <c r="B214" s="90" t="s">
        <v>79</v>
      </c>
      <c r="C214" s="80">
        <v>20</v>
      </c>
      <c r="D214" s="80"/>
      <c r="E214" s="91">
        <v>5</v>
      </c>
      <c r="F214" s="80">
        <v>255</v>
      </c>
      <c r="G214" s="66">
        <f t="shared" si="34"/>
        <v>0</v>
      </c>
      <c r="H214" s="80">
        <f t="shared" si="33"/>
        <v>127.5</v>
      </c>
      <c r="I214" s="80"/>
      <c r="J214" s="69">
        <f t="shared" si="29"/>
        <v>6.375</v>
      </c>
      <c r="K214" s="80"/>
      <c r="L214" s="80"/>
      <c r="M214" s="80"/>
      <c r="N214" s="93">
        <f t="shared" si="32"/>
        <v>0.31874999999999998</v>
      </c>
      <c r="O214" s="49">
        <f t="shared" si="30"/>
        <v>6.6937499999999996</v>
      </c>
      <c r="P214" s="94"/>
      <c r="Q214" s="71">
        <f t="shared" si="31"/>
        <v>0</v>
      </c>
      <c r="R214" s="99"/>
      <c r="S214" s="99"/>
      <c r="T214" s="99"/>
      <c r="U214" s="99"/>
      <c r="V214" s="99"/>
      <c r="W214" s="99"/>
      <c r="X214" s="99"/>
      <c r="Y214" s="99"/>
      <c r="Z214" s="99"/>
      <c r="AA214" s="99"/>
      <c r="AB214" s="99"/>
      <c r="AC214" s="99"/>
      <c r="AD214" s="99"/>
      <c r="AE214" s="99"/>
      <c r="AF214" s="99"/>
      <c r="AG214" s="99"/>
      <c r="AH214" s="99"/>
      <c r="AI214" s="99"/>
      <c r="AJ214" s="99"/>
      <c r="AK214" s="99"/>
      <c r="AL214" s="99"/>
      <c r="AM214" s="99"/>
      <c r="AN214" s="99"/>
      <c r="AO214" s="99"/>
      <c r="AP214" s="99"/>
      <c r="AQ214" s="99"/>
      <c r="AR214" s="99"/>
      <c r="AS214" s="99"/>
      <c r="AT214" s="99"/>
      <c r="AU214" s="99"/>
    </row>
    <row r="215" spans="1:47" s="95" customFormat="1" x14ac:dyDescent="0.3">
      <c r="A215" s="80">
        <v>1333</v>
      </c>
      <c r="B215" s="90" t="s">
        <v>77</v>
      </c>
      <c r="C215" s="80">
        <v>20</v>
      </c>
      <c r="D215" s="80"/>
      <c r="E215" s="91">
        <v>5</v>
      </c>
      <c r="F215" s="80">
        <v>190</v>
      </c>
      <c r="G215" s="66">
        <f t="shared" si="34"/>
        <v>0</v>
      </c>
      <c r="H215" s="80">
        <f t="shared" si="33"/>
        <v>95</v>
      </c>
      <c r="I215" s="80"/>
      <c r="J215" s="69">
        <f t="shared" si="29"/>
        <v>4.75</v>
      </c>
      <c r="K215" s="80"/>
      <c r="L215" s="80"/>
      <c r="M215" s="80"/>
      <c r="N215" s="93">
        <f t="shared" si="32"/>
        <v>0.23749999999999999</v>
      </c>
      <c r="O215" s="49">
        <f t="shared" si="30"/>
        <v>4.9874999999999998</v>
      </c>
      <c r="P215" s="94"/>
      <c r="Q215" s="71">
        <f t="shared" si="31"/>
        <v>0</v>
      </c>
      <c r="R215" s="99"/>
      <c r="S215" s="99"/>
      <c r="T215" s="99"/>
      <c r="U215" s="99"/>
      <c r="V215" s="99"/>
      <c r="W215" s="99"/>
      <c r="X215" s="99"/>
      <c r="Y215" s="99"/>
      <c r="Z215" s="99"/>
      <c r="AA215" s="99"/>
      <c r="AB215" s="99"/>
      <c r="AC215" s="99"/>
      <c r="AD215" s="99"/>
      <c r="AE215" s="99"/>
      <c r="AF215" s="99"/>
      <c r="AG215" s="99"/>
      <c r="AH215" s="99"/>
      <c r="AI215" s="99"/>
      <c r="AJ215" s="99"/>
      <c r="AK215" s="99"/>
      <c r="AL215" s="99"/>
      <c r="AM215" s="99"/>
      <c r="AN215" s="99"/>
      <c r="AO215" s="99"/>
      <c r="AP215" s="99"/>
      <c r="AQ215" s="99"/>
      <c r="AR215" s="99"/>
      <c r="AS215" s="99"/>
      <c r="AT215" s="99"/>
      <c r="AU215" s="99"/>
    </row>
    <row r="216" spans="1:47" s="71" customFormat="1" x14ac:dyDescent="0.3">
      <c r="A216" s="66">
        <v>3128</v>
      </c>
      <c r="B216" s="67" t="s">
        <v>256</v>
      </c>
      <c r="C216" s="66">
        <v>12</v>
      </c>
      <c r="D216" s="66">
        <v>184</v>
      </c>
      <c r="E216" s="68">
        <v>10</v>
      </c>
      <c r="F216" s="66">
        <v>300</v>
      </c>
      <c r="G216" s="66">
        <f t="shared" si="34"/>
        <v>395</v>
      </c>
      <c r="H216" s="66">
        <f t="shared" si="33"/>
        <v>347.5</v>
      </c>
      <c r="I216" s="66"/>
      <c r="J216" s="69">
        <f t="shared" si="29"/>
        <v>13.625</v>
      </c>
      <c r="K216" s="66"/>
      <c r="L216" s="66"/>
      <c r="M216" s="66"/>
      <c r="N216" s="44">
        <f t="shared" si="32"/>
        <v>1.4479166666666667</v>
      </c>
      <c r="O216" s="49">
        <f t="shared" si="30"/>
        <v>15.072916666666666</v>
      </c>
      <c r="P216" s="83">
        <v>79</v>
      </c>
      <c r="Q216" s="71">
        <f t="shared" si="31"/>
        <v>39.5</v>
      </c>
      <c r="R216" s="78"/>
      <c r="S216" s="99"/>
      <c r="T216" s="99"/>
      <c r="U216" s="99"/>
      <c r="V216" s="99"/>
      <c r="W216" s="99"/>
      <c r="X216" s="99"/>
      <c r="Y216" s="99"/>
      <c r="Z216" s="99"/>
      <c r="AA216" s="99"/>
      <c r="AB216" s="99"/>
      <c r="AC216" s="99"/>
      <c r="AD216" s="99"/>
      <c r="AE216" s="99"/>
      <c r="AF216" s="99"/>
      <c r="AG216" s="99"/>
      <c r="AH216" s="99"/>
      <c r="AI216" s="99"/>
      <c r="AJ216" s="99"/>
      <c r="AK216" s="99"/>
      <c r="AL216" s="99"/>
      <c r="AM216" s="99"/>
      <c r="AN216" s="99"/>
      <c r="AO216" s="99"/>
      <c r="AP216" s="99"/>
      <c r="AQ216" s="99"/>
      <c r="AR216" s="99"/>
      <c r="AS216" s="99"/>
      <c r="AT216" s="99"/>
      <c r="AU216" s="99"/>
    </row>
    <row r="217" spans="1:47" s="71" customFormat="1" x14ac:dyDescent="0.3">
      <c r="A217" s="66">
        <v>3127</v>
      </c>
      <c r="B217" s="67" t="s">
        <v>98</v>
      </c>
      <c r="C217" s="66">
        <v>12</v>
      </c>
      <c r="D217" s="66">
        <v>328</v>
      </c>
      <c r="E217" s="68">
        <v>10</v>
      </c>
      <c r="F217" s="66">
        <v>565</v>
      </c>
      <c r="G217" s="66">
        <f t="shared" si="34"/>
        <v>780</v>
      </c>
      <c r="H217" s="66">
        <f t="shared" si="33"/>
        <v>672.5</v>
      </c>
      <c r="I217" s="66"/>
      <c r="J217" s="69">
        <f t="shared" si="29"/>
        <v>28.708333333333332</v>
      </c>
      <c r="K217" s="66"/>
      <c r="L217" s="66"/>
      <c r="M217" s="66"/>
      <c r="N217" s="44">
        <f t="shared" si="32"/>
        <v>2.8020833333333335</v>
      </c>
      <c r="O217" s="49">
        <f t="shared" si="30"/>
        <v>31.510416666666664</v>
      </c>
      <c r="P217" s="83">
        <v>156</v>
      </c>
      <c r="Q217" s="71">
        <f t="shared" si="31"/>
        <v>78</v>
      </c>
      <c r="R217" s="78"/>
      <c r="S217" s="99"/>
      <c r="T217" s="99"/>
      <c r="U217" s="99"/>
      <c r="V217" s="99"/>
      <c r="W217" s="99"/>
      <c r="X217" s="99"/>
      <c r="Y217" s="99"/>
      <c r="Z217" s="99"/>
      <c r="AA217" s="99"/>
      <c r="AB217" s="99"/>
      <c r="AC217" s="99"/>
      <c r="AD217" s="99"/>
      <c r="AE217" s="99"/>
      <c r="AF217" s="99"/>
      <c r="AG217" s="99"/>
      <c r="AH217" s="99"/>
      <c r="AI217" s="99"/>
      <c r="AJ217" s="99"/>
      <c r="AK217" s="99"/>
      <c r="AL217" s="99"/>
      <c r="AM217" s="99"/>
      <c r="AN217" s="99"/>
      <c r="AO217" s="99"/>
      <c r="AP217" s="99"/>
      <c r="AQ217" s="99"/>
      <c r="AR217" s="99"/>
      <c r="AS217" s="99"/>
      <c r="AT217" s="99"/>
      <c r="AU217" s="99"/>
    </row>
    <row r="218" spans="1:47" s="71" customFormat="1" x14ac:dyDescent="0.3">
      <c r="A218" s="66">
        <v>52</v>
      </c>
      <c r="B218" s="67" t="s">
        <v>148</v>
      </c>
      <c r="C218" s="66">
        <v>24</v>
      </c>
      <c r="D218" s="66">
        <v>73</v>
      </c>
      <c r="E218" s="68">
        <v>4.5</v>
      </c>
      <c r="F218" s="66">
        <v>1852</v>
      </c>
      <c r="G218" s="66">
        <f t="shared" si="34"/>
        <v>2110.5</v>
      </c>
      <c r="H218" s="66">
        <f t="shared" si="33"/>
        <v>1981.25</v>
      </c>
      <c r="I218" s="66">
        <v>1440</v>
      </c>
      <c r="J218" s="69">
        <f t="shared" si="29"/>
        <v>19.510416666666668</v>
      </c>
      <c r="K218" s="66"/>
      <c r="L218" s="73">
        <v>20</v>
      </c>
      <c r="M218" s="66"/>
      <c r="N218" s="44">
        <f t="shared" si="32"/>
        <v>4.127604166666667</v>
      </c>
      <c r="O218" s="49">
        <f t="shared" si="30"/>
        <v>23.638020833333336</v>
      </c>
      <c r="P218" s="83">
        <v>938</v>
      </c>
      <c r="Q218" s="71">
        <f t="shared" si="31"/>
        <v>469</v>
      </c>
      <c r="R218" s="78"/>
      <c r="S218" s="99"/>
      <c r="T218" s="99"/>
      <c r="U218" s="99"/>
      <c r="V218" s="99"/>
      <c r="W218" s="99"/>
      <c r="X218" s="99"/>
      <c r="Y218" s="99"/>
      <c r="Z218" s="99"/>
      <c r="AA218" s="99"/>
      <c r="AB218" s="99"/>
      <c r="AC218" s="99"/>
      <c r="AD218" s="99"/>
      <c r="AE218" s="99"/>
      <c r="AF218" s="99"/>
      <c r="AG218" s="99"/>
      <c r="AH218" s="99"/>
      <c r="AI218" s="99"/>
      <c r="AJ218" s="99"/>
      <c r="AK218" s="99"/>
      <c r="AL218" s="99"/>
      <c r="AM218" s="99"/>
      <c r="AN218" s="99"/>
      <c r="AO218" s="99"/>
      <c r="AP218" s="99"/>
      <c r="AQ218" s="99"/>
      <c r="AR218" s="99"/>
      <c r="AS218" s="99"/>
      <c r="AT218" s="99"/>
      <c r="AU218" s="99"/>
    </row>
    <row r="219" spans="1:47" s="71" customFormat="1" x14ac:dyDescent="0.3">
      <c r="A219" s="66">
        <v>1334</v>
      </c>
      <c r="B219" s="67" t="s">
        <v>81</v>
      </c>
      <c r="C219" s="66">
        <v>12</v>
      </c>
      <c r="D219" s="66">
        <v>1044</v>
      </c>
      <c r="E219" s="68">
        <v>5</v>
      </c>
      <c r="F219" s="66">
        <v>2895</v>
      </c>
      <c r="G219" s="66">
        <f t="shared" si="34"/>
        <v>2840</v>
      </c>
      <c r="H219" s="66">
        <f t="shared" si="33"/>
        <v>2867.5</v>
      </c>
      <c r="I219" s="66">
        <v>600</v>
      </c>
      <c r="J219" s="69">
        <f t="shared" si="29"/>
        <v>101.95833333333333</v>
      </c>
      <c r="K219" s="66"/>
      <c r="L219" s="66"/>
      <c r="M219" s="66"/>
      <c r="N219" s="44">
        <f t="shared" si="32"/>
        <v>11.947916666666666</v>
      </c>
      <c r="O219" s="49">
        <f t="shared" si="30"/>
        <v>113.90625</v>
      </c>
      <c r="P219" s="83">
        <v>1136</v>
      </c>
      <c r="Q219" s="71">
        <f t="shared" si="31"/>
        <v>568</v>
      </c>
      <c r="R219" s="78"/>
      <c r="S219" s="99"/>
      <c r="T219" s="99"/>
      <c r="U219" s="99"/>
      <c r="V219" s="99"/>
      <c r="W219" s="99"/>
      <c r="X219" s="99"/>
      <c r="Y219" s="99"/>
      <c r="Z219" s="99"/>
      <c r="AA219" s="99"/>
      <c r="AB219" s="99"/>
      <c r="AC219" s="99"/>
      <c r="AD219" s="99"/>
      <c r="AE219" s="99"/>
      <c r="AF219" s="99"/>
      <c r="AG219" s="99"/>
      <c r="AH219" s="99"/>
      <c r="AI219" s="99"/>
      <c r="AJ219" s="99"/>
      <c r="AK219" s="99"/>
      <c r="AL219" s="99"/>
      <c r="AM219" s="99"/>
      <c r="AN219" s="99"/>
      <c r="AO219" s="99"/>
      <c r="AP219" s="99"/>
      <c r="AQ219" s="99"/>
      <c r="AR219" s="99"/>
      <c r="AS219" s="99"/>
      <c r="AT219" s="99"/>
      <c r="AU219" s="99"/>
    </row>
    <row r="220" spans="1:47" s="71" customFormat="1" x14ac:dyDescent="0.3">
      <c r="A220" s="66">
        <v>1115</v>
      </c>
      <c r="B220" s="67" t="s">
        <v>198</v>
      </c>
      <c r="C220" s="66">
        <v>36</v>
      </c>
      <c r="D220" s="66">
        <v>252</v>
      </c>
      <c r="E220" s="68">
        <v>10</v>
      </c>
      <c r="F220" s="66">
        <v>445</v>
      </c>
      <c r="G220" s="66">
        <f t="shared" si="34"/>
        <v>910</v>
      </c>
      <c r="H220" s="66">
        <f t="shared" si="33"/>
        <v>677.5</v>
      </c>
      <c r="I220" s="66"/>
      <c r="J220" s="69">
        <f t="shared" si="29"/>
        <v>11.819444444444445</v>
      </c>
      <c r="K220" s="66"/>
      <c r="L220" s="66"/>
      <c r="M220" s="66"/>
      <c r="N220" s="44">
        <f t="shared" si="32"/>
        <v>0.94097222222222221</v>
      </c>
      <c r="O220" s="49">
        <f t="shared" si="30"/>
        <v>12.760416666666666</v>
      </c>
      <c r="P220" s="83">
        <v>182</v>
      </c>
      <c r="Q220" s="71">
        <f t="shared" si="31"/>
        <v>91</v>
      </c>
      <c r="R220" s="78"/>
      <c r="S220" s="99"/>
      <c r="T220" s="99"/>
      <c r="U220" s="99"/>
      <c r="V220" s="99"/>
      <c r="W220" s="99"/>
      <c r="X220" s="99"/>
      <c r="Y220" s="99"/>
      <c r="Z220" s="99"/>
      <c r="AA220" s="99"/>
      <c r="AB220" s="99"/>
      <c r="AC220" s="99"/>
      <c r="AD220" s="99"/>
      <c r="AE220" s="99"/>
      <c r="AF220" s="99"/>
      <c r="AG220" s="99"/>
      <c r="AH220" s="99"/>
      <c r="AI220" s="99"/>
      <c r="AJ220" s="99"/>
      <c r="AK220" s="99"/>
      <c r="AL220" s="99"/>
      <c r="AM220" s="99"/>
      <c r="AN220" s="99"/>
      <c r="AO220" s="99"/>
      <c r="AP220" s="99"/>
      <c r="AQ220" s="99"/>
      <c r="AR220" s="99"/>
      <c r="AS220" s="99"/>
      <c r="AT220" s="99"/>
      <c r="AU220" s="99"/>
    </row>
    <row r="221" spans="1:47" s="71" customFormat="1" x14ac:dyDescent="0.3">
      <c r="A221" s="66">
        <v>1359</v>
      </c>
      <c r="B221" s="67" t="s">
        <v>121</v>
      </c>
      <c r="C221" s="66">
        <v>50</v>
      </c>
      <c r="D221" s="66">
        <v>769</v>
      </c>
      <c r="E221" s="68">
        <v>3</v>
      </c>
      <c r="F221" s="66">
        <v>1458</v>
      </c>
      <c r="G221" s="66">
        <f t="shared" si="34"/>
        <v>1438.5</v>
      </c>
      <c r="H221" s="66">
        <f t="shared" si="33"/>
        <v>1448.25</v>
      </c>
      <c r="I221" s="66">
        <v>250</v>
      </c>
      <c r="J221" s="69">
        <f t="shared" si="29"/>
        <v>8.5850000000000009</v>
      </c>
      <c r="K221" s="66"/>
      <c r="L221" s="66"/>
      <c r="M221" s="66"/>
      <c r="N221" s="44">
        <f t="shared" si="32"/>
        <v>1.4482500000000003</v>
      </c>
      <c r="O221" s="49">
        <f t="shared" si="30"/>
        <v>10.033250000000001</v>
      </c>
      <c r="P221" s="83">
        <v>959</v>
      </c>
      <c r="Q221" s="71">
        <f t="shared" si="31"/>
        <v>479.5</v>
      </c>
      <c r="R221" s="78"/>
      <c r="S221" s="99"/>
      <c r="T221" s="99"/>
      <c r="U221" s="99"/>
      <c r="V221" s="99"/>
      <c r="W221" s="99"/>
      <c r="X221" s="99"/>
      <c r="Y221" s="99"/>
      <c r="Z221" s="99"/>
      <c r="AA221" s="99"/>
      <c r="AB221" s="99"/>
      <c r="AC221" s="99"/>
      <c r="AD221" s="99"/>
      <c r="AE221" s="99"/>
      <c r="AF221" s="99"/>
      <c r="AG221" s="99"/>
      <c r="AH221" s="99"/>
      <c r="AI221" s="99"/>
      <c r="AJ221" s="99"/>
      <c r="AK221" s="99"/>
      <c r="AL221" s="99"/>
      <c r="AM221" s="99"/>
      <c r="AN221" s="99"/>
      <c r="AO221" s="99"/>
      <c r="AP221" s="99"/>
      <c r="AQ221" s="99"/>
      <c r="AR221" s="99"/>
      <c r="AS221" s="99"/>
      <c r="AT221" s="99"/>
      <c r="AU221" s="99"/>
    </row>
    <row r="222" spans="1:47" s="71" customFormat="1" x14ac:dyDescent="0.3">
      <c r="A222" s="66">
        <v>1360</v>
      </c>
      <c r="B222" s="67" t="s">
        <v>236</v>
      </c>
      <c r="C222" s="66">
        <v>50</v>
      </c>
      <c r="D222" s="66">
        <v>750</v>
      </c>
      <c r="E222" s="68">
        <v>3</v>
      </c>
      <c r="F222" s="66">
        <v>483</v>
      </c>
      <c r="G222" s="66">
        <f t="shared" si="34"/>
        <v>600</v>
      </c>
      <c r="H222" s="66">
        <f t="shared" si="33"/>
        <v>541.5</v>
      </c>
      <c r="I222" s="66"/>
      <c r="J222" s="69">
        <f t="shared" si="29"/>
        <v>-4.17</v>
      </c>
      <c r="K222" s="66"/>
      <c r="L222" s="66"/>
      <c r="M222" s="66"/>
      <c r="N222" s="44">
        <f t="shared" si="32"/>
        <v>0.54150000000000009</v>
      </c>
      <c r="O222" s="49">
        <f t="shared" si="30"/>
        <v>-3.6284999999999998</v>
      </c>
      <c r="P222" s="83">
        <v>400</v>
      </c>
      <c r="Q222" s="71">
        <f t="shared" si="31"/>
        <v>200</v>
      </c>
      <c r="R222" s="78"/>
      <c r="S222" s="99"/>
      <c r="T222" s="99"/>
      <c r="U222" s="99"/>
      <c r="V222" s="99"/>
      <c r="W222" s="99"/>
      <c r="X222" s="99"/>
      <c r="Y222" s="99"/>
      <c r="Z222" s="99"/>
      <c r="AA222" s="99"/>
      <c r="AB222" s="99"/>
      <c r="AC222" s="99"/>
      <c r="AD222" s="99"/>
      <c r="AE222" s="99"/>
      <c r="AF222" s="99"/>
      <c r="AG222" s="99"/>
      <c r="AH222" s="99"/>
      <c r="AI222" s="99"/>
      <c r="AJ222" s="99"/>
      <c r="AK222" s="99"/>
      <c r="AL222" s="99"/>
      <c r="AM222" s="99"/>
      <c r="AN222" s="99"/>
      <c r="AO222" s="99"/>
      <c r="AP222" s="99"/>
      <c r="AQ222" s="99"/>
      <c r="AR222" s="99"/>
      <c r="AS222" s="99"/>
      <c r="AT222" s="99"/>
      <c r="AU222" s="99"/>
    </row>
    <row r="223" spans="1:47" s="71" customFormat="1" x14ac:dyDescent="0.3">
      <c r="A223" s="66">
        <v>1361</v>
      </c>
      <c r="B223" s="67" t="s">
        <v>122</v>
      </c>
      <c r="C223" s="66">
        <v>50</v>
      </c>
      <c r="D223" s="66">
        <v>519</v>
      </c>
      <c r="E223" s="68">
        <v>3</v>
      </c>
      <c r="F223" s="66">
        <v>2340</v>
      </c>
      <c r="G223" s="66">
        <f t="shared" si="34"/>
        <v>2100</v>
      </c>
      <c r="H223" s="66">
        <f t="shared" si="33"/>
        <v>2220</v>
      </c>
      <c r="I223" s="66">
        <v>1000</v>
      </c>
      <c r="J223" s="69">
        <f t="shared" si="29"/>
        <v>14.02</v>
      </c>
      <c r="K223" s="66"/>
      <c r="L223" s="66"/>
      <c r="M223" s="66"/>
      <c r="N223" s="44">
        <f t="shared" si="32"/>
        <v>2.2200000000000002</v>
      </c>
      <c r="O223" s="49">
        <f t="shared" si="30"/>
        <v>16.239999999999998</v>
      </c>
      <c r="P223" s="83">
        <v>1400</v>
      </c>
      <c r="Q223" s="71">
        <f t="shared" si="31"/>
        <v>700</v>
      </c>
      <c r="R223" s="78"/>
      <c r="S223" s="99"/>
      <c r="T223" s="99"/>
      <c r="U223" s="99"/>
      <c r="V223" s="99"/>
      <c r="W223" s="99"/>
      <c r="X223" s="99"/>
      <c r="Y223" s="99"/>
      <c r="Z223" s="99"/>
      <c r="AA223" s="99"/>
      <c r="AB223" s="99"/>
      <c r="AC223" s="99"/>
      <c r="AD223" s="99"/>
      <c r="AE223" s="99"/>
      <c r="AF223" s="99"/>
      <c r="AG223" s="99"/>
      <c r="AH223" s="99"/>
      <c r="AI223" s="99"/>
      <c r="AJ223" s="99"/>
      <c r="AK223" s="99"/>
      <c r="AL223" s="99"/>
      <c r="AM223" s="99"/>
      <c r="AN223" s="99"/>
      <c r="AO223" s="99"/>
      <c r="AP223" s="99"/>
      <c r="AQ223" s="99"/>
      <c r="AR223" s="99"/>
      <c r="AS223" s="99"/>
      <c r="AT223" s="99"/>
      <c r="AU223" s="99"/>
    </row>
    <row r="224" spans="1:47" s="71" customFormat="1" x14ac:dyDescent="0.3">
      <c r="A224" s="66">
        <v>1363</v>
      </c>
      <c r="B224" s="67" t="s">
        <v>123</v>
      </c>
      <c r="C224" s="66">
        <v>50</v>
      </c>
      <c r="D224" s="66">
        <v>810</v>
      </c>
      <c r="E224" s="68">
        <v>3</v>
      </c>
      <c r="F224" s="66">
        <v>1221</v>
      </c>
      <c r="G224" s="66">
        <f t="shared" si="34"/>
        <v>1200</v>
      </c>
      <c r="H224" s="66">
        <f t="shared" si="33"/>
        <v>1210.5</v>
      </c>
      <c r="I224" s="66">
        <v>250</v>
      </c>
      <c r="J224" s="69">
        <f t="shared" si="29"/>
        <v>3.01</v>
      </c>
      <c r="K224" s="66"/>
      <c r="L224" s="66"/>
      <c r="M224" s="66"/>
      <c r="N224" s="44">
        <f t="shared" si="32"/>
        <v>1.2105000000000001</v>
      </c>
      <c r="O224" s="49">
        <f t="shared" si="30"/>
        <v>4.2204999999999995</v>
      </c>
      <c r="P224" s="83">
        <v>800</v>
      </c>
      <c r="Q224" s="71">
        <f t="shared" si="31"/>
        <v>400</v>
      </c>
      <c r="R224" s="78"/>
      <c r="S224" s="99"/>
      <c r="T224" s="99"/>
      <c r="U224" s="99"/>
      <c r="V224" s="99"/>
      <c r="W224" s="99"/>
      <c r="X224" s="99"/>
      <c r="Y224" s="99"/>
      <c r="Z224" s="99"/>
      <c r="AA224" s="99"/>
      <c r="AB224" s="99"/>
      <c r="AC224" s="99"/>
      <c r="AD224" s="99"/>
      <c r="AE224" s="99"/>
      <c r="AF224" s="99"/>
      <c r="AG224" s="99"/>
      <c r="AH224" s="99"/>
      <c r="AI224" s="99"/>
      <c r="AJ224" s="99"/>
      <c r="AK224" s="99"/>
      <c r="AL224" s="99"/>
      <c r="AM224" s="99"/>
      <c r="AN224" s="99"/>
      <c r="AO224" s="99"/>
      <c r="AP224" s="99"/>
      <c r="AQ224" s="99"/>
      <c r="AR224" s="99"/>
      <c r="AS224" s="99"/>
      <c r="AT224" s="99"/>
      <c r="AU224" s="99"/>
    </row>
    <row r="225" spans="1:47" x14ac:dyDescent="0.3">
      <c r="A225" s="14"/>
      <c r="I225" s="12">
        <f>SUM(I3:I224)</f>
        <v>130580</v>
      </c>
      <c r="O225" s="49">
        <f t="shared" si="30"/>
        <v>0</v>
      </c>
      <c r="Q225" s="71">
        <f t="shared" si="31"/>
        <v>0</v>
      </c>
    </row>
    <row r="226" spans="1:47" s="71" customFormat="1" x14ac:dyDescent="0.3">
      <c r="A226" s="66">
        <v>4019</v>
      </c>
      <c r="B226" s="67" t="s">
        <v>296</v>
      </c>
      <c r="C226" s="66">
        <v>1</v>
      </c>
      <c r="D226" s="66"/>
      <c r="E226" s="68">
        <v>9</v>
      </c>
      <c r="F226" s="66">
        <v>135</v>
      </c>
      <c r="G226" s="66">
        <f t="shared" ref="G226:G237" si="35">Q226*E226</f>
        <v>0</v>
      </c>
      <c r="H226" s="66">
        <f t="shared" si="33"/>
        <v>67.5</v>
      </c>
      <c r="I226" s="66"/>
      <c r="J226" s="69">
        <f t="shared" si="29"/>
        <v>67.5</v>
      </c>
      <c r="K226" s="66"/>
      <c r="L226" s="66"/>
      <c r="M226" s="66"/>
      <c r="N226" s="44">
        <f t="shared" ref="N226:N237" si="36">H226*0.05/C226</f>
        <v>3.375</v>
      </c>
      <c r="O226" s="49">
        <f t="shared" si="30"/>
        <v>70.875</v>
      </c>
      <c r="P226" s="83"/>
      <c r="Q226" s="71">
        <f t="shared" si="31"/>
        <v>0</v>
      </c>
      <c r="R226" s="99"/>
      <c r="S226" s="105"/>
      <c r="T226" s="99"/>
      <c r="U226" s="99"/>
      <c r="V226" s="99"/>
      <c r="W226" s="99"/>
      <c r="X226" s="99"/>
      <c r="Y226" s="99"/>
      <c r="Z226" s="99"/>
      <c r="AA226" s="99"/>
      <c r="AB226" s="99"/>
      <c r="AC226" s="99"/>
      <c r="AD226" s="99"/>
      <c r="AE226" s="99"/>
      <c r="AF226" s="99"/>
      <c r="AG226" s="99"/>
      <c r="AH226" s="99"/>
      <c r="AI226" s="99"/>
      <c r="AJ226" s="99"/>
      <c r="AK226" s="99"/>
      <c r="AL226" s="99"/>
      <c r="AM226" s="99"/>
      <c r="AN226" s="99"/>
      <c r="AO226" s="99"/>
      <c r="AP226" s="99"/>
      <c r="AQ226" s="99"/>
      <c r="AR226" s="99"/>
      <c r="AS226" s="99"/>
      <c r="AT226" s="99"/>
      <c r="AU226" s="99"/>
    </row>
    <row r="227" spans="1:47" s="71" customFormat="1" x14ac:dyDescent="0.3">
      <c r="A227" s="66">
        <v>4034</v>
      </c>
      <c r="B227" s="67" t="s">
        <v>297</v>
      </c>
      <c r="C227" s="66">
        <v>1</v>
      </c>
      <c r="D227" s="66"/>
      <c r="E227" s="68">
        <v>9</v>
      </c>
      <c r="F227" s="66">
        <v>162</v>
      </c>
      <c r="G227" s="66">
        <f t="shared" si="35"/>
        <v>0</v>
      </c>
      <c r="H227" s="66">
        <f t="shared" si="33"/>
        <v>81</v>
      </c>
      <c r="I227" s="66"/>
      <c r="J227" s="69">
        <f t="shared" si="29"/>
        <v>81</v>
      </c>
      <c r="K227" s="66"/>
      <c r="L227" s="66"/>
      <c r="M227" s="66"/>
      <c r="N227" s="44">
        <f t="shared" si="36"/>
        <v>4.05</v>
      </c>
      <c r="O227" s="49">
        <f t="shared" si="30"/>
        <v>85.05</v>
      </c>
      <c r="P227" s="83"/>
      <c r="Q227" s="71">
        <f t="shared" si="31"/>
        <v>0</v>
      </c>
      <c r="R227" s="99"/>
      <c r="S227" s="105"/>
      <c r="T227" s="99"/>
      <c r="U227" s="99"/>
      <c r="V227" s="99"/>
      <c r="W227" s="99"/>
      <c r="X227" s="99"/>
      <c r="Y227" s="99"/>
      <c r="Z227" s="99"/>
      <c r="AA227" s="99"/>
      <c r="AB227" s="99"/>
      <c r="AC227" s="99"/>
      <c r="AD227" s="99"/>
      <c r="AE227" s="99"/>
      <c r="AF227" s="99"/>
      <c r="AG227" s="99"/>
      <c r="AH227" s="99"/>
      <c r="AI227" s="99"/>
      <c r="AJ227" s="99"/>
      <c r="AK227" s="99"/>
      <c r="AL227" s="99"/>
      <c r="AM227" s="99"/>
      <c r="AN227" s="99"/>
      <c r="AO227" s="99"/>
      <c r="AP227" s="99"/>
      <c r="AQ227" s="99"/>
      <c r="AR227" s="99"/>
      <c r="AS227" s="99"/>
      <c r="AT227" s="99"/>
      <c r="AU227" s="99"/>
    </row>
    <row r="228" spans="1:47" s="71" customFormat="1" x14ac:dyDescent="0.3">
      <c r="A228" s="66">
        <v>4036</v>
      </c>
      <c r="B228" s="67" t="s">
        <v>298</v>
      </c>
      <c r="C228" s="66">
        <v>1</v>
      </c>
      <c r="D228" s="66"/>
      <c r="E228" s="68">
        <v>9</v>
      </c>
      <c r="F228" s="66">
        <v>81</v>
      </c>
      <c r="G228" s="66">
        <f t="shared" si="35"/>
        <v>0</v>
      </c>
      <c r="H228" s="66">
        <f t="shared" si="33"/>
        <v>40.5</v>
      </c>
      <c r="I228" s="66"/>
      <c r="J228" s="69">
        <f t="shared" si="29"/>
        <v>40.5</v>
      </c>
      <c r="K228" s="66"/>
      <c r="L228" s="66"/>
      <c r="M228" s="66"/>
      <c r="N228" s="44">
        <f t="shared" si="36"/>
        <v>2.0249999999999999</v>
      </c>
      <c r="O228" s="49">
        <f t="shared" si="30"/>
        <v>42.524999999999999</v>
      </c>
      <c r="P228" s="83"/>
      <c r="Q228" s="71">
        <f t="shared" si="31"/>
        <v>0</v>
      </c>
      <c r="R228" s="99"/>
      <c r="S228" s="105"/>
      <c r="T228" s="99"/>
      <c r="U228" s="99"/>
      <c r="V228" s="99"/>
      <c r="W228" s="99"/>
      <c r="X228" s="99"/>
      <c r="Y228" s="99"/>
      <c r="Z228" s="99"/>
      <c r="AA228" s="99"/>
      <c r="AB228" s="99"/>
      <c r="AC228" s="99"/>
      <c r="AD228" s="99"/>
      <c r="AE228" s="99"/>
      <c r="AF228" s="99"/>
      <c r="AG228" s="99"/>
      <c r="AH228" s="99"/>
      <c r="AI228" s="99"/>
      <c r="AJ228" s="99"/>
      <c r="AK228" s="99"/>
      <c r="AL228" s="99"/>
      <c r="AM228" s="99"/>
      <c r="AN228" s="99"/>
      <c r="AO228" s="99"/>
      <c r="AP228" s="99"/>
      <c r="AQ228" s="99"/>
      <c r="AR228" s="99"/>
      <c r="AS228" s="99"/>
      <c r="AT228" s="99"/>
      <c r="AU228" s="99"/>
    </row>
    <row r="229" spans="1:47" s="71" customFormat="1" x14ac:dyDescent="0.3">
      <c r="A229" s="66">
        <v>4018</v>
      </c>
      <c r="B229" s="67" t="s">
        <v>294</v>
      </c>
      <c r="C229" s="66">
        <v>1</v>
      </c>
      <c r="D229" s="66"/>
      <c r="E229" s="68">
        <v>9</v>
      </c>
      <c r="F229" s="66">
        <v>135</v>
      </c>
      <c r="G229" s="66">
        <f t="shared" si="35"/>
        <v>0</v>
      </c>
      <c r="H229" s="66">
        <f t="shared" si="33"/>
        <v>67.5</v>
      </c>
      <c r="I229" s="66"/>
      <c r="J229" s="69">
        <f t="shared" si="29"/>
        <v>67.5</v>
      </c>
      <c r="K229" s="66"/>
      <c r="L229" s="66"/>
      <c r="M229" s="66"/>
      <c r="N229" s="44">
        <f t="shared" si="36"/>
        <v>3.375</v>
      </c>
      <c r="O229" s="49">
        <f t="shared" si="30"/>
        <v>70.875</v>
      </c>
      <c r="P229" s="83"/>
      <c r="Q229" s="71">
        <f t="shared" si="31"/>
        <v>0</v>
      </c>
      <c r="R229" s="99"/>
      <c r="S229" s="105"/>
      <c r="T229" s="99"/>
      <c r="U229" s="99"/>
      <c r="V229" s="99"/>
      <c r="W229" s="99"/>
      <c r="X229" s="99"/>
      <c r="Y229" s="99"/>
      <c r="Z229" s="99"/>
      <c r="AA229" s="99"/>
      <c r="AB229" s="99"/>
      <c r="AC229" s="99"/>
      <c r="AD229" s="99"/>
      <c r="AE229" s="99"/>
      <c r="AF229" s="99"/>
      <c r="AG229" s="99"/>
      <c r="AH229" s="99"/>
      <c r="AI229" s="99"/>
      <c r="AJ229" s="99"/>
      <c r="AK229" s="99"/>
      <c r="AL229" s="99"/>
      <c r="AM229" s="99"/>
      <c r="AN229" s="99"/>
      <c r="AO229" s="99"/>
      <c r="AP229" s="99"/>
      <c r="AQ229" s="99"/>
      <c r="AR229" s="99"/>
      <c r="AS229" s="99"/>
      <c r="AT229" s="99"/>
      <c r="AU229" s="99"/>
    </row>
    <row r="230" spans="1:47" s="71" customFormat="1" x14ac:dyDescent="0.3">
      <c r="A230" s="66">
        <v>4026</v>
      </c>
      <c r="B230" s="67" t="s">
        <v>295</v>
      </c>
      <c r="C230" s="66">
        <v>1</v>
      </c>
      <c r="D230" s="66"/>
      <c r="E230" s="68">
        <v>9</v>
      </c>
      <c r="F230" s="66">
        <v>45</v>
      </c>
      <c r="G230" s="66">
        <f t="shared" si="35"/>
        <v>0</v>
      </c>
      <c r="H230" s="66">
        <f t="shared" si="33"/>
        <v>22.5</v>
      </c>
      <c r="I230" s="66"/>
      <c r="J230" s="69">
        <f t="shared" si="29"/>
        <v>22.5</v>
      </c>
      <c r="K230" s="66"/>
      <c r="L230" s="66"/>
      <c r="M230" s="66"/>
      <c r="N230" s="44">
        <f t="shared" si="36"/>
        <v>1.125</v>
      </c>
      <c r="O230" s="49">
        <f t="shared" si="30"/>
        <v>23.625</v>
      </c>
      <c r="P230" s="83"/>
      <c r="Q230" s="71">
        <f t="shared" si="31"/>
        <v>0</v>
      </c>
      <c r="R230" s="99"/>
      <c r="S230" s="105"/>
      <c r="T230" s="99"/>
      <c r="U230" s="99"/>
      <c r="V230" s="99"/>
      <c r="W230" s="99"/>
      <c r="X230" s="99"/>
      <c r="Y230" s="99"/>
      <c r="Z230" s="99"/>
      <c r="AA230" s="99"/>
      <c r="AB230" s="99"/>
      <c r="AC230" s="99"/>
      <c r="AD230" s="99"/>
      <c r="AE230" s="99"/>
      <c r="AF230" s="99"/>
      <c r="AG230" s="99"/>
      <c r="AH230" s="99"/>
      <c r="AI230" s="99"/>
      <c r="AJ230" s="99"/>
      <c r="AK230" s="99"/>
      <c r="AL230" s="99"/>
      <c r="AM230" s="99"/>
      <c r="AN230" s="99"/>
      <c r="AO230" s="99"/>
      <c r="AP230" s="99"/>
      <c r="AQ230" s="99"/>
      <c r="AR230" s="99"/>
      <c r="AS230" s="99"/>
      <c r="AT230" s="99"/>
      <c r="AU230" s="99"/>
    </row>
    <row r="231" spans="1:47" s="71" customFormat="1" x14ac:dyDescent="0.3">
      <c r="A231" s="66">
        <v>4003</v>
      </c>
      <c r="B231" s="67" t="s">
        <v>300</v>
      </c>
      <c r="C231" s="66">
        <v>1</v>
      </c>
      <c r="D231" s="66"/>
      <c r="E231" s="68">
        <v>12</v>
      </c>
      <c r="F231" s="66">
        <v>61</v>
      </c>
      <c r="G231" s="66">
        <f t="shared" si="35"/>
        <v>0</v>
      </c>
      <c r="H231" s="66">
        <f t="shared" si="33"/>
        <v>30.5</v>
      </c>
      <c r="I231" s="66"/>
      <c r="J231" s="69">
        <f t="shared" si="29"/>
        <v>30.5</v>
      </c>
      <c r="K231" s="66"/>
      <c r="L231" s="66"/>
      <c r="M231" s="66"/>
      <c r="N231" s="44">
        <f t="shared" si="36"/>
        <v>1.5250000000000001</v>
      </c>
      <c r="O231" s="49">
        <f t="shared" si="30"/>
        <v>32.024999999999999</v>
      </c>
      <c r="P231" s="83"/>
      <c r="Q231" s="71">
        <f t="shared" si="31"/>
        <v>0</v>
      </c>
      <c r="R231" s="99"/>
      <c r="S231" s="105"/>
      <c r="T231" s="99"/>
      <c r="U231" s="99"/>
      <c r="V231" s="99"/>
      <c r="W231" s="99"/>
      <c r="X231" s="99"/>
      <c r="Y231" s="99"/>
      <c r="Z231" s="99"/>
      <c r="AA231" s="99"/>
      <c r="AB231" s="99"/>
      <c r="AC231" s="99"/>
      <c r="AD231" s="99"/>
      <c r="AE231" s="99"/>
      <c r="AF231" s="99"/>
      <c r="AG231" s="99"/>
      <c r="AH231" s="99"/>
      <c r="AI231" s="99"/>
      <c r="AJ231" s="99"/>
      <c r="AK231" s="99"/>
      <c r="AL231" s="99"/>
      <c r="AM231" s="99"/>
      <c r="AN231" s="99"/>
      <c r="AO231" s="99"/>
      <c r="AP231" s="99"/>
      <c r="AQ231" s="99"/>
      <c r="AR231" s="99"/>
      <c r="AS231" s="99"/>
      <c r="AT231" s="99"/>
      <c r="AU231" s="99"/>
    </row>
    <row r="232" spans="1:47" s="71" customFormat="1" x14ac:dyDescent="0.3">
      <c r="A232" s="66">
        <v>4005</v>
      </c>
      <c r="B232" s="67" t="s">
        <v>299</v>
      </c>
      <c r="C232" s="66">
        <v>1</v>
      </c>
      <c r="D232" s="66"/>
      <c r="E232" s="68">
        <v>12</v>
      </c>
      <c r="F232" s="66">
        <v>70</v>
      </c>
      <c r="G232" s="66">
        <f t="shared" si="35"/>
        <v>0</v>
      </c>
      <c r="H232" s="66">
        <f t="shared" si="33"/>
        <v>35</v>
      </c>
      <c r="I232" s="66"/>
      <c r="J232" s="69">
        <f t="shared" si="29"/>
        <v>35</v>
      </c>
      <c r="K232" s="66"/>
      <c r="L232" s="66"/>
      <c r="M232" s="66"/>
      <c r="N232" s="44">
        <f t="shared" si="36"/>
        <v>1.75</v>
      </c>
      <c r="O232" s="49">
        <f t="shared" si="30"/>
        <v>36.75</v>
      </c>
      <c r="P232" s="83"/>
      <c r="Q232" s="71">
        <f t="shared" si="31"/>
        <v>0</v>
      </c>
      <c r="R232" s="99"/>
      <c r="S232" s="105"/>
      <c r="T232" s="99"/>
      <c r="U232" s="99"/>
      <c r="V232" s="99"/>
      <c r="W232" s="99"/>
      <c r="X232" s="99"/>
      <c r="Y232" s="99"/>
      <c r="Z232" s="99"/>
      <c r="AA232" s="99"/>
      <c r="AB232" s="99"/>
      <c r="AC232" s="99"/>
      <c r="AD232" s="99"/>
      <c r="AE232" s="99"/>
      <c r="AF232" s="99"/>
      <c r="AG232" s="99"/>
      <c r="AH232" s="99"/>
      <c r="AI232" s="99"/>
      <c r="AJ232" s="99"/>
      <c r="AK232" s="99"/>
      <c r="AL232" s="99"/>
      <c r="AM232" s="99"/>
      <c r="AN232" s="99"/>
      <c r="AO232" s="99"/>
      <c r="AP232" s="99"/>
      <c r="AQ232" s="99"/>
      <c r="AR232" s="99"/>
      <c r="AS232" s="99"/>
      <c r="AT232" s="99"/>
      <c r="AU232" s="99"/>
    </row>
    <row r="233" spans="1:47" s="71" customFormat="1" x14ac:dyDescent="0.3">
      <c r="A233" s="66">
        <v>4007</v>
      </c>
      <c r="B233" s="67" t="s">
        <v>301</v>
      </c>
      <c r="C233" s="66">
        <v>1</v>
      </c>
      <c r="D233" s="66"/>
      <c r="E233" s="68">
        <v>12</v>
      </c>
      <c r="F233" s="66">
        <v>55</v>
      </c>
      <c r="G233" s="66">
        <f t="shared" si="35"/>
        <v>0</v>
      </c>
      <c r="H233" s="66">
        <f t="shared" si="33"/>
        <v>27.5</v>
      </c>
      <c r="I233" s="66"/>
      <c r="J233" s="69">
        <f t="shared" si="29"/>
        <v>27.5</v>
      </c>
      <c r="K233" s="66"/>
      <c r="L233" s="66"/>
      <c r="M233" s="66"/>
      <c r="N233" s="44">
        <f t="shared" si="36"/>
        <v>1.375</v>
      </c>
      <c r="O233" s="49">
        <f t="shared" si="30"/>
        <v>28.875</v>
      </c>
      <c r="P233" s="83"/>
      <c r="Q233" s="71">
        <f t="shared" si="31"/>
        <v>0</v>
      </c>
      <c r="R233" s="99"/>
      <c r="S233" s="105"/>
      <c r="T233" s="99"/>
      <c r="U233" s="99"/>
      <c r="V233" s="99"/>
      <c r="W233" s="99"/>
      <c r="X233" s="99"/>
      <c r="Y233" s="99"/>
      <c r="Z233" s="99"/>
      <c r="AA233" s="99"/>
      <c r="AB233" s="99"/>
      <c r="AC233" s="99"/>
      <c r="AD233" s="99"/>
      <c r="AE233" s="99"/>
      <c r="AF233" s="99"/>
      <c r="AG233" s="99"/>
      <c r="AH233" s="99"/>
      <c r="AI233" s="99"/>
      <c r="AJ233" s="99"/>
      <c r="AK233" s="99"/>
      <c r="AL233" s="99"/>
      <c r="AM233" s="99"/>
      <c r="AN233" s="99"/>
      <c r="AO233" s="99"/>
      <c r="AP233" s="99"/>
      <c r="AQ233" s="99"/>
      <c r="AR233" s="99"/>
      <c r="AS233" s="99"/>
      <c r="AT233" s="99"/>
      <c r="AU233" s="99"/>
    </row>
    <row r="234" spans="1:47" s="71" customFormat="1" x14ac:dyDescent="0.3">
      <c r="A234" s="66">
        <v>4009</v>
      </c>
      <c r="B234" s="67" t="s">
        <v>302</v>
      </c>
      <c r="C234" s="66">
        <v>1</v>
      </c>
      <c r="D234" s="66"/>
      <c r="E234" s="68">
        <v>12</v>
      </c>
      <c r="F234" s="66">
        <v>66</v>
      </c>
      <c r="G234" s="66">
        <f t="shared" si="35"/>
        <v>0</v>
      </c>
      <c r="H234" s="66">
        <f t="shared" si="33"/>
        <v>33</v>
      </c>
      <c r="I234" s="66"/>
      <c r="J234" s="69">
        <f t="shared" si="29"/>
        <v>33</v>
      </c>
      <c r="K234" s="66"/>
      <c r="L234" s="66"/>
      <c r="M234" s="66"/>
      <c r="N234" s="44">
        <f t="shared" si="36"/>
        <v>1.6500000000000001</v>
      </c>
      <c r="O234" s="49">
        <f t="shared" si="30"/>
        <v>34.65</v>
      </c>
      <c r="P234" s="83"/>
      <c r="Q234" s="71">
        <f t="shared" si="31"/>
        <v>0</v>
      </c>
      <c r="R234" s="99"/>
      <c r="S234" s="105"/>
      <c r="T234" s="99"/>
      <c r="U234" s="99"/>
      <c r="V234" s="99"/>
      <c r="W234" s="99"/>
      <c r="X234" s="99"/>
      <c r="Y234" s="99"/>
      <c r="Z234" s="99"/>
      <c r="AA234" s="99"/>
      <c r="AB234" s="99"/>
      <c r="AC234" s="99"/>
      <c r="AD234" s="99"/>
      <c r="AE234" s="99"/>
      <c r="AF234" s="99"/>
      <c r="AG234" s="99"/>
      <c r="AH234" s="99"/>
      <c r="AI234" s="99"/>
      <c r="AJ234" s="99"/>
      <c r="AK234" s="99"/>
      <c r="AL234" s="99"/>
      <c r="AM234" s="99"/>
      <c r="AN234" s="99"/>
      <c r="AO234" s="99"/>
      <c r="AP234" s="99"/>
      <c r="AQ234" s="99"/>
      <c r="AR234" s="99"/>
      <c r="AS234" s="99"/>
      <c r="AT234" s="99"/>
      <c r="AU234" s="99"/>
    </row>
    <row r="235" spans="1:47" s="71" customFormat="1" x14ac:dyDescent="0.3">
      <c r="A235" s="66">
        <v>4011</v>
      </c>
      <c r="B235" s="67" t="s">
        <v>303</v>
      </c>
      <c r="C235" s="66">
        <v>1</v>
      </c>
      <c r="D235" s="66"/>
      <c r="E235" s="68">
        <v>12</v>
      </c>
      <c r="F235" s="66">
        <v>58</v>
      </c>
      <c r="G235" s="66">
        <f t="shared" si="35"/>
        <v>0</v>
      </c>
      <c r="H235" s="66">
        <f t="shared" si="33"/>
        <v>29</v>
      </c>
      <c r="I235" s="66"/>
      <c r="J235" s="69">
        <f t="shared" si="29"/>
        <v>29</v>
      </c>
      <c r="K235" s="66"/>
      <c r="L235" s="66"/>
      <c r="M235" s="66"/>
      <c r="N235" s="44">
        <f t="shared" si="36"/>
        <v>1.4500000000000002</v>
      </c>
      <c r="O235" s="49">
        <f t="shared" si="30"/>
        <v>30.45</v>
      </c>
      <c r="P235" s="83"/>
      <c r="Q235" s="71">
        <f t="shared" si="31"/>
        <v>0</v>
      </c>
      <c r="R235" s="99"/>
      <c r="S235" s="105"/>
      <c r="T235" s="99"/>
      <c r="U235" s="99"/>
      <c r="V235" s="99"/>
      <c r="W235" s="99"/>
      <c r="X235" s="99"/>
      <c r="Y235" s="99"/>
      <c r="Z235" s="99"/>
      <c r="AA235" s="99"/>
      <c r="AB235" s="99"/>
      <c r="AC235" s="99"/>
      <c r="AD235" s="99"/>
      <c r="AE235" s="99"/>
      <c r="AF235" s="99"/>
      <c r="AG235" s="99"/>
      <c r="AH235" s="99"/>
      <c r="AI235" s="99"/>
      <c r="AJ235" s="99"/>
      <c r="AK235" s="99"/>
      <c r="AL235" s="99"/>
      <c r="AM235" s="99"/>
      <c r="AN235" s="99"/>
      <c r="AO235" s="99"/>
      <c r="AP235" s="99"/>
      <c r="AQ235" s="99"/>
      <c r="AR235" s="99"/>
      <c r="AS235" s="99"/>
      <c r="AT235" s="99"/>
      <c r="AU235" s="99"/>
    </row>
    <row r="236" spans="1:47" s="71" customFormat="1" x14ac:dyDescent="0.3">
      <c r="A236" s="66">
        <v>4014</v>
      </c>
      <c r="B236" s="67" t="s">
        <v>305</v>
      </c>
      <c r="C236" s="66">
        <v>1</v>
      </c>
      <c r="D236" s="66"/>
      <c r="E236" s="68">
        <v>12</v>
      </c>
      <c r="F236" s="66">
        <v>90</v>
      </c>
      <c r="G236" s="66">
        <f t="shared" si="35"/>
        <v>0</v>
      </c>
      <c r="H236" s="66">
        <f t="shared" si="33"/>
        <v>45</v>
      </c>
      <c r="I236" s="66"/>
      <c r="J236" s="69">
        <f t="shared" si="29"/>
        <v>45</v>
      </c>
      <c r="K236" s="66"/>
      <c r="L236" s="66"/>
      <c r="M236" s="66"/>
      <c r="N236" s="44">
        <f t="shared" si="36"/>
        <v>2.25</v>
      </c>
      <c r="O236" s="49">
        <f t="shared" si="30"/>
        <v>47.25</v>
      </c>
      <c r="P236" s="83"/>
      <c r="Q236" s="71">
        <f t="shared" si="31"/>
        <v>0</v>
      </c>
      <c r="R236" s="99"/>
      <c r="S236" s="105"/>
      <c r="T236" s="99"/>
      <c r="U236" s="99"/>
      <c r="V236" s="99"/>
      <c r="W236" s="99"/>
      <c r="X236" s="99"/>
      <c r="Y236" s="99"/>
      <c r="Z236" s="99"/>
      <c r="AA236" s="99"/>
      <c r="AB236" s="99"/>
      <c r="AC236" s="99"/>
      <c r="AD236" s="99"/>
      <c r="AE236" s="99"/>
      <c r="AF236" s="99"/>
      <c r="AG236" s="99"/>
      <c r="AH236" s="99"/>
      <c r="AI236" s="99"/>
      <c r="AJ236" s="99"/>
      <c r="AK236" s="99"/>
      <c r="AL236" s="99"/>
      <c r="AM236" s="99"/>
      <c r="AN236" s="99"/>
      <c r="AO236" s="99"/>
      <c r="AP236" s="99"/>
      <c r="AQ236" s="99"/>
      <c r="AR236" s="99"/>
      <c r="AS236" s="99"/>
      <c r="AT236" s="99"/>
      <c r="AU236" s="99"/>
    </row>
    <row r="237" spans="1:47" s="71" customFormat="1" x14ac:dyDescent="0.3">
      <c r="A237" s="66">
        <v>4022</v>
      </c>
      <c r="B237" s="67" t="s">
        <v>306</v>
      </c>
      <c r="C237" s="66">
        <v>1</v>
      </c>
      <c r="D237" s="66"/>
      <c r="E237" s="68">
        <v>6</v>
      </c>
      <c r="F237" s="66">
        <v>230</v>
      </c>
      <c r="G237" s="66">
        <f t="shared" si="35"/>
        <v>0</v>
      </c>
      <c r="H237" s="66">
        <f t="shared" si="33"/>
        <v>115</v>
      </c>
      <c r="I237" s="66"/>
      <c r="J237" s="69">
        <f t="shared" si="29"/>
        <v>115</v>
      </c>
      <c r="K237" s="66"/>
      <c r="L237" s="66"/>
      <c r="M237" s="66"/>
      <c r="N237" s="44">
        <f t="shared" si="36"/>
        <v>5.75</v>
      </c>
      <c r="O237" s="49">
        <f t="shared" si="30"/>
        <v>120.75</v>
      </c>
      <c r="P237" s="83"/>
      <c r="Q237" s="71">
        <f t="shared" si="31"/>
        <v>0</v>
      </c>
      <c r="R237" s="99"/>
      <c r="S237" s="99"/>
      <c r="T237" s="99"/>
      <c r="U237" s="99"/>
      <c r="V237" s="99"/>
      <c r="W237" s="99"/>
      <c r="X237" s="99"/>
      <c r="Y237" s="99"/>
      <c r="Z237" s="99"/>
      <c r="AA237" s="99"/>
      <c r="AB237" s="99"/>
      <c r="AC237" s="99"/>
      <c r="AD237" s="99"/>
      <c r="AE237" s="99"/>
      <c r="AF237" s="99"/>
      <c r="AG237" s="99"/>
      <c r="AH237" s="99"/>
      <c r="AI237" s="99"/>
      <c r="AJ237" s="99"/>
      <c r="AK237" s="99"/>
      <c r="AL237" s="99"/>
      <c r="AM237" s="99"/>
      <c r="AN237" s="99"/>
      <c r="AO237" s="99"/>
      <c r="AP237" s="99"/>
      <c r="AQ237" s="99"/>
      <c r="AR237" s="99"/>
      <c r="AS237" s="99"/>
      <c r="AT237" s="99"/>
      <c r="AU237" s="99"/>
    </row>
  </sheetData>
  <mergeCells count="1">
    <mergeCell ref="A1:O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90860-31B4-46DF-8305-EA3769D51074}">
  <sheetPr filterMode="1"/>
  <dimension ref="A1:AU238"/>
  <sheetViews>
    <sheetView showGridLines="0" workbookViewId="0">
      <selection sqref="A1:XFD1048576"/>
    </sheetView>
  </sheetViews>
  <sheetFormatPr defaultColWidth="8.88671875" defaultRowHeight="13.8" x14ac:dyDescent="0.3"/>
  <cols>
    <col min="1" max="1" width="5" style="12" bestFit="1" customWidth="1"/>
    <col min="2" max="2" width="35.5546875" style="12" customWidth="1"/>
    <col min="3" max="4" width="10.6640625" style="12" customWidth="1"/>
    <col min="5" max="5" width="10.6640625" style="26" customWidth="1"/>
    <col min="6" max="13" width="10.6640625" style="12" customWidth="1"/>
    <col min="14" max="15" width="10.6640625" style="31" customWidth="1"/>
    <col min="16" max="16" width="8.88671875" style="82" customWidth="1"/>
    <col min="17" max="18" width="8.88671875" style="12" customWidth="1"/>
    <col min="19" max="16384" width="8.88671875" style="12"/>
  </cols>
  <sheetData>
    <row r="1" spans="1:47" ht="14.4" customHeight="1" x14ac:dyDescent="0.3">
      <c r="A1" s="139" t="s">
        <v>353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40"/>
    </row>
    <row r="2" spans="1:47" ht="83.4" customHeight="1" x14ac:dyDescent="0.3">
      <c r="A2" s="6" t="s">
        <v>318</v>
      </c>
      <c r="B2" s="6" t="s">
        <v>0</v>
      </c>
      <c r="C2" s="6" t="s">
        <v>3</v>
      </c>
      <c r="D2" s="6" t="s">
        <v>70</v>
      </c>
      <c r="E2" s="6" t="s">
        <v>2</v>
      </c>
      <c r="F2" s="6" t="s">
        <v>1</v>
      </c>
      <c r="G2" s="29" t="s">
        <v>355</v>
      </c>
      <c r="H2" s="6" t="s">
        <v>268</v>
      </c>
      <c r="I2" s="6" t="s">
        <v>359</v>
      </c>
      <c r="J2" s="29" t="s">
        <v>361</v>
      </c>
      <c r="K2" s="6" t="s">
        <v>217</v>
      </c>
      <c r="L2" s="6" t="s">
        <v>269</v>
      </c>
      <c r="M2" s="6" t="s">
        <v>270</v>
      </c>
      <c r="N2" s="30" t="s">
        <v>13</v>
      </c>
      <c r="O2" s="30" t="s">
        <v>12</v>
      </c>
    </row>
    <row r="3" spans="1:47" s="71" customFormat="1" x14ac:dyDescent="0.3">
      <c r="A3" s="66">
        <v>11</v>
      </c>
      <c r="B3" s="67" t="s">
        <v>137</v>
      </c>
      <c r="C3" s="66">
        <v>12</v>
      </c>
      <c r="D3" s="66">
        <v>943</v>
      </c>
      <c r="E3" s="68">
        <v>10</v>
      </c>
      <c r="F3" s="66">
        <v>3200</v>
      </c>
      <c r="G3" s="66">
        <f t="shared" ref="G3:G19" si="0">Q3*E3</f>
        <v>3700</v>
      </c>
      <c r="H3" s="66">
        <f>SUM(F3+G3)/2</f>
        <v>3450</v>
      </c>
      <c r="I3" s="66">
        <v>1200</v>
      </c>
      <c r="J3" s="69">
        <f>(H3-D3-I3)/C3</f>
        <v>108.91666666666667</v>
      </c>
      <c r="K3" s="66"/>
      <c r="L3" s="73">
        <v>10</v>
      </c>
      <c r="M3" s="66"/>
      <c r="N3" s="44">
        <f t="shared" ref="N3:N19" si="1">H3*0.05/C3</f>
        <v>14.375</v>
      </c>
      <c r="O3" s="49">
        <f>J3+N3</f>
        <v>123.29166666666667</v>
      </c>
      <c r="P3" s="83">
        <v>740</v>
      </c>
      <c r="Q3" s="71">
        <f>P3/2</f>
        <v>370</v>
      </c>
      <c r="R3" s="112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99"/>
      <c r="AO3" s="99"/>
      <c r="AP3" s="99"/>
      <c r="AQ3" s="99"/>
      <c r="AR3" s="99"/>
      <c r="AS3" s="99"/>
      <c r="AT3" s="99"/>
      <c r="AU3" s="99"/>
    </row>
    <row r="4" spans="1:47" s="71" customFormat="1" hidden="1" x14ac:dyDescent="0.3">
      <c r="A4" s="66">
        <v>95</v>
      </c>
      <c r="B4" s="67" t="s">
        <v>52</v>
      </c>
      <c r="C4" s="66">
        <v>6</v>
      </c>
      <c r="D4" s="66"/>
      <c r="E4" s="68">
        <v>6</v>
      </c>
      <c r="F4" s="66">
        <v>1026</v>
      </c>
      <c r="G4" s="66">
        <f t="shared" si="0"/>
        <v>0</v>
      </c>
      <c r="H4" s="66">
        <f t="shared" ref="H4:H58" si="2">SUM(F4+G4)/2</f>
        <v>513</v>
      </c>
      <c r="I4" s="66"/>
      <c r="J4" s="69">
        <f t="shared" ref="J4:J68" si="3">(H4-D4-I4)/C4</f>
        <v>85.5</v>
      </c>
      <c r="K4" s="66"/>
      <c r="L4" s="66"/>
      <c r="M4" s="66"/>
      <c r="N4" s="44">
        <f t="shared" si="1"/>
        <v>4.2750000000000004</v>
      </c>
      <c r="O4" s="49">
        <f t="shared" ref="O4:O68" si="4">J4+N4</f>
        <v>89.775000000000006</v>
      </c>
      <c r="P4" s="83"/>
      <c r="Q4" s="71">
        <f t="shared" ref="Q4:Q68" si="5">P4/2</f>
        <v>0</v>
      </c>
      <c r="R4" s="78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  <c r="AN4" s="99"/>
      <c r="AO4" s="99"/>
      <c r="AP4" s="99"/>
      <c r="AQ4" s="99"/>
      <c r="AR4" s="99"/>
      <c r="AS4" s="99"/>
      <c r="AT4" s="99"/>
      <c r="AU4" s="99"/>
    </row>
    <row r="5" spans="1:47" s="71" customFormat="1" hidden="1" x14ac:dyDescent="0.3">
      <c r="A5" s="66">
        <v>3044</v>
      </c>
      <c r="B5" s="67" t="s">
        <v>132</v>
      </c>
      <c r="C5" s="66">
        <v>12</v>
      </c>
      <c r="D5" s="66"/>
      <c r="E5" s="68">
        <v>10</v>
      </c>
      <c r="F5" s="66">
        <v>988</v>
      </c>
      <c r="G5" s="66">
        <f t="shared" si="0"/>
        <v>0</v>
      </c>
      <c r="H5" s="66">
        <f t="shared" si="2"/>
        <v>494</v>
      </c>
      <c r="I5" s="66"/>
      <c r="J5" s="69">
        <f t="shared" si="3"/>
        <v>41.166666666666664</v>
      </c>
      <c r="K5" s="66"/>
      <c r="L5" s="66"/>
      <c r="M5" s="66"/>
      <c r="N5" s="44">
        <f t="shared" si="1"/>
        <v>2.0583333333333336</v>
      </c>
      <c r="O5" s="49">
        <f t="shared" si="4"/>
        <v>43.224999999999994</v>
      </c>
      <c r="P5" s="83"/>
      <c r="Q5" s="71">
        <f t="shared" si="5"/>
        <v>0</v>
      </c>
      <c r="R5" s="78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  <c r="AH5" s="99"/>
      <c r="AI5" s="99"/>
      <c r="AJ5" s="99"/>
      <c r="AK5" s="99"/>
      <c r="AL5" s="99"/>
      <c r="AM5" s="99"/>
      <c r="AN5" s="99"/>
      <c r="AO5" s="99"/>
      <c r="AP5" s="99"/>
      <c r="AQ5" s="99"/>
      <c r="AR5" s="99"/>
      <c r="AS5" s="99"/>
      <c r="AT5" s="99"/>
      <c r="AU5" s="99"/>
    </row>
    <row r="6" spans="1:47" s="71" customFormat="1" hidden="1" x14ac:dyDescent="0.3">
      <c r="A6" s="66">
        <v>3040</v>
      </c>
      <c r="B6" s="67" t="s">
        <v>130</v>
      </c>
      <c r="C6" s="66">
        <v>12</v>
      </c>
      <c r="D6" s="66"/>
      <c r="E6" s="68">
        <v>10</v>
      </c>
      <c r="F6" s="66">
        <v>820</v>
      </c>
      <c r="G6" s="66">
        <f t="shared" si="0"/>
        <v>425</v>
      </c>
      <c r="H6" s="66">
        <f t="shared" si="2"/>
        <v>622.5</v>
      </c>
      <c r="I6" s="66"/>
      <c r="J6" s="69">
        <f t="shared" si="3"/>
        <v>51.875</v>
      </c>
      <c r="K6" s="66"/>
      <c r="L6" s="66"/>
      <c r="M6" s="66"/>
      <c r="N6" s="44">
        <f t="shared" si="1"/>
        <v>2.59375</v>
      </c>
      <c r="O6" s="49">
        <f t="shared" si="4"/>
        <v>54.46875</v>
      </c>
      <c r="P6" s="83">
        <v>85</v>
      </c>
      <c r="Q6" s="71">
        <f t="shared" si="5"/>
        <v>42.5</v>
      </c>
      <c r="R6" s="78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99"/>
      <c r="AS6" s="99"/>
      <c r="AT6" s="99"/>
      <c r="AU6" s="99"/>
    </row>
    <row r="7" spans="1:47" s="71" customFormat="1" hidden="1" x14ac:dyDescent="0.3">
      <c r="A7" s="66">
        <v>3050</v>
      </c>
      <c r="B7" s="67" t="s">
        <v>131</v>
      </c>
      <c r="C7" s="66">
        <v>12</v>
      </c>
      <c r="D7" s="66"/>
      <c r="E7" s="68">
        <v>10</v>
      </c>
      <c r="F7" s="66">
        <v>795</v>
      </c>
      <c r="G7" s="66">
        <f t="shared" si="0"/>
        <v>1265</v>
      </c>
      <c r="H7" s="66">
        <f t="shared" si="2"/>
        <v>1030</v>
      </c>
      <c r="I7" s="66"/>
      <c r="J7" s="69">
        <f t="shared" si="3"/>
        <v>85.833333333333329</v>
      </c>
      <c r="K7" s="66"/>
      <c r="L7" s="66"/>
      <c r="M7" s="66"/>
      <c r="N7" s="44">
        <f t="shared" si="1"/>
        <v>4.291666666666667</v>
      </c>
      <c r="O7" s="49">
        <f t="shared" si="4"/>
        <v>90.125</v>
      </c>
      <c r="P7" s="83">
        <v>253</v>
      </c>
      <c r="Q7" s="71">
        <f t="shared" si="5"/>
        <v>126.5</v>
      </c>
      <c r="R7" s="78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  <c r="AO7" s="99"/>
      <c r="AP7" s="99"/>
      <c r="AQ7" s="99"/>
      <c r="AR7" s="99"/>
      <c r="AS7" s="99"/>
      <c r="AT7" s="99"/>
      <c r="AU7" s="99"/>
    </row>
    <row r="8" spans="1:47" s="71" customFormat="1" x14ac:dyDescent="0.3">
      <c r="A8" s="66">
        <v>3099</v>
      </c>
      <c r="B8" s="67" t="s">
        <v>201</v>
      </c>
      <c r="C8" s="66">
        <v>30</v>
      </c>
      <c r="D8" s="75">
        <v>464</v>
      </c>
      <c r="E8" s="68">
        <v>4</v>
      </c>
      <c r="F8" s="66">
        <v>473</v>
      </c>
      <c r="G8" s="66">
        <f t="shared" si="0"/>
        <v>466</v>
      </c>
      <c r="H8" s="66">
        <f t="shared" si="2"/>
        <v>469.5</v>
      </c>
      <c r="I8" s="66">
        <v>0</v>
      </c>
      <c r="J8" s="69">
        <f t="shared" si="3"/>
        <v>0.18333333333333332</v>
      </c>
      <c r="K8" s="66"/>
      <c r="L8" s="66"/>
      <c r="M8" s="66"/>
      <c r="N8" s="44">
        <f t="shared" si="1"/>
        <v>0.78250000000000008</v>
      </c>
      <c r="O8" s="49">
        <f t="shared" si="4"/>
        <v>0.96583333333333343</v>
      </c>
      <c r="P8" s="83">
        <v>233</v>
      </c>
      <c r="Q8" s="71">
        <f t="shared" si="5"/>
        <v>116.5</v>
      </c>
      <c r="R8" s="78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  <c r="AO8" s="99"/>
      <c r="AP8" s="99"/>
      <c r="AQ8" s="99"/>
      <c r="AR8" s="99"/>
      <c r="AS8" s="99"/>
      <c r="AT8" s="99"/>
      <c r="AU8" s="99"/>
    </row>
    <row r="9" spans="1:47" s="71" customFormat="1" hidden="1" x14ac:dyDescent="0.3">
      <c r="A9" s="66">
        <v>1039</v>
      </c>
      <c r="B9" s="67" t="s">
        <v>53</v>
      </c>
      <c r="C9" s="66">
        <v>24</v>
      </c>
      <c r="D9" s="66"/>
      <c r="E9" s="68">
        <v>9</v>
      </c>
      <c r="F9" s="66">
        <v>3750</v>
      </c>
      <c r="G9" s="66">
        <f t="shared" si="0"/>
        <v>7429.5</v>
      </c>
      <c r="H9" s="66">
        <f t="shared" si="2"/>
        <v>5589.75</v>
      </c>
      <c r="I9" s="66"/>
      <c r="J9" s="69">
        <f t="shared" si="3"/>
        <v>232.90625</v>
      </c>
      <c r="K9" s="66"/>
      <c r="L9" s="73">
        <v>20</v>
      </c>
      <c r="M9" s="66"/>
      <c r="N9" s="44">
        <f t="shared" si="1"/>
        <v>11.645312500000001</v>
      </c>
      <c r="O9" s="49">
        <f t="shared" si="4"/>
        <v>244.55156249999999</v>
      </c>
      <c r="P9" s="83">
        <v>1651</v>
      </c>
      <c r="Q9" s="71">
        <f t="shared" si="5"/>
        <v>825.5</v>
      </c>
      <c r="R9" s="78"/>
      <c r="S9" s="99"/>
      <c r="T9" s="99"/>
      <c r="U9" s="99"/>
      <c r="V9" s="99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  <c r="AO9" s="99"/>
      <c r="AP9" s="99"/>
      <c r="AQ9" s="99"/>
      <c r="AR9" s="99"/>
      <c r="AS9" s="99"/>
      <c r="AT9" s="99"/>
      <c r="AU9" s="99"/>
    </row>
    <row r="10" spans="1:47" s="71" customFormat="1" x14ac:dyDescent="0.3">
      <c r="A10" s="66">
        <v>1335</v>
      </c>
      <c r="B10" s="67" t="s">
        <v>202</v>
      </c>
      <c r="C10" s="66">
        <v>28</v>
      </c>
      <c r="D10" s="75">
        <v>517</v>
      </c>
      <c r="E10" s="68">
        <v>9</v>
      </c>
      <c r="F10" s="66">
        <v>677</v>
      </c>
      <c r="G10" s="66">
        <f t="shared" si="0"/>
        <v>0</v>
      </c>
      <c r="H10" s="66">
        <f t="shared" si="2"/>
        <v>338.5</v>
      </c>
      <c r="I10" s="66">
        <v>0</v>
      </c>
      <c r="J10" s="69">
        <f t="shared" si="3"/>
        <v>-6.375</v>
      </c>
      <c r="K10" s="66"/>
      <c r="L10" s="66"/>
      <c r="M10" s="66"/>
      <c r="N10" s="44">
        <f t="shared" si="1"/>
        <v>0.60446428571428579</v>
      </c>
      <c r="O10" s="49">
        <f t="shared" si="4"/>
        <v>-5.7705357142857139</v>
      </c>
      <c r="P10" s="83"/>
      <c r="Q10" s="71">
        <f t="shared" si="5"/>
        <v>0</v>
      </c>
      <c r="R10" s="78"/>
      <c r="S10" s="99"/>
      <c r="T10" s="99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  <c r="AO10" s="99"/>
      <c r="AP10" s="99"/>
      <c r="AQ10" s="99"/>
      <c r="AR10" s="99"/>
      <c r="AS10" s="99"/>
      <c r="AT10" s="99"/>
      <c r="AU10" s="99"/>
    </row>
    <row r="11" spans="1:47" s="71" customFormat="1" x14ac:dyDescent="0.3">
      <c r="A11" s="66">
        <v>1107</v>
      </c>
      <c r="B11" s="67" t="s">
        <v>177</v>
      </c>
      <c r="C11" s="66">
        <v>15</v>
      </c>
      <c r="D11" s="75">
        <v>571</v>
      </c>
      <c r="E11" s="68">
        <v>6</v>
      </c>
      <c r="F11" s="66">
        <v>648</v>
      </c>
      <c r="G11" s="66">
        <f t="shared" si="0"/>
        <v>690</v>
      </c>
      <c r="H11" s="66">
        <f t="shared" si="2"/>
        <v>669</v>
      </c>
      <c r="I11" s="66">
        <v>0</v>
      </c>
      <c r="J11" s="69">
        <f t="shared" si="3"/>
        <v>6.5333333333333332</v>
      </c>
      <c r="K11" s="66"/>
      <c r="L11" s="66"/>
      <c r="M11" s="66"/>
      <c r="N11" s="44">
        <f t="shared" si="1"/>
        <v>2.23</v>
      </c>
      <c r="O11" s="49">
        <f t="shared" si="4"/>
        <v>8.7633333333333336</v>
      </c>
      <c r="P11" s="83">
        <v>230</v>
      </c>
      <c r="Q11" s="71">
        <f t="shared" si="5"/>
        <v>115</v>
      </c>
      <c r="R11" s="78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99"/>
      <c r="AJ11" s="99"/>
      <c r="AK11" s="99"/>
      <c r="AL11" s="99"/>
      <c r="AM11" s="99"/>
      <c r="AN11" s="99"/>
      <c r="AO11" s="99"/>
      <c r="AP11" s="99"/>
      <c r="AQ11" s="99"/>
      <c r="AR11" s="99"/>
      <c r="AS11" s="99"/>
      <c r="AT11" s="99"/>
      <c r="AU11" s="99"/>
    </row>
    <row r="12" spans="1:47" s="71" customFormat="1" x14ac:dyDescent="0.3">
      <c r="A12" s="66">
        <v>1336</v>
      </c>
      <c r="B12" s="67" t="s">
        <v>203</v>
      </c>
      <c r="C12" s="66">
        <v>28</v>
      </c>
      <c r="D12" s="75">
        <v>419</v>
      </c>
      <c r="E12" s="68">
        <v>9</v>
      </c>
      <c r="F12" s="66">
        <v>549</v>
      </c>
      <c r="G12" s="66">
        <f t="shared" si="0"/>
        <v>751.5</v>
      </c>
      <c r="H12" s="66">
        <f t="shared" si="2"/>
        <v>650.25</v>
      </c>
      <c r="I12" s="66">
        <v>280</v>
      </c>
      <c r="J12" s="69">
        <f t="shared" si="3"/>
        <v>-1.7410714285714286</v>
      </c>
      <c r="K12" s="66"/>
      <c r="L12" s="66"/>
      <c r="M12" s="66"/>
      <c r="N12" s="44">
        <f t="shared" si="1"/>
        <v>1.1611607142857143</v>
      </c>
      <c r="O12" s="49">
        <f t="shared" si="4"/>
        <v>-0.57991071428571428</v>
      </c>
      <c r="P12" s="83">
        <v>167</v>
      </c>
      <c r="Q12" s="71">
        <f t="shared" si="5"/>
        <v>83.5</v>
      </c>
      <c r="R12" s="78"/>
      <c r="S12" s="99"/>
      <c r="T12" s="99"/>
      <c r="U12" s="99"/>
      <c r="V12" s="99"/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99"/>
      <c r="AH12" s="99"/>
      <c r="AI12" s="99"/>
      <c r="AJ12" s="99"/>
      <c r="AK12" s="99"/>
      <c r="AL12" s="99"/>
      <c r="AM12" s="99"/>
      <c r="AN12" s="99"/>
      <c r="AO12" s="99"/>
      <c r="AP12" s="99"/>
      <c r="AQ12" s="99"/>
      <c r="AR12" s="99"/>
      <c r="AS12" s="99"/>
      <c r="AT12" s="99"/>
      <c r="AU12" s="99"/>
    </row>
    <row r="13" spans="1:47" s="71" customFormat="1" x14ac:dyDescent="0.3">
      <c r="A13" s="66">
        <v>1337</v>
      </c>
      <c r="B13" s="67" t="s">
        <v>204</v>
      </c>
      <c r="C13" s="66">
        <v>28</v>
      </c>
      <c r="D13" s="75">
        <v>538</v>
      </c>
      <c r="E13" s="68">
        <v>9</v>
      </c>
      <c r="F13" s="66">
        <v>750</v>
      </c>
      <c r="G13" s="66">
        <f t="shared" si="0"/>
        <v>1228.5</v>
      </c>
      <c r="H13" s="66">
        <f t="shared" si="2"/>
        <v>989.25</v>
      </c>
      <c r="I13" s="66">
        <v>420</v>
      </c>
      <c r="J13" s="69">
        <f t="shared" si="3"/>
        <v>1.1160714285714286</v>
      </c>
      <c r="K13" s="66"/>
      <c r="L13" s="66"/>
      <c r="M13" s="66"/>
      <c r="N13" s="44">
        <f t="shared" si="1"/>
        <v>1.7665178571428573</v>
      </c>
      <c r="O13" s="49">
        <f t="shared" si="4"/>
        <v>2.8825892857142859</v>
      </c>
      <c r="P13" s="83">
        <v>273</v>
      </c>
      <c r="Q13" s="71">
        <f t="shared" si="5"/>
        <v>136.5</v>
      </c>
      <c r="R13" s="78"/>
      <c r="S13" s="99"/>
      <c r="T13" s="99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99"/>
      <c r="AF13" s="99"/>
      <c r="AG13" s="99"/>
      <c r="AH13" s="99"/>
      <c r="AI13" s="99"/>
      <c r="AJ13" s="99"/>
      <c r="AK13" s="99"/>
      <c r="AL13" s="99"/>
      <c r="AM13" s="99"/>
      <c r="AN13" s="99"/>
      <c r="AO13" s="99"/>
      <c r="AP13" s="99"/>
      <c r="AQ13" s="99"/>
      <c r="AR13" s="99"/>
      <c r="AS13" s="99"/>
      <c r="AT13" s="99"/>
      <c r="AU13" s="99"/>
    </row>
    <row r="14" spans="1:47" s="71" customFormat="1" x14ac:dyDescent="0.3">
      <c r="A14" s="66">
        <v>3095</v>
      </c>
      <c r="B14" s="67" t="s">
        <v>186</v>
      </c>
      <c r="C14" s="66">
        <v>30</v>
      </c>
      <c r="D14" s="75">
        <v>127</v>
      </c>
      <c r="E14" s="68">
        <v>9</v>
      </c>
      <c r="F14" s="66">
        <v>131</v>
      </c>
      <c r="G14" s="66">
        <f t="shared" si="0"/>
        <v>0</v>
      </c>
      <c r="H14" s="66">
        <f t="shared" si="2"/>
        <v>65.5</v>
      </c>
      <c r="I14" s="66">
        <v>0</v>
      </c>
      <c r="J14" s="69">
        <f t="shared" si="3"/>
        <v>-2.0499999999999998</v>
      </c>
      <c r="K14" s="66"/>
      <c r="L14" s="66"/>
      <c r="M14" s="66"/>
      <c r="N14" s="44">
        <f t="shared" si="1"/>
        <v>0.10916666666666668</v>
      </c>
      <c r="O14" s="49">
        <f t="shared" si="4"/>
        <v>-1.9408333333333332</v>
      </c>
      <c r="P14" s="83"/>
      <c r="Q14" s="71">
        <f t="shared" si="5"/>
        <v>0</v>
      </c>
      <c r="R14" s="78"/>
      <c r="S14" s="99"/>
      <c r="T14" s="99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99"/>
      <c r="AF14" s="99"/>
      <c r="AG14" s="99"/>
      <c r="AH14" s="99"/>
      <c r="AI14" s="99"/>
      <c r="AJ14" s="99"/>
      <c r="AK14" s="99"/>
      <c r="AL14" s="99"/>
      <c r="AM14" s="99"/>
      <c r="AN14" s="99"/>
      <c r="AO14" s="99"/>
      <c r="AP14" s="99"/>
      <c r="AQ14" s="99"/>
      <c r="AR14" s="99"/>
      <c r="AS14" s="99"/>
      <c r="AT14" s="99"/>
      <c r="AU14" s="99"/>
    </row>
    <row r="15" spans="1:47" s="71" customFormat="1" x14ac:dyDescent="0.3">
      <c r="A15" s="66">
        <v>3096</v>
      </c>
      <c r="B15" s="67" t="s">
        <v>187</v>
      </c>
      <c r="C15" s="66">
        <v>30</v>
      </c>
      <c r="D15" s="75">
        <v>81</v>
      </c>
      <c r="E15" s="68">
        <v>9</v>
      </c>
      <c r="F15" s="66">
        <v>63</v>
      </c>
      <c r="G15" s="66">
        <f t="shared" si="0"/>
        <v>0</v>
      </c>
      <c r="H15" s="66">
        <f t="shared" si="2"/>
        <v>31.5</v>
      </c>
      <c r="I15" s="66">
        <v>0</v>
      </c>
      <c r="J15" s="69">
        <f t="shared" si="3"/>
        <v>-1.65</v>
      </c>
      <c r="K15" s="66"/>
      <c r="L15" s="66"/>
      <c r="M15" s="66"/>
      <c r="N15" s="44">
        <f t="shared" si="1"/>
        <v>5.2500000000000005E-2</v>
      </c>
      <c r="O15" s="49">
        <f t="shared" si="4"/>
        <v>-1.5974999999999999</v>
      </c>
      <c r="P15" s="83"/>
      <c r="Q15" s="71">
        <f t="shared" si="5"/>
        <v>0</v>
      </c>
      <c r="R15" s="78"/>
      <c r="S15" s="99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99"/>
      <c r="AU15" s="99"/>
    </row>
    <row r="16" spans="1:47" s="71" customFormat="1" x14ac:dyDescent="0.3">
      <c r="A16" s="66">
        <v>3097</v>
      </c>
      <c r="B16" s="67" t="s">
        <v>185</v>
      </c>
      <c r="C16" s="66">
        <v>30</v>
      </c>
      <c r="D16" s="75">
        <v>129</v>
      </c>
      <c r="E16" s="68">
        <v>9</v>
      </c>
      <c r="F16" s="66">
        <v>126</v>
      </c>
      <c r="G16" s="66">
        <f t="shared" si="0"/>
        <v>0</v>
      </c>
      <c r="H16" s="66">
        <f t="shared" si="2"/>
        <v>63</v>
      </c>
      <c r="I16" s="66">
        <v>0</v>
      </c>
      <c r="J16" s="69">
        <f t="shared" si="3"/>
        <v>-2.2000000000000002</v>
      </c>
      <c r="K16" s="66"/>
      <c r="L16" s="66"/>
      <c r="M16" s="66"/>
      <c r="N16" s="44">
        <f t="shared" si="1"/>
        <v>0.10500000000000001</v>
      </c>
      <c r="O16" s="49">
        <f t="shared" si="4"/>
        <v>-2.0950000000000002</v>
      </c>
      <c r="P16" s="83"/>
      <c r="Q16" s="71">
        <f t="shared" si="5"/>
        <v>0</v>
      </c>
      <c r="R16" s="78"/>
      <c r="S16" s="99"/>
      <c r="T16" s="99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  <c r="AO16" s="99"/>
      <c r="AP16" s="99"/>
      <c r="AQ16" s="99"/>
      <c r="AR16" s="99"/>
      <c r="AS16" s="99"/>
      <c r="AT16" s="99"/>
      <c r="AU16" s="99"/>
    </row>
    <row r="17" spans="1:47" s="71" customFormat="1" x14ac:dyDescent="0.3">
      <c r="A17" s="66">
        <v>1240</v>
      </c>
      <c r="B17" s="67" t="s">
        <v>184</v>
      </c>
      <c r="C17" s="66">
        <v>30</v>
      </c>
      <c r="D17" s="75">
        <v>106</v>
      </c>
      <c r="E17" s="68">
        <v>9</v>
      </c>
      <c r="F17" s="66">
        <v>153</v>
      </c>
      <c r="G17" s="66">
        <f t="shared" si="0"/>
        <v>0</v>
      </c>
      <c r="H17" s="66">
        <f t="shared" si="2"/>
        <v>76.5</v>
      </c>
      <c r="I17" s="66">
        <v>0</v>
      </c>
      <c r="J17" s="69">
        <f t="shared" si="3"/>
        <v>-0.98333333333333328</v>
      </c>
      <c r="K17" s="66"/>
      <c r="L17" s="66"/>
      <c r="M17" s="66"/>
      <c r="N17" s="44">
        <f t="shared" si="1"/>
        <v>0.1275</v>
      </c>
      <c r="O17" s="49">
        <f t="shared" si="4"/>
        <v>-0.85583333333333322</v>
      </c>
      <c r="P17" s="83"/>
      <c r="Q17" s="71">
        <f t="shared" si="5"/>
        <v>0</v>
      </c>
      <c r="R17" s="78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</row>
    <row r="18" spans="1:47" s="71" customFormat="1" x14ac:dyDescent="0.3">
      <c r="A18" s="66">
        <v>1377</v>
      </c>
      <c r="B18" s="67" t="s">
        <v>345</v>
      </c>
      <c r="C18" s="66">
        <v>28</v>
      </c>
      <c r="D18" s="66">
        <v>350</v>
      </c>
      <c r="E18" s="68">
        <v>9</v>
      </c>
      <c r="F18" s="66">
        <v>632</v>
      </c>
      <c r="G18" s="66">
        <f t="shared" si="0"/>
        <v>1291.5</v>
      </c>
      <c r="H18" s="66">
        <f t="shared" si="2"/>
        <v>961.75</v>
      </c>
      <c r="I18" s="66">
        <v>560</v>
      </c>
      <c r="J18" s="69">
        <f t="shared" si="3"/>
        <v>1.8482142857142858</v>
      </c>
      <c r="K18" s="66"/>
      <c r="L18" s="66"/>
      <c r="M18" s="66"/>
      <c r="N18" s="44">
        <f t="shared" si="1"/>
        <v>1.7174107142857145</v>
      </c>
      <c r="O18" s="49">
        <f t="shared" si="4"/>
        <v>3.5656250000000003</v>
      </c>
      <c r="P18" s="83">
        <v>287</v>
      </c>
      <c r="Q18" s="71">
        <f t="shared" si="5"/>
        <v>143.5</v>
      </c>
      <c r="R18" s="78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  <c r="AN18" s="99"/>
      <c r="AO18" s="99"/>
      <c r="AP18" s="99"/>
      <c r="AQ18" s="99"/>
      <c r="AR18" s="99"/>
      <c r="AS18" s="99"/>
      <c r="AT18" s="99"/>
      <c r="AU18" s="99"/>
    </row>
    <row r="19" spans="1:47" s="71" customFormat="1" x14ac:dyDescent="0.3">
      <c r="A19" s="66">
        <v>3087</v>
      </c>
      <c r="B19" s="67" t="s">
        <v>356</v>
      </c>
      <c r="C19" s="66">
        <v>21</v>
      </c>
      <c r="D19" s="75">
        <v>0</v>
      </c>
      <c r="E19" s="68">
        <v>9</v>
      </c>
      <c r="F19" s="66">
        <v>567</v>
      </c>
      <c r="G19" s="66">
        <f t="shared" si="0"/>
        <v>567</v>
      </c>
      <c r="H19" s="66">
        <f t="shared" si="2"/>
        <v>567</v>
      </c>
      <c r="I19" s="66">
        <v>0</v>
      </c>
      <c r="J19" s="69">
        <f t="shared" si="3"/>
        <v>27</v>
      </c>
      <c r="K19" s="66"/>
      <c r="L19" s="66"/>
      <c r="M19" s="66"/>
      <c r="N19" s="44">
        <f t="shared" si="1"/>
        <v>1.35</v>
      </c>
      <c r="O19" s="49">
        <f t="shared" si="4"/>
        <v>28.35</v>
      </c>
      <c r="P19" s="83"/>
      <c r="Q19" s="71">
        <v>63</v>
      </c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/>
      <c r="AO19" s="99"/>
      <c r="AP19" s="99"/>
      <c r="AQ19" s="99"/>
      <c r="AR19" s="99"/>
      <c r="AS19" s="99"/>
      <c r="AT19" s="99"/>
      <c r="AU19" s="99"/>
    </row>
    <row r="20" spans="1:47" s="71" customFormat="1" x14ac:dyDescent="0.3">
      <c r="A20" s="66">
        <v>1339</v>
      </c>
      <c r="B20" s="67" t="s">
        <v>343</v>
      </c>
      <c r="C20" s="66">
        <v>24</v>
      </c>
      <c r="D20" s="75">
        <v>140</v>
      </c>
      <c r="E20" s="68">
        <v>8</v>
      </c>
      <c r="F20" s="66">
        <v>190</v>
      </c>
      <c r="G20" s="66">
        <f t="shared" ref="G20:G83" si="6">Q20*E20</f>
        <v>36</v>
      </c>
      <c r="H20" s="66">
        <f t="shared" si="2"/>
        <v>113</v>
      </c>
      <c r="I20" s="66">
        <v>0</v>
      </c>
      <c r="J20" s="69">
        <f t="shared" si="3"/>
        <v>-1.125</v>
      </c>
      <c r="K20" s="66"/>
      <c r="L20" s="66"/>
      <c r="M20" s="66"/>
      <c r="N20" s="44">
        <f t="shared" ref="N20:N58" si="7">H20*0.05/C20</f>
        <v>0.23541666666666669</v>
      </c>
      <c r="O20" s="49">
        <f t="shared" si="4"/>
        <v>-0.88958333333333328</v>
      </c>
      <c r="P20" s="83">
        <v>9</v>
      </c>
      <c r="Q20" s="71">
        <f t="shared" si="5"/>
        <v>4.5</v>
      </c>
      <c r="R20" s="78"/>
      <c r="S20" s="99"/>
      <c r="T20" s="99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  <c r="AN20" s="99"/>
      <c r="AO20" s="99"/>
      <c r="AP20" s="99"/>
      <c r="AQ20" s="99"/>
      <c r="AR20" s="99"/>
      <c r="AS20" s="99"/>
      <c r="AT20" s="99"/>
      <c r="AU20" s="99"/>
    </row>
    <row r="21" spans="1:47" s="71" customFormat="1" x14ac:dyDescent="0.3">
      <c r="A21" s="66">
        <v>57</v>
      </c>
      <c r="B21" s="67" t="s">
        <v>325</v>
      </c>
      <c r="C21" s="66">
        <v>6</v>
      </c>
      <c r="D21" s="66">
        <v>0</v>
      </c>
      <c r="E21" s="68">
        <v>8</v>
      </c>
      <c r="F21" s="66">
        <v>240</v>
      </c>
      <c r="G21" s="66">
        <f t="shared" si="6"/>
        <v>184</v>
      </c>
      <c r="H21" s="66">
        <f t="shared" si="2"/>
        <v>212</v>
      </c>
      <c r="I21" s="66">
        <v>120</v>
      </c>
      <c r="J21" s="69">
        <f t="shared" si="3"/>
        <v>15.333333333333334</v>
      </c>
      <c r="K21" s="66"/>
      <c r="L21" s="66"/>
      <c r="M21" s="66"/>
      <c r="N21" s="44">
        <f t="shared" si="7"/>
        <v>1.7666666666666668</v>
      </c>
      <c r="O21" s="49">
        <f t="shared" si="4"/>
        <v>17.100000000000001</v>
      </c>
      <c r="P21" s="83">
        <v>46</v>
      </c>
      <c r="Q21" s="71">
        <f t="shared" si="5"/>
        <v>23</v>
      </c>
      <c r="R21" s="78"/>
      <c r="S21" s="99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/>
      <c r="AH21" s="99"/>
      <c r="AI21" s="99"/>
      <c r="AJ21" s="99"/>
      <c r="AK21" s="99"/>
      <c r="AL21" s="99"/>
      <c r="AM21" s="99"/>
      <c r="AN21" s="99"/>
      <c r="AO21" s="99"/>
      <c r="AP21" s="99"/>
      <c r="AQ21" s="99"/>
      <c r="AR21" s="99"/>
      <c r="AS21" s="99"/>
      <c r="AT21" s="99"/>
      <c r="AU21" s="99"/>
    </row>
    <row r="22" spans="1:47" s="71" customFormat="1" x14ac:dyDescent="0.3">
      <c r="A22" s="66">
        <v>53</v>
      </c>
      <c r="B22" s="67" t="s">
        <v>140</v>
      </c>
      <c r="C22" s="66">
        <v>60</v>
      </c>
      <c r="D22" s="66">
        <v>229</v>
      </c>
      <c r="E22" s="68">
        <v>3.5</v>
      </c>
      <c r="F22" s="66">
        <v>4000</v>
      </c>
      <c r="G22" s="66">
        <f t="shared" si="6"/>
        <v>2625</v>
      </c>
      <c r="H22" s="66">
        <f>SUM(F22+G22)/2</f>
        <v>3312.5</v>
      </c>
      <c r="I22" s="66">
        <v>1200</v>
      </c>
      <c r="J22" s="69">
        <f t="shared" si="3"/>
        <v>31.391666666666666</v>
      </c>
      <c r="K22" s="66"/>
      <c r="L22" s="66"/>
      <c r="M22" s="66"/>
      <c r="N22" s="44">
        <f t="shared" si="7"/>
        <v>2.7604166666666665</v>
      </c>
      <c r="O22" s="49">
        <f t="shared" si="4"/>
        <v>34.15208333333333</v>
      </c>
      <c r="P22" s="83">
        <v>1500</v>
      </c>
      <c r="Q22" s="71">
        <f t="shared" si="5"/>
        <v>750</v>
      </c>
      <c r="R22" s="78"/>
      <c r="S22" s="99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  <c r="AN22" s="99"/>
      <c r="AO22" s="99"/>
      <c r="AP22" s="99"/>
      <c r="AQ22" s="99"/>
      <c r="AR22" s="99"/>
      <c r="AS22" s="99"/>
      <c r="AT22" s="99"/>
      <c r="AU22" s="99"/>
    </row>
    <row r="23" spans="1:47" s="71" customFormat="1" x14ac:dyDescent="0.3">
      <c r="A23" s="66">
        <v>72</v>
      </c>
      <c r="B23" s="67" t="s">
        <v>139</v>
      </c>
      <c r="C23" s="66">
        <v>60</v>
      </c>
      <c r="D23" s="66">
        <v>1569</v>
      </c>
      <c r="E23" s="68">
        <v>3.5</v>
      </c>
      <c r="F23" s="66">
        <v>5500</v>
      </c>
      <c r="G23" s="66">
        <f t="shared" si="6"/>
        <v>3675</v>
      </c>
      <c r="H23" s="66">
        <f t="shared" si="2"/>
        <v>4587.5</v>
      </c>
      <c r="I23" s="66">
        <v>900</v>
      </c>
      <c r="J23" s="69">
        <f t="shared" si="3"/>
        <v>35.30833333333333</v>
      </c>
      <c r="K23" s="66"/>
      <c r="L23" s="66"/>
      <c r="M23" s="66"/>
      <c r="N23" s="44">
        <f t="shared" si="7"/>
        <v>3.8229166666666665</v>
      </c>
      <c r="O23" s="49">
        <f t="shared" si="4"/>
        <v>39.131249999999994</v>
      </c>
      <c r="P23" s="83">
        <v>2100</v>
      </c>
      <c r="Q23" s="71">
        <f t="shared" si="5"/>
        <v>1050</v>
      </c>
      <c r="R23" s="78"/>
      <c r="S23" s="99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  <c r="AO23" s="99"/>
      <c r="AP23" s="99"/>
      <c r="AQ23" s="99"/>
      <c r="AR23" s="99"/>
      <c r="AS23" s="99"/>
      <c r="AT23" s="99"/>
      <c r="AU23" s="99"/>
    </row>
    <row r="24" spans="1:47" s="71" customFormat="1" hidden="1" x14ac:dyDescent="0.3">
      <c r="A24" s="66">
        <v>3401</v>
      </c>
      <c r="B24" s="67" t="s">
        <v>109</v>
      </c>
      <c r="C24" s="66">
        <v>30</v>
      </c>
      <c r="D24" s="66"/>
      <c r="E24" s="68">
        <v>8</v>
      </c>
      <c r="F24" s="66">
        <v>4316</v>
      </c>
      <c r="G24" s="66">
        <f t="shared" si="6"/>
        <v>7764</v>
      </c>
      <c r="H24" s="66">
        <f t="shared" si="2"/>
        <v>6040</v>
      </c>
      <c r="I24" s="66"/>
      <c r="J24" s="69">
        <f t="shared" si="3"/>
        <v>201.33333333333334</v>
      </c>
      <c r="K24" s="66"/>
      <c r="L24" s="66"/>
      <c r="M24" s="66"/>
      <c r="N24" s="44">
        <f t="shared" si="7"/>
        <v>10.066666666666666</v>
      </c>
      <c r="O24" s="49">
        <f t="shared" si="4"/>
        <v>211.4</v>
      </c>
      <c r="P24" s="83">
        <v>1941</v>
      </c>
      <c r="Q24" s="71">
        <f t="shared" si="5"/>
        <v>970.5</v>
      </c>
      <c r="R24" s="78"/>
      <c r="S24" s="99"/>
      <c r="T24" s="99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  <c r="AO24" s="99"/>
      <c r="AP24" s="99"/>
      <c r="AQ24" s="99"/>
      <c r="AR24" s="99"/>
      <c r="AS24" s="99"/>
      <c r="AT24" s="99"/>
      <c r="AU24" s="99"/>
    </row>
    <row r="25" spans="1:47" s="71" customFormat="1" hidden="1" x14ac:dyDescent="0.3">
      <c r="A25" s="66">
        <v>3400</v>
      </c>
      <c r="B25" s="67" t="s">
        <v>108</v>
      </c>
      <c r="C25" s="66">
        <v>30</v>
      </c>
      <c r="D25" s="66"/>
      <c r="E25" s="68">
        <v>8</v>
      </c>
      <c r="F25" s="66">
        <v>4930</v>
      </c>
      <c r="G25" s="66">
        <f t="shared" si="6"/>
        <v>10016</v>
      </c>
      <c r="H25" s="66">
        <f t="shared" ref="H25:H31" si="8">SUM(F25+G25)/2</f>
        <v>7473</v>
      </c>
      <c r="I25" s="66"/>
      <c r="J25" s="69">
        <f t="shared" si="3"/>
        <v>249.1</v>
      </c>
      <c r="K25" s="66"/>
      <c r="L25" s="66"/>
      <c r="M25" s="66"/>
      <c r="N25" s="44">
        <f t="shared" si="7"/>
        <v>12.455000000000002</v>
      </c>
      <c r="O25" s="49">
        <f t="shared" si="4"/>
        <v>261.55500000000001</v>
      </c>
      <c r="P25" s="83">
        <v>2504</v>
      </c>
      <c r="Q25" s="71">
        <f t="shared" si="5"/>
        <v>1252</v>
      </c>
      <c r="R25" s="78"/>
      <c r="S25" s="99"/>
      <c r="T25" s="99"/>
      <c r="U25" s="99"/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  <c r="AN25" s="99"/>
      <c r="AO25" s="99"/>
      <c r="AP25" s="99"/>
      <c r="AQ25" s="99"/>
      <c r="AR25" s="99"/>
      <c r="AS25" s="99"/>
      <c r="AT25" s="99"/>
      <c r="AU25" s="99"/>
    </row>
    <row r="26" spans="1:47" s="71" customFormat="1" hidden="1" x14ac:dyDescent="0.3">
      <c r="A26" s="66">
        <v>1394</v>
      </c>
      <c r="B26" s="67" t="s">
        <v>102</v>
      </c>
      <c r="C26" s="66">
        <v>40</v>
      </c>
      <c r="D26" s="66"/>
      <c r="E26" s="68">
        <v>3</v>
      </c>
      <c r="F26" s="66">
        <v>2755</v>
      </c>
      <c r="G26" s="66">
        <f t="shared" si="6"/>
        <v>2163</v>
      </c>
      <c r="H26" s="66">
        <f t="shared" si="8"/>
        <v>2459</v>
      </c>
      <c r="I26" s="66"/>
      <c r="J26" s="69">
        <f t="shared" si="3"/>
        <v>61.475000000000001</v>
      </c>
      <c r="K26" s="66"/>
      <c r="L26" s="66"/>
      <c r="M26" s="66"/>
      <c r="N26" s="44">
        <f t="shared" si="7"/>
        <v>3.07375</v>
      </c>
      <c r="O26" s="49">
        <f t="shared" si="4"/>
        <v>64.548749999999998</v>
      </c>
      <c r="P26" s="83">
        <v>1442</v>
      </c>
      <c r="Q26" s="71">
        <f t="shared" si="5"/>
        <v>721</v>
      </c>
      <c r="R26" s="99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  <c r="AO26" s="99"/>
      <c r="AP26" s="99"/>
      <c r="AQ26" s="99"/>
      <c r="AR26" s="99"/>
      <c r="AS26" s="99"/>
      <c r="AT26" s="99"/>
      <c r="AU26" s="99"/>
    </row>
    <row r="27" spans="1:47" s="71" customFormat="1" hidden="1" x14ac:dyDescent="0.3">
      <c r="A27" s="66">
        <v>3402</v>
      </c>
      <c r="B27" s="67" t="s">
        <v>110</v>
      </c>
      <c r="C27" s="66">
        <v>30</v>
      </c>
      <c r="D27" s="66"/>
      <c r="E27" s="68">
        <v>8</v>
      </c>
      <c r="F27" s="66">
        <v>2812</v>
      </c>
      <c r="G27" s="66">
        <f t="shared" si="6"/>
        <v>3200</v>
      </c>
      <c r="H27" s="66">
        <f t="shared" si="8"/>
        <v>3006</v>
      </c>
      <c r="I27" s="66"/>
      <c r="J27" s="69">
        <f t="shared" si="3"/>
        <v>100.2</v>
      </c>
      <c r="K27" s="66"/>
      <c r="L27" s="73">
        <v>40</v>
      </c>
      <c r="M27" s="66"/>
      <c r="N27" s="44">
        <f t="shared" si="7"/>
        <v>5.0100000000000007</v>
      </c>
      <c r="O27" s="49">
        <f t="shared" si="4"/>
        <v>105.21000000000001</v>
      </c>
      <c r="P27" s="83">
        <v>800</v>
      </c>
      <c r="Q27" s="71">
        <f t="shared" si="5"/>
        <v>400</v>
      </c>
      <c r="R27" s="78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99"/>
      <c r="AO27" s="99"/>
      <c r="AP27" s="99"/>
      <c r="AQ27" s="99"/>
      <c r="AR27" s="99"/>
      <c r="AS27" s="99"/>
      <c r="AT27" s="99"/>
      <c r="AU27" s="99"/>
    </row>
    <row r="28" spans="1:47" s="71" customFormat="1" x14ac:dyDescent="0.3">
      <c r="A28" s="66">
        <v>3086</v>
      </c>
      <c r="B28" s="67" t="s">
        <v>333</v>
      </c>
      <c r="C28" s="66">
        <v>20</v>
      </c>
      <c r="D28" s="75">
        <v>396</v>
      </c>
      <c r="E28" s="68">
        <v>3</v>
      </c>
      <c r="F28" s="66">
        <v>1660</v>
      </c>
      <c r="G28" s="66">
        <f t="shared" si="6"/>
        <v>1500</v>
      </c>
      <c r="H28" s="66">
        <f t="shared" si="8"/>
        <v>1580</v>
      </c>
      <c r="I28" s="66">
        <v>0</v>
      </c>
      <c r="J28" s="69">
        <f t="shared" si="3"/>
        <v>59.2</v>
      </c>
      <c r="K28" s="66"/>
      <c r="L28" s="66"/>
      <c r="M28" s="66"/>
      <c r="N28" s="44">
        <f t="shared" si="7"/>
        <v>3.95</v>
      </c>
      <c r="O28" s="49">
        <f t="shared" si="4"/>
        <v>63.150000000000006</v>
      </c>
      <c r="P28" s="83">
        <v>1000</v>
      </c>
      <c r="Q28" s="71">
        <f t="shared" si="5"/>
        <v>500</v>
      </c>
      <c r="R28" s="78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99"/>
      <c r="AO28" s="99"/>
      <c r="AP28" s="99"/>
      <c r="AQ28" s="99"/>
      <c r="AR28" s="99"/>
      <c r="AS28" s="99"/>
      <c r="AT28" s="99"/>
      <c r="AU28" s="99"/>
    </row>
    <row r="29" spans="1:47" s="71" customFormat="1" x14ac:dyDescent="0.3">
      <c r="A29" s="66">
        <v>1348</v>
      </c>
      <c r="B29" s="67" t="s">
        <v>67</v>
      </c>
      <c r="C29" s="66">
        <v>42</v>
      </c>
      <c r="D29" s="66">
        <v>4</v>
      </c>
      <c r="E29" s="68">
        <v>3</v>
      </c>
      <c r="F29" s="66">
        <v>3699</v>
      </c>
      <c r="G29" s="66">
        <f t="shared" si="6"/>
        <v>3750</v>
      </c>
      <c r="H29" s="66">
        <f t="shared" si="8"/>
        <v>3724.5</v>
      </c>
      <c r="I29" s="66">
        <v>1680</v>
      </c>
      <c r="J29" s="69">
        <f t="shared" si="3"/>
        <v>48.583333333333336</v>
      </c>
      <c r="K29" s="66"/>
      <c r="L29" s="73">
        <v>15</v>
      </c>
      <c r="M29" s="66"/>
      <c r="N29" s="44">
        <f t="shared" si="7"/>
        <v>4.4339285714285719</v>
      </c>
      <c r="O29" s="49">
        <f t="shared" si="4"/>
        <v>53.017261904761909</v>
      </c>
      <c r="P29" s="83">
        <v>2500</v>
      </c>
      <c r="Q29" s="71">
        <f t="shared" si="5"/>
        <v>1250</v>
      </c>
      <c r="R29" s="78">
        <v>40</v>
      </c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99"/>
      <c r="AO29" s="99"/>
      <c r="AP29" s="99"/>
      <c r="AQ29" s="99"/>
      <c r="AR29" s="99"/>
      <c r="AS29" s="99"/>
      <c r="AT29" s="99"/>
      <c r="AU29" s="99"/>
    </row>
    <row r="30" spans="1:47" s="71" customFormat="1" x14ac:dyDescent="0.3">
      <c r="A30" s="66">
        <v>3085</v>
      </c>
      <c r="B30" s="67" t="s">
        <v>55</v>
      </c>
      <c r="C30" s="66">
        <v>42</v>
      </c>
      <c r="D30" s="66">
        <v>92</v>
      </c>
      <c r="E30" s="68">
        <v>3</v>
      </c>
      <c r="F30" s="66">
        <v>9835</v>
      </c>
      <c r="G30" s="66">
        <f t="shared" si="6"/>
        <v>6750</v>
      </c>
      <c r="H30" s="66">
        <f t="shared" si="8"/>
        <v>8292.5</v>
      </c>
      <c r="I30" s="66">
        <v>2940</v>
      </c>
      <c r="J30" s="69">
        <f t="shared" si="3"/>
        <v>125.25</v>
      </c>
      <c r="K30" s="66"/>
      <c r="L30" s="73">
        <v>20</v>
      </c>
      <c r="M30" s="66"/>
      <c r="N30" s="44">
        <f t="shared" si="7"/>
        <v>9.8720238095238102</v>
      </c>
      <c r="O30" s="49">
        <f t="shared" si="4"/>
        <v>135.1220238095238</v>
      </c>
      <c r="P30" s="83">
        <v>4500</v>
      </c>
      <c r="Q30" s="71">
        <f t="shared" si="5"/>
        <v>2250</v>
      </c>
      <c r="R30" s="78">
        <v>70</v>
      </c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99"/>
      <c r="AP30" s="99"/>
      <c r="AQ30" s="99"/>
      <c r="AR30" s="99"/>
      <c r="AS30" s="99"/>
      <c r="AT30" s="99"/>
      <c r="AU30" s="99"/>
    </row>
    <row r="31" spans="1:47" s="71" customFormat="1" hidden="1" x14ac:dyDescent="0.3">
      <c r="A31" s="66">
        <v>1341</v>
      </c>
      <c r="B31" s="67" t="s">
        <v>255</v>
      </c>
      <c r="C31" s="66">
        <v>20</v>
      </c>
      <c r="D31" s="66"/>
      <c r="E31" s="68">
        <v>3</v>
      </c>
      <c r="F31" s="66">
        <v>1431</v>
      </c>
      <c r="G31" s="66">
        <f t="shared" si="6"/>
        <v>1200</v>
      </c>
      <c r="H31" s="66">
        <f t="shared" si="8"/>
        <v>1315.5</v>
      </c>
      <c r="I31" s="66"/>
      <c r="J31" s="69">
        <f t="shared" si="3"/>
        <v>65.775000000000006</v>
      </c>
      <c r="K31" s="66"/>
      <c r="L31" s="66"/>
      <c r="M31" s="66"/>
      <c r="N31" s="44">
        <f t="shared" si="7"/>
        <v>3.2887500000000003</v>
      </c>
      <c r="O31" s="49">
        <f t="shared" si="4"/>
        <v>69.063749999999999</v>
      </c>
      <c r="P31" s="83">
        <v>800</v>
      </c>
      <c r="Q31" s="71">
        <f t="shared" si="5"/>
        <v>400</v>
      </c>
      <c r="R31" s="78">
        <v>15</v>
      </c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99"/>
      <c r="AO31" s="99"/>
      <c r="AP31" s="99"/>
      <c r="AQ31" s="99"/>
      <c r="AR31" s="99"/>
      <c r="AS31" s="99"/>
      <c r="AT31" s="99"/>
      <c r="AU31" s="99"/>
    </row>
    <row r="32" spans="1:47" s="71" customFormat="1" x14ac:dyDescent="0.3">
      <c r="A32" s="66">
        <v>1538</v>
      </c>
      <c r="B32" s="67" t="s">
        <v>238</v>
      </c>
      <c r="C32" s="66">
        <v>60</v>
      </c>
      <c r="D32" s="66">
        <v>1167</v>
      </c>
      <c r="E32" s="68">
        <v>4</v>
      </c>
      <c r="F32" s="66">
        <v>2867</v>
      </c>
      <c r="G32" s="66">
        <f t="shared" si="6"/>
        <v>2714</v>
      </c>
      <c r="H32" s="66">
        <f t="shared" si="2"/>
        <v>2790.5</v>
      </c>
      <c r="I32" s="66">
        <v>600</v>
      </c>
      <c r="J32" s="69">
        <f t="shared" si="3"/>
        <v>17.058333333333334</v>
      </c>
      <c r="K32" s="66"/>
      <c r="L32" s="66"/>
      <c r="M32" s="66"/>
      <c r="N32" s="44">
        <f t="shared" si="7"/>
        <v>2.3254166666666669</v>
      </c>
      <c r="O32" s="49">
        <f t="shared" si="4"/>
        <v>19.383749999999999</v>
      </c>
      <c r="P32" s="83">
        <v>1357</v>
      </c>
      <c r="Q32" s="71">
        <f t="shared" si="5"/>
        <v>678.5</v>
      </c>
      <c r="R32" s="78">
        <v>10</v>
      </c>
      <c r="S32" s="99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99"/>
      <c r="AI32" s="99"/>
      <c r="AJ32" s="99"/>
      <c r="AK32" s="99"/>
      <c r="AL32" s="99"/>
      <c r="AM32" s="99"/>
      <c r="AN32" s="99"/>
      <c r="AO32" s="99"/>
      <c r="AP32" s="99"/>
      <c r="AQ32" s="99"/>
      <c r="AR32" s="99"/>
      <c r="AS32" s="99"/>
      <c r="AT32" s="99"/>
      <c r="AU32" s="99"/>
    </row>
    <row r="33" spans="1:47" s="71" customFormat="1" x14ac:dyDescent="0.3">
      <c r="A33" s="66">
        <v>1395</v>
      </c>
      <c r="B33" s="67" t="s">
        <v>25</v>
      </c>
      <c r="C33" s="66">
        <v>70</v>
      </c>
      <c r="D33" s="66">
        <v>0</v>
      </c>
      <c r="E33" s="68">
        <v>4</v>
      </c>
      <c r="F33" s="66">
        <v>5458</v>
      </c>
      <c r="G33" s="66">
        <f t="shared" si="6"/>
        <v>5600</v>
      </c>
      <c r="H33" s="66">
        <f t="shared" si="2"/>
        <v>5529</v>
      </c>
      <c r="I33" s="66">
        <v>5600</v>
      </c>
      <c r="J33" s="69">
        <f t="shared" si="3"/>
        <v>-1.0142857142857142</v>
      </c>
      <c r="K33" s="66"/>
      <c r="L33" s="66"/>
      <c r="M33" s="66"/>
      <c r="N33" s="44">
        <f t="shared" si="7"/>
        <v>3.9492857142857143</v>
      </c>
      <c r="O33" s="49">
        <f t="shared" si="4"/>
        <v>2.9350000000000001</v>
      </c>
      <c r="P33" s="83">
        <v>2800</v>
      </c>
      <c r="Q33" s="71">
        <f t="shared" si="5"/>
        <v>1400</v>
      </c>
      <c r="R33" s="78">
        <v>80</v>
      </c>
      <c r="S33" s="99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99"/>
      <c r="AI33" s="99"/>
      <c r="AJ33" s="99"/>
      <c r="AK33" s="99"/>
      <c r="AL33" s="99"/>
      <c r="AM33" s="99"/>
      <c r="AN33" s="99"/>
      <c r="AO33" s="99"/>
      <c r="AP33" s="99"/>
      <c r="AQ33" s="99"/>
      <c r="AR33" s="99"/>
      <c r="AS33" s="99"/>
      <c r="AT33" s="99"/>
      <c r="AU33" s="99"/>
    </row>
    <row r="34" spans="1:47" s="71" customFormat="1" hidden="1" x14ac:dyDescent="0.3">
      <c r="A34" s="66">
        <v>1397</v>
      </c>
      <c r="B34" s="67" t="s">
        <v>250</v>
      </c>
      <c r="C34" s="66">
        <v>40</v>
      </c>
      <c r="D34" s="66"/>
      <c r="E34" s="68">
        <v>3</v>
      </c>
      <c r="F34" s="66">
        <v>4099</v>
      </c>
      <c r="G34" s="66">
        <f t="shared" si="6"/>
        <v>3750</v>
      </c>
      <c r="H34" s="66">
        <f t="shared" si="2"/>
        <v>3924.5</v>
      </c>
      <c r="I34" s="66"/>
      <c r="J34" s="69">
        <f t="shared" si="3"/>
        <v>98.112499999999997</v>
      </c>
      <c r="K34" s="66"/>
      <c r="L34" s="73">
        <v>50</v>
      </c>
      <c r="M34" s="66"/>
      <c r="N34" s="44">
        <f t="shared" si="7"/>
        <v>4.9056250000000006</v>
      </c>
      <c r="O34" s="49">
        <f t="shared" si="4"/>
        <v>103.018125</v>
      </c>
      <c r="P34" s="83">
        <v>2500</v>
      </c>
      <c r="Q34" s="71">
        <f t="shared" si="5"/>
        <v>1250</v>
      </c>
      <c r="R34" s="78"/>
      <c r="S34" s="99"/>
      <c r="T34" s="99"/>
      <c r="U34" s="99"/>
      <c r="V34" s="99"/>
      <c r="W34" s="99"/>
      <c r="X34" s="99"/>
      <c r="Y34" s="99"/>
      <c r="Z34" s="99"/>
      <c r="AA34" s="99"/>
      <c r="AB34" s="99"/>
      <c r="AC34" s="99"/>
      <c r="AD34" s="99"/>
      <c r="AE34" s="99"/>
      <c r="AF34" s="99"/>
      <c r="AG34" s="99"/>
      <c r="AH34" s="99"/>
      <c r="AI34" s="99"/>
      <c r="AJ34" s="99"/>
      <c r="AK34" s="99"/>
      <c r="AL34" s="99"/>
      <c r="AM34" s="99"/>
      <c r="AN34" s="99"/>
      <c r="AO34" s="99"/>
      <c r="AP34" s="99"/>
      <c r="AQ34" s="99"/>
      <c r="AR34" s="99"/>
      <c r="AS34" s="99"/>
      <c r="AT34" s="99"/>
      <c r="AU34" s="99"/>
    </row>
    <row r="35" spans="1:47" s="71" customFormat="1" x14ac:dyDescent="0.3">
      <c r="A35" s="66">
        <v>1016</v>
      </c>
      <c r="B35" s="67" t="s">
        <v>56</v>
      </c>
      <c r="C35" s="66">
        <v>15</v>
      </c>
      <c r="D35" s="66">
        <v>421</v>
      </c>
      <c r="E35" s="68">
        <v>3.5</v>
      </c>
      <c r="F35" s="66">
        <v>932</v>
      </c>
      <c r="G35" s="66">
        <f t="shared" si="6"/>
        <v>787.5</v>
      </c>
      <c r="H35" s="66">
        <f t="shared" si="2"/>
        <v>859.75</v>
      </c>
      <c r="I35" s="66">
        <v>150</v>
      </c>
      <c r="J35" s="69">
        <f t="shared" si="3"/>
        <v>19.25</v>
      </c>
      <c r="K35" s="66"/>
      <c r="L35" s="66"/>
      <c r="M35" s="66"/>
      <c r="N35" s="44">
        <f t="shared" si="7"/>
        <v>2.8658333333333337</v>
      </c>
      <c r="O35" s="49">
        <f t="shared" si="4"/>
        <v>22.115833333333335</v>
      </c>
      <c r="P35" s="83">
        <v>450</v>
      </c>
      <c r="Q35" s="71">
        <f t="shared" si="5"/>
        <v>225</v>
      </c>
      <c r="R35" s="78">
        <v>15</v>
      </c>
      <c r="S35" s="99"/>
      <c r="T35" s="99"/>
      <c r="U35" s="99"/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  <c r="AQ35" s="99"/>
      <c r="AR35" s="99"/>
      <c r="AS35" s="99"/>
      <c r="AT35" s="99"/>
      <c r="AU35" s="99"/>
    </row>
    <row r="36" spans="1:47" s="71" customFormat="1" x14ac:dyDescent="0.3">
      <c r="A36" s="66">
        <v>1036</v>
      </c>
      <c r="B36" s="67" t="s">
        <v>71</v>
      </c>
      <c r="C36" s="66">
        <v>15</v>
      </c>
      <c r="D36" s="75">
        <v>457</v>
      </c>
      <c r="E36" s="68">
        <v>3.5</v>
      </c>
      <c r="F36" s="66">
        <v>545</v>
      </c>
      <c r="G36" s="66">
        <f t="shared" si="6"/>
        <v>612.5</v>
      </c>
      <c r="H36" s="66">
        <f t="shared" si="2"/>
        <v>578.75</v>
      </c>
      <c r="I36" s="66">
        <v>0</v>
      </c>
      <c r="J36" s="69">
        <f t="shared" si="3"/>
        <v>8.1166666666666671</v>
      </c>
      <c r="K36" s="66"/>
      <c r="L36" s="66"/>
      <c r="M36" s="66"/>
      <c r="N36" s="44">
        <f t="shared" si="7"/>
        <v>1.9291666666666667</v>
      </c>
      <c r="O36" s="49">
        <f t="shared" si="4"/>
        <v>10.045833333333334</v>
      </c>
      <c r="P36" s="83">
        <v>350</v>
      </c>
      <c r="Q36" s="71">
        <f t="shared" si="5"/>
        <v>175</v>
      </c>
      <c r="R36" s="78"/>
      <c r="S36" s="99"/>
      <c r="T36" s="99"/>
      <c r="U36" s="99"/>
      <c r="V36" s="99"/>
      <c r="W36" s="99"/>
      <c r="X36" s="99"/>
      <c r="Y36" s="99"/>
      <c r="Z36" s="99"/>
      <c r="AA36" s="99"/>
      <c r="AB36" s="99"/>
      <c r="AC36" s="99"/>
      <c r="AD36" s="99"/>
      <c r="AE36" s="99"/>
      <c r="AF36" s="99"/>
      <c r="AG36" s="99"/>
      <c r="AH36" s="99"/>
      <c r="AI36" s="99"/>
      <c r="AJ36" s="99"/>
      <c r="AK36" s="99"/>
      <c r="AL36" s="99"/>
      <c r="AM36" s="99"/>
      <c r="AN36" s="99"/>
      <c r="AO36" s="99"/>
      <c r="AP36" s="99"/>
      <c r="AQ36" s="99"/>
      <c r="AR36" s="99"/>
      <c r="AS36" s="99"/>
      <c r="AT36" s="99"/>
      <c r="AU36" s="99"/>
    </row>
    <row r="37" spans="1:47" s="71" customFormat="1" hidden="1" x14ac:dyDescent="0.3">
      <c r="A37" s="66">
        <v>1522</v>
      </c>
      <c r="B37" s="67" t="s">
        <v>242</v>
      </c>
      <c r="C37" s="66">
        <v>28</v>
      </c>
      <c r="D37" s="66"/>
      <c r="E37" s="68">
        <v>4</v>
      </c>
      <c r="F37" s="66">
        <v>1232</v>
      </c>
      <c r="G37" s="66">
        <f t="shared" si="6"/>
        <v>770</v>
      </c>
      <c r="H37" s="66">
        <f t="shared" si="2"/>
        <v>1001</v>
      </c>
      <c r="I37" s="66"/>
      <c r="J37" s="69">
        <f t="shared" si="3"/>
        <v>35.75</v>
      </c>
      <c r="K37" s="66"/>
      <c r="L37" s="66"/>
      <c r="M37" s="66"/>
      <c r="N37" s="44">
        <f t="shared" si="7"/>
        <v>1.7875000000000001</v>
      </c>
      <c r="O37" s="49">
        <f t="shared" si="4"/>
        <v>37.537500000000001</v>
      </c>
      <c r="P37" s="83">
        <v>385</v>
      </c>
      <c r="Q37" s="71">
        <f t="shared" si="5"/>
        <v>192.5</v>
      </c>
      <c r="R37" s="78"/>
      <c r="S37" s="99"/>
      <c r="T37" s="99"/>
      <c r="U37" s="99"/>
      <c r="V37" s="99"/>
      <c r="W37" s="99"/>
      <c r="X37" s="99"/>
      <c r="Y37" s="99"/>
      <c r="Z37" s="99"/>
      <c r="AA37" s="99"/>
      <c r="AB37" s="99"/>
      <c r="AC37" s="99"/>
      <c r="AD37" s="99"/>
      <c r="AE37" s="99"/>
      <c r="AF37" s="99"/>
      <c r="AG37" s="99"/>
      <c r="AH37" s="99"/>
      <c r="AI37" s="99"/>
      <c r="AJ37" s="99"/>
      <c r="AK37" s="99"/>
      <c r="AL37" s="99"/>
      <c r="AM37" s="99"/>
      <c r="AN37" s="99"/>
      <c r="AO37" s="99"/>
      <c r="AP37" s="99"/>
      <c r="AQ37" s="99"/>
      <c r="AR37" s="99"/>
      <c r="AS37" s="99"/>
      <c r="AT37" s="99"/>
      <c r="AU37" s="99"/>
    </row>
    <row r="38" spans="1:47" s="71" customFormat="1" x14ac:dyDescent="0.3">
      <c r="A38" s="66">
        <v>1214</v>
      </c>
      <c r="B38" s="67" t="s">
        <v>57</v>
      </c>
      <c r="C38" s="66">
        <v>15</v>
      </c>
      <c r="D38" s="66">
        <v>30</v>
      </c>
      <c r="E38" s="68">
        <v>3.5</v>
      </c>
      <c r="F38" s="66">
        <v>711</v>
      </c>
      <c r="G38" s="66">
        <f t="shared" si="6"/>
        <v>612.5</v>
      </c>
      <c r="H38" s="66">
        <f t="shared" si="2"/>
        <v>661.75</v>
      </c>
      <c r="I38" s="66">
        <v>150</v>
      </c>
      <c r="J38" s="69">
        <f t="shared" si="3"/>
        <v>32.116666666666667</v>
      </c>
      <c r="K38" s="66"/>
      <c r="L38" s="66"/>
      <c r="M38" s="66"/>
      <c r="N38" s="44">
        <f t="shared" si="7"/>
        <v>2.2058333333333331</v>
      </c>
      <c r="O38" s="49">
        <f t="shared" si="4"/>
        <v>34.322499999999998</v>
      </c>
      <c r="P38" s="83">
        <v>350</v>
      </c>
      <c r="Q38" s="71">
        <f t="shared" si="5"/>
        <v>175</v>
      </c>
      <c r="R38" s="78"/>
      <c r="S38" s="99"/>
      <c r="T38" s="99"/>
      <c r="U38" s="99"/>
      <c r="V38" s="99"/>
      <c r="W38" s="99"/>
      <c r="X38" s="99"/>
      <c r="Y38" s="99"/>
      <c r="Z38" s="99"/>
      <c r="AA38" s="99"/>
      <c r="AB38" s="99"/>
      <c r="AC38" s="99"/>
      <c r="AD38" s="99"/>
      <c r="AE38" s="99"/>
      <c r="AF38" s="99"/>
      <c r="AG38" s="99"/>
      <c r="AH38" s="99"/>
      <c r="AI38" s="99"/>
      <c r="AJ38" s="99"/>
      <c r="AK38" s="99"/>
      <c r="AL38" s="99"/>
      <c r="AM38" s="99"/>
      <c r="AN38" s="99"/>
      <c r="AO38" s="99"/>
      <c r="AP38" s="99"/>
      <c r="AQ38" s="99"/>
      <c r="AR38" s="99"/>
      <c r="AS38" s="99"/>
      <c r="AT38" s="99"/>
      <c r="AU38" s="99"/>
    </row>
    <row r="39" spans="1:47" s="65" customFormat="1" x14ac:dyDescent="0.3">
      <c r="A39" s="41">
        <v>1235</v>
      </c>
      <c r="B39" s="67" t="s">
        <v>58</v>
      </c>
      <c r="C39" s="41">
        <v>15</v>
      </c>
      <c r="D39" s="41">
        <v>0</v>
      </c>
      <c r="E39" s="42">
        <v>3.5</v>
      </c>
      <c r="F39" s="41">
        <v>1468</v>
      </c>
      <c r="G39" s="66">
        <f t="shared" si="6"/>
        <v>892.5</v>
      </c>
      <c r="H39" s="41">
        <f t="shared" si="2"/>
        <v>1180.25</v>
      </c>
      <c r="I39" s="41">
        <v>450</v>
      </c>
      <c r="J39" s="69">
        <f t="shared" si="3"/>
        <v>48.68333333333333</v>
      </c>
      <c r="K39" s="41"/>
      <c r="L39" s="41"/>
      <c r="M39" s="41"/>
      <c r="N39" s="39">
        <f t="shared" si="7"/>
        <v>3.934166666666667</v>
      </c>
      <c r="O39" s="49">
        <f t="shared" si="4"/>
        <v>52.6175</v>
      </c>
      <c r="P39" s="84">
        <v>510</v>
      </c>
      <c r="Q39" s="71">
        <f t="shared" si="5"/>
        <v>255</v>
      </c>
      <c r="R39" s="19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</row>
    <row r="40" spans="1:47" s="65" customFormat="1" hidden="1" x14ac:dyDescent="0.3">
      <c r="A40" s="41">
        <v>1600</v>
      </c>
      <c r="B40" s="67" t="s">
        <v>281</v>
      </c>
      <c r="C40" s="41">
        <v>9</v>
      </c>
      <c r="D40" s="41"/>
      <c r="E40" s="42">
        <v>9</v>
      </c>
      <c r="F40" s="41">
        <v>360</v>
      </c>
      <c r="G40" s="66">
        <f t="shared" si="6"/>
        <v>274.5</v>
      </c>
      <c r="H40" s="41">
        <f t="shared" si="2"/>
        <v>317.25</v>
      </c>
      <c r="I40" s="41"/>
      <c r="J40" s="69">
        <f t="shared" si="3"/>
        <v>35.25</v>
      </c>
      <c r="K40" s="41"/>
      <c r="L40" s="41"/>
      <c r="M40" s="41"/>
      <c r="N40" s="39">
        <f t="shared" si="7"/>
        <v>1.7625000000000002</v>
      </c>
      <c r="O40" s="49">
        <f t="shared" si="4"/>
        <v>37.012500000000003</v>
      </c>
      <c r="P40" s="84">
        <v>61</v>
      </c>
      <c r="Q40" s="71">
        <f t="shared" si="5"/>
        <v>30.5</v>
      </c>
      <c r="R40" s="19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</row>
    <row r="41" spans="1:47" s="65" customFormat="1" hidden="1" x14ac:dyDescent="0.3">
      <c r="A41" s="41">
        <v>1601</v>
      </c>
      <c r="B41" s="63" t="s">
        <v>280</v>
      </c>
      <c r="C41" s="41">
        <v>9</v>
      </c>
      <c r="D41" s="41"/>
      <c r="E41" s="42">
        <v>9</v>
      </c>
      <c r="F41" s="41">
        <v>306</v>
      </c>
      <c r="G41" s="66">
        <f t="shared" si="6"/>
        <v>49.5</v>
      </c>
      <c r="H41" s="41">
        <f t="shared" si="2"/>
        <v>177.75</v>
      </c>
      <c r="I41" s="41"/>
      <c r="J41" s="69">
        <f t="shared" si="3"/>
        <v>19.75</v>
      </c>
      <c r="K41" s="41"/>
      <c r="L41" s="41"/>
      <c r="M41" s="41"/>
      <c r="N41" s="39">
        <f t="shared" si="7"/>
        <v>0.98750000000000016</v>
      </c>
      <c r="O41" s="49">
        <f t="shared" si="4"/>
        <v>20.737500000000001</v>
      </c>
      <c r="P41" s="84">
        <v>11</v>
      </c>
      <c r="Q41" s="71">
        <f t="shared" si="5"/>
        <v>5.5</v>
      </c>
      <c r="R41" s="19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</row>
    <row r="42" spans="1:47" s="71" customFormat="1" hidden="1" x14ac:dyDescent="0.3">
      <c r="A42" s="66">
        <v>1603</v>
      </c>
      <c r="B42" s="67" t="s">
        <v>282</v>
      </c>
      <c r="C42" s="66">
        <v>12</v>
      </c>
      <c r="D42" s="66"/>
      <c r="E42" s="68">
        <v>9</v>
      </c>
      <c r="F42" s="66">
        <v>396</v>
      </c>
      <c r="G42" s="66">
        <f t="shared" si="6"/>
        <v>189</v>
      </c>
      <c r="H42" s="66">
        <f t="shared" si="2"/>
        <v>292.5</v>
      </c>
      <c r="I42" s="66"/>
      <c r="J42" s="69">
        <f t="shared" si="3"/>
        <v>24.375</v>
      </c>
      <c r="K42" s="66"/>
      <c r="L42" s="66"/>
      <c r="M42" s="66"/>
      <c r="N42" s="44">
        <f t="shared" si="7"/>
        <v>1.21875</v>
      </c>
      <c r="O42" s="49">
        <f t="shared" si="4"/>
        <v>25.59375</v>
      </c>
      <c r="P42" s="83">
        <v>42</v>
      </c>
      <c r="Q42" s="71">
        <f t="shared" si="5"/>
        <v>21</v>
      </c>
      <c r="R42" s="78"/>
      <c r="S42" s="99"/>
      <c r="T42" s="99"/>
      <c r="U42" s="99"/>
      <c r="V42" s="99"/>
      <c r="W42" s="99"/>
      <c r="X42" s="99"/>
      <c r="Y42" s="99"/>
      <c r="Z42" s="99"/>
      <c r="AA42" s="99"/>
      <c r="AB42" s="99"/>
      <c r="AC42" s="99"/>
      <c r="AD42" s="99"/>
      <c r="AE42" s="99"/>
      <c r="AF42" s="99"/>
      <c r="AG42" s="99"/>
      <c r="AH42" s="99"/>
      <c r="AI42" s="99"/>
      <c r="AJ42" s="99"/>
      <c r="AK42" s="99"/>
      <c r="AL42" s="99"/>
      <c r="AM42" s="99"/>
      <c r="AN42" s="99"/>
      <c r="AO42" s="99"/>
      <c r="AP42" s="99"/>
      <c r="AQ42" s="99"/>
      <c r="AR42" s="99"/>
      <c r="AS42" s="99"/>
      <c r="AT42" s="99"/>
      <c r="AU42" s="99"/>
    </row>
    <row r="43" spans="1:47" s="71" customFormat="1" hidden="1" x14ac:dyDescent="0.3">
      <c r="A43" s="66">
        <v>1604</v>
      </c>
      <c r="B43" s="67" t="s">
        <v>286</v>
      </c>
      <c r="C43" s="66">
        <v>12</v>
      </c>
      <c r="D43" s="66"/>
      <c r="E43" s="68">
        <v>9</v>
      </c>
      <c r="F43" s="66">
        <v>216</v>
      </c>
      <c r="G43" s="66">
        <f t="shared" si="6"/>
        <v>207</v>
      </c>
      <c r="H43" s="66">
        <f t="shared" si="2"/>
        <v>211.5</v>
      </c>
      <c r="I43" s="66"/>
      <c r="J43" s="69">
        <f t="shared" si="3"/>
        <v>17.625</v>
      </c>
      <c r="K43" s="66"/>
      <c r="L43" s="66"/>
      <c r="M43" s="66"/>
      <c r="N43" s="44">
        <f t="shared" si="7"/>
        <v>0.88125000000000009</v>
      </c>
      <c r="O43" s="49">
        <f t="shared" si="4"/>
        <v>18.506250000000001</v>
      </c>
      <c r="P43" s="83">
        <v>46</v>
      </c>
      <c r="Q43" s="71">
        <f t="shared" si="5"/>
        <v>23</v>
      </c>
      <c r="R43" s="78">
        <v>0</v>
      </c>
      <c r="S43" s="99"/>
      <c r="T43" s="99"/>
      <c r="U43" s="99"/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/>
      <c r="AH43" s="99"/>
      <c r="AI43" s="99"/>
      <c r="AJ43" s="99"/>
      <c r="AK43" s="99"/>
      <c r="AL43" s="99"/>
      <c r="AM43" s="99"/>
      <c r="AN43" s="99"/>
      <c r="AO43" s="99"/>
      <c r="AP43" s="99"/>
      <c r="AQ43" s="99"/>
      <c r="AR43" s="99"/>
      <c r="AS43" s="99"/>
      <c r="AT43" s="99"/>
      <c r="AU43" s="99"/>
    </row>
    <row r="44" spans="1:47" s="71" customFormat="1" x14ac:dyDescent="0.3">
      <c r="A44" s="66">
        <v>163</v>
      </c>
      <c r="B44" s="67" t="s">
        <v>351</v>
      </c>
      <c r="C44" s="66">
        <v>10</v>
      </c>
      <c r="D44" s="66">
        <v>0</v>
      </c>
      <c r="E44" s="68">
        <v>3</v>
      </c>
      <c r="F44" s="66">
        <v>377</v>
      </c>
      <c r="G44" s="66">
        <f t="shared" si="6"/>
        <v>357</v>
      </c>
      <c r="H44" s="66">
        <f t="shared" si="2"/>
        <v>367</v>
      </c>
      <c r="I44" s="66">
        <v>150</v>
      </c>
      <c r="J44" s="69">
        <f t="shared" si="3"/>
        <v>21.7</v>
      </c>
      <c r="K44" s="66"/>
      <c r="L44" s="66"/>
      <c r="M44" s="66"/>
      <c r="N44" s="44">
        <f t="shared" si="7"/>
        <v>1.8350000000000002</v>
      </c>
      <c r="O44" s="49">
        <f t="shared" si="4"/>
        <v>23.535</v>
      </c>
      <c r="P44" s="83">
        <v>238</v>
      </c>
      <c r="Q44" s="71">
        <f t="shared" si="5"/>
        <v>119</v>
      </c>
      <c r="R44" s="78"/>
      <c r="S44" s="99"/>
      <c r="T44" s="99"/>
      <c r="U44" s="99"/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9"/>
      <c r="AI44" s="99"/>
      <c r="AJ44" s="99"/>
      <c r="AK44" s="99"/>
      <c r="AL44" s="99"/>
      <c r="AM44" s="99"/>
      <c r="AN44" s="99"/>
      <c r="AO44" s="99"/>
      <c r="AP44" s="99"/>
      <c r="AQ44" s="99"/>
      <c r="AR44" s="99"/>
      <c r="AS44" s="99"/>
      <c r="AT44" s="99"/>
      <c r="AU44" s="99"/>
    </row>
    <row r="45" spans="1:47" s="71" customFormat="1" x14ac:dyDescent="0.3">
      <c r="A45" s="66">
        <v>54</v>
      </c>
      <c r="B45" s="67" t="s">
        <v>352</v>
      </c>
      <c r="C45" s="66">
        <v>10</v>
      </c>
      <c r="D45" s="66">
        <v>24</v>
      </c>
      <c r="E45" s="68">
        <v>3.5</v>
      </c>
      <c r="F45" s="66">
        <v>378</v>
      </c>
      <c r="G45" s="66">
        <f t="shared" si="6"/>
        <v>521.5</v>
      </c>
      <c r="H45" s="66">
        <f t="shared" si="2"/>
        <v>449.75</v>
      </c>
      <c r="I45" s="66">
        <v>250</v>
      </c>
      <c r="J45" s="69">
        <f t="shared" si="3"/>
        <v>17.574999999999999</v>
      </c>
      <c r="K45" s="66"/>
      <c r="L45" s="66"/>
      <c r="M45" s="66"/>
      <c r="N45" s="44">
        <f t="shared" si="7"/>
        <v>2.2487500000000002</v>
      </c>
      <c r="O45" s="49">
        <f t="shared" si="4"/>
        <v>19.82375</v>
      </c>
      <c r="P45" s="83">
        <v>298</v>
      </c>
      <c r="Q45" s="71">
        <f t="shared" si="5"/>
        <v>149</v>
      </c>
      <c r="R45" s="78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  <c r="AN45" s="99"/>
      <c r="AO45" s="99"/>
      <c r="AP45" s="99"/>
      <c r="AQ45" s="99"/>
      <c r="AR45" s="99"/>
      <c r="AS45" s="99"/>
      <c r="AT45" s="99"/>
      <c r="AU45" s="99"/>
    </row>
    <row r="46" spans="1:47" s="71" customFormat="1" x14ac:dyDescent="0.3">
      <c r="A46" s="66">
        <v>1479</v>
      </c>
      <c r="B46" s="67" t="s">
        <v>230</v>
      </c>
      <c r="C46" s="66">
        <v>30</v>
      </c>
      <c r="D46" s="66">
        <v>0</v>
      </c>
      <c r="E46" s="68">
        <v>3.5</v>
      </c>
      <c r="F46" s="66">
        <v>523</v>
      </c>
      <c r="G46" s="66">
        <f t="shared" si="6"/>
        <v>379.75</v>
      </c>
      <c r="H46" s="66">
        <f t="shared" si="2"/>
        <v>451.375</v>
      </c>
      <c r="I46" s="66">
        <v>300</v>
      </c>
      <c r="J46" s="69">
        <f t="shared" si="3"/>
        <v>5.0458333333333334</v>
      </c>
      <c r="K46" s="66"/>
      <c r="L46" s="66"/>
      <c r="M46" s="66"/>
      <c r="N46" s="44">
        <f t="shared" si="7"/>
        <v>0.75229166666666669</v>
      </c>
      <c r="O46" s="49">
        <f t="shared" si="4"/>
        <v>5.7981249999999998</v>
      </c>
      <c r="P46" s="83">
        <v>217</v>
      </c>
      <c r="Q46" s="71">
        <f t="shared" si="5"/>
        <v>108.5</v>
      </c>
      <c r="R46" s="78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/>
      <c r="AP46" s="99"/>
      <c r="AQ46" s="99"/>
      <c r="AR46" s="99"/>
      <c r="AS46" s="99"/>
      <c r="AT46" s="99"/>
      <c r="AU46" s="99"/>
    </row>
    <row r="47" spans="1:47" s="71" customFormat="1" x14ac:dyDescent="0.3">
      <c r="A47" s="66">
        <v>1042</v>
      </c>
      <c r="B47" s="67" t="s">
        <v>231</v>
      </c>
      <c r="C47" s="66">
        <v>10</v>
      </c>
      <c r="D47" s="66">
        <v>89</v>
      </c>
      <c r="E47" s="68">
        <v>4</v>
      </c>
      <c r="F47" s="66">
        <v>294</v>
      </c>
      <c r="G47" s="66">
        <f t="shared" si="6"/>
        <v>354</v>
      </c>
      <c r="H47" s="66">
        <f t="shared" si="2"/>
        <v>324</v>
      </c>
      <c r="I47" s="66">
        <v>100</v>
      </c>
      <c r="J47" s="69">
        <f t="shared" si="3"/>
        <v>13.5</v>
      </c>
      <c r="K47" s="66"/>
      <c r="L47" s="66"/>
      <c r="M47" s="66"/>
      <c r="N47" s="44">
        <f t="shared" si="7"/>
        <v>1.6199999999999999</v>
      </c>
      <c r="O47" s="49">
        <f t="shared" si="4"/>
        <v>15.12</v>
      </c>
      <c r="P47" s="83">
        <v>177</v>
      </c>
      <c r="Q47" s="71">
        <f t="shared" si="5"/>
        <v>88.5</v>
      </c>
      <c r="R47" s="78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99"/>
      <c r="AP47" s="99"/>
      <c r="AQ47" s="99"/>
      <c r="AR47" s="99"/>
      <c r="AS47" s="99"/>
      <c r="AT47" s="99"/>
      <c r="AU47" s="99"/>
    </row>
    <row r="48" spans="1:47" s="71" customFormat="1" x14ac:dyDescent="0.3">
      <c r="A48" s="66">
        <v>87</v>
      </c>
      <c r="B48" s="67" t="s">
        <v>232</v>
      </c>
      <c r="C48" s="66">
        <v>30</v>
      </c>
      <c r="D48" s="66">
        <v>684</v>
      </c>
      <c r="E48" s="68">
        <v>4</v>
      </c>
      <c r="F48" s="66">
        <v>1950</v>
      </c>
      <c r="G48" s="66">
        <f t="shared" si="6"/>
        <v>2414</v>
      </c>
      <c r="H48" s="66">
        <f t="shared" si="2"/>
        <v>2182</v>
      </c>
      <c r="I48" s="66">
        <v>900</v>
      </c>
      <c r="J48" s="69">
        <f t="shared" si="3"/>
        <v>19.933333333333334</v>
      </c>
      <c r="K48" s="66"/>
      <c r="L48" s="66"/>
      <c r="M48" s="66"/>
      <c r="N48" s="44">
        <f t="shared" si="7"/>
        <v>3.6366666666666672</v>
      </c>
      <c r="O48" s="49">
        <f t="shared" si="4"/>
        <v>23.57</v>
      </c>
      <c r="P48" s="83">
        <v>1207</v>
      </c>
      <c r="Q48" s="71">
        <f t="shared" si="5"/>
        <v>603.5</v>
      </c>
      <c r="R48" s="78"/>
      <c r="S48" s="99"/>
      <c r="T48" s="99"/>
      <c r="U48" s="99"/>
      <c r="V48" s="99"/>
      <c r="W48" s="99"/>
      <c r="X48" s="99"/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99"/>
      <c r="AM48" s="99"/>
      <c r="AN48" s="99"/>
      <c r="AO48" s="99"/>
      <c r="AP48" s="99"/>
      <c r="AQ48" s="99"/>
      <c r="AR48" s="99"/>
      <c r="AS48" s="99"/>
      <c r="AT48" s="99"/>
      <c r="AU48" s="99"/>
    </row>
    <row r="49" spans="1:47" s="95" customFormat="1" x14ac:dyDescent="0.3">
      <c r="A49" s="66">
        <v>3076</v>
      </c>
      <c r="B49" s="67" t="s">
        <v>229</v>
      </c>
      <c r="C49" s="66">
        <v>30</v>
      </c>
      <c r="D49" s="66">
        <v>0</v>
      </c>
      <c r="E49" s="68">
        <v>4</v>
      </c>
      <c r="F49" s="66">
        <v>712</v>
      </c>
      <c r="G49" s="66">
        <f t="shared" si="6"/>
        <v>562</v>
      </c>
      <c r="H49" s="66">
        <f t="shared" si="2"/>
        <v>637</v>
      </c>
      <c r="I49" s="66">
        <v>450</v>
      </c>
      <c r="J49" s="69">
        <f t="shared" si="3"/>
        <v>6.2333333333333334</v>
      </c>
      <c r="K49" s="66"/>
      <c r="L49" s="66"/>
      <c r="M49" s="66"/>
      <c r="N49" s="44">
        <f t="shared" si="7"/>
        <v>1.0616666666666668</v>
      </c>
      <c r="O49" s="49">
        <f t="shared" si="4"/>
        <v>7.2949999999999999</v>
      </c>
      <c r="P49" s="83">
        <v>281</v>
      </c>
      <c r="Q49" s="71">
        <f t="shared" si="5"/>
        <v>140.5</v>
      </c>
      <c r="R49" s="78"/>
      <c r="S49" s="99"/>
      <c r="T49" s="99"/>
      <c r="U49" s="99"/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99"/>
      <c r="AG49" s="99"/>
      <c r="AH49" s="99"/>
      <c r="AI49" s="99"/>
      <c r="AJ49" s="99"/>
      <c r="AK49" s="99"/>
      <c r="AL49" s="99"/>
      <c r="AM49" s="99"/>
      <c r="AN49" s="99"/>
      <c r="AO49" s="99"/>
      <c r="AP49" s="99"/>
      <c r="AQ49" s="99"/>
      <c r="AR49" s="99"/>
      <c r="AS49" s="99"/>
      <c r="AT49" s="99"/>
      <c r="AU49" s="99"/>
    </row>
    <row r="50" spans="1:47" s="71" customFormat="1" x14ac:dyDescent="0.3">
      <c r="A50" s="66">
        <v>3133</v>
      </c>
      <c r="B50" s="67" t="s">
        <v>317</v>
      </c>
      <c r="C50" s="66">
        <v>12</v>
      </c>
      <c r="D50" s="75">
        <v>0</v>
      </c>
      <c r="E50" s="68">
        <v>9</v>
      </c>
      <c r="F50" s="66">
        <v>1035</v>
      </c>
      <c r="G50" s="66">
        <f t="shared" si="6"/>
        <v>1080</v>
      </c>
      <c r="H50" s="66">
        <f t="shared" si="2"/>
        <v>1057.5</v>
      </c>
      <c r="I50" s="66">
        <v>0</v>
      </c>
      <c r="J50" s="69">
        <f t="shared" si="3"/>
        <v>88.125</v>
      </c>
      <c r="K50" s="66"/>
      <c r="L50" s="66"/>
      <c r="M50" s="66"/>
      <c r="N50" s="44">
        <f t="shared" si="7"/>
        <v>4.40625</v>
      </c>
      <c r="O50" s="49">
        <f t="shared" si="4"/>
        <v>92.53125</v>
      </c>
      <c r="P50" s="83">
        <v>240</v>
      </c>
      <c r="Q50" s="71">
        <f t="shared" si="5"/>
        <v>120</v>
      </c>
      <c r="R50" s="78"/>
      <c r="S50" s="99"/>
      <c r="T50" s="99"/>
      <c r="U50" s="99"/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99"/>
      <c r="AG50" s="99"/>
      <c r="AH50" s="99"/>
      <c r="AI50" s="99"/>
      <c r="AJ50" s="99"/>
      <c r="AK50" s="99"/>
      <c r="AL50" s="99"/>
      <c r="AM50" s="99"/>
      <c r="AN50" s="99"/>
      <c r="AO50" s="99"/>
      <c r="AP50" s="99"/>
      <c r="AQ50" s="99"/>
      <c r="AR50" s="99"/>
      <c r="AS50" s="99"/>
      <c r="AT50" s="99"/>
      <c r="AU50" s="99"/>
    </row>
    <row r="51" spans="1:47" s="71" customFormat="1" hidden="1" x14ac:dyDescent="0.3">
      <c r="A51" s="80">
        <v>1399</v>
      </c>
      <c r="B51" s="90" t="s">
        <v>206</v>
      </c>
      <c r="C51" s="80">
        <v>12</v>
      </c>
      <c r="D51" s="80"/>
      <c r="E51" s="91">
        <v>9</v>
      </c>
      <c r="F51" s="80">
        <v>1017</v>
      </c>
      <c r="G51" s="80">
        <f t="shared" si="6"/>
        <v>0</v>
      </c>
      <c r="H51" s="80">
        <f t="shared" si="2"/>
        <v>508.5</v>
      </c>
      <c r="I51" s="80"/>
      <c r="J51" s="92">
        <f t="shared" si="3"/>
        <v>42.375</v>
      </c>
      <c r="K51" s="80"/>
      <c r="L51" s="80"/>
      <c r="M51" s="80"/>
      <c r="N51" s="93">
        <f t="shared" si="7"/>
        <v>2.1187499999999999</v>
      </c>
      <c r="O51" s="93">
        <f t="shared" si="4"/>
        <v>44.493749999999999</v>
      </c>
      <c r="P51" s="94"/>
      <c r="Q51" s="95">
        <f t="shared" si="5"/>
        <v>0</v>
      </c>
      <c r="R51" s="95"/>
      <c r="S51" s="99"/>
      <c r="T51" s="99"/>
      <c r="U51" s="99"/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99"/>
      <c r="AN51" s="99"/>
      <c r="AO51" s="99"/>
      <c r="AP51" s="99"/>
      <c r="AQ51" s="99"/>
      <c r="AR51" s="99"/>
      <c r="AS51" s="99"/>
      <c r="AT51" s="99"/>
      <c r="AU51" s="99"/>
    </row>
    <row r="52" spans="1:47" s="71" customFormat="1" x14ac:dyDescent="0.3">
      <c r="A52" s="66">
        <v>1071</v>
      </c>
      <c r="B52" s="67" t="s">
        <v>27</v>
      </c>
      <c r="C52" s="66">
        <v>20</v>
      </c>
      <c r="D52" s="66">
        <v>513</v>
      </c>
      <c r="E52" s="68">
        <v>5</v>
      </c>
      <c r="F52" s="66">
        <v>1253</v>
      </c>
      <c r="G52" s="66">
        <f t="shared" si="6"/>
        <v>1567.5</v>
      </c>
      <c r="H52" s="66">
        <f t="shared" si="2"/>
        <v>1410.25</v>
      </c>
      <c r="I52" s="66">
        <v>400</v>
      </c>
      <c r="J52" s="69">
        <f t="shared" si="3"/>
        <v>24.862500000000001</v>
      </c>
      <c r="K52" s="66"/>
      <c r="L52" s="66"/>
      <c r="M52" s="66"/>
      <c r="N52" s="44">
        <f t="shared" si="7"/>
        <v>3.5256250000000002</v>
      </c>
      <c r="O52" s="49">
        <f t="shared" si="4"/>
        <v>28.388125000000002</v>
      </c>
      <c r="P52" s="83">
        <v>627</v>
      </c>
      <c r="Q52" s="71">
        <f t="shared" si="5"/>
        <v>313.5</v>
      </c>
      <c r="R52" s="78"/>
      <c r="S52" s="99"/>
      <c r="T52" s="99"/>
      <c r="U52" s="99"/>
      <c r="V52" s="99"/>
      <c r="W52" s="99"/>
      <c r="X52" s="99"/>
      <c r="Y52" s="99"/>
      <c r="Z52" s="99"/>
      <c r="AA52" s="99"/>
      <c r="AB52" s="99"/>
      <c r="AC52" s="99"/>
      <c r="AD52" s="99"/>
      <c r="AE52" s="99"/>
      <c r="AF52" s="99"/>
      <c r="AG52" s="99"/>
      <c r="AH52" s="99"/>
      <c r="AI52" s="99"/>
      <c r="AJ52" s="99"/>
      <c r="AK52" s="99"/>
      <c r="AL52" s="99"/>
      <c r="AM52" s="99"/>
      <c r="AN52" s="99"/>
      <c r="AO52" s="99"/>
      <c r="AP52" s="99"/>
      <c r="AQ52" s="99"/>
      <c r="AR52" s="99"/>
      <c r="AS52" s="99"/>
      <c r="AT52" s="99"/>
      <c r="AU52" s="99"/>
    </row>
    <row r="53" spans="1:47" s="71" customFormat="1" x14ac:dyDescent="0.3">
      <c r="A53" s="66">
        <v>1070</v>
      </c>
      <c r="B53" s="67" t="s">
        <v>26</v>
      </c>
      <c r="C53" s="66">
        <v>20</v>
      </c>
      <c r="D53" s="66">
        <v>436</v>
      </c>
      <c r="E53" s="68">
        <v>5</v>
      </c>
      <c r="F53" s="66">
        <v>1555</v>
      </c>
      <c r="G53" s="66">
        <f t="shared" si="6"/>
        <v>1407.5</v>
      </c>
      <c r="H53" s="66">
        <f t="shared" si="2"/>
        <v>1481.25</v>
      </c>
      <c r="I53" s="66">
        <v>200</v>
      </c>
      <c r="J53" s="69">
        <f t="shared" si="3"/>
        <v>42.262500000000003</v>
      </c>
      <c r="K53" s="66"/>
      <c r="L53" s="66"/>
      <c r="M53" s="66"/>
      <c r="N53" s="44">
        <f t="shared" si="7"/>
        <v>3.703125</v>
      </c>
      <c r="O53" s="49">
        <f t="shared" si="4"/>
        <v>45.965625000000003</v>
      </c>
      <c r="P53" s="83">
        <v>563</v>
      </c>
      <c r="Q53" s="71">
        <f t="shared" si="5"/>
        <v>281.5</v>
      </c>
      <c r="R53" s="78"/>
      <c r="S53" s="99"/>
      <c r="T53" s="99"/>
      <c r="U53" s="99"/>
      <c r="V53" s="99"/>
      <c r="W53" s="99"/>
      <c r="X53" s="99"/>
      <c r="Y53" s="99"/>
      <c r="Z53" s="99"/>
      <c r="AA53" s="99"/>
      <c r="AB53" s="99"/>
      <c r="AC53" s="99"/>
      <c r="AD53" s="99"/>
      <c r="AE53" s="99"/>
      <c r="AF53" s="99"/>
      <c r="AG53" s="99"/>
      <c r="AH53" s="99"/>
      <c r="AI53" s="99"/>
      <c r="AJ53" s="99"/>
      <c r="AK53" s="99"/>
      <c r="AL53" s="99"/>
      <c r="AM53" s="99"/>
      <c r="AN53" s="99"/>
      <c r="AO53" s="99"/>
      <c r="AP53" s="99"/>
      <c r="AQ53" s="99"/>
      <c r="AR53" s="99"/>
      <c r="AS53" s="99"/>
      <c r="AT53" s="99"/>
      <c r="AU53" s="99"/>
    </row>
    <row r="54" spans="1:47" s="71" customFormat="1" x14ac:dyDescent="0.3">
      <c r="A54" s="66">
        <v>8</v>
      </c>
      <c r="B54" s="67" t="s">
        <v>28</v>
      </c>
      <c r="C54" s="66">
        <v>20</v>
      </c>
      <c r="D54" s="75">
        <v>5757</v>
      </c>
      <c r="E54" s="68">
        <v>10</v>
      </c>
      <c r="F54" s="66">
        <v>7337</v>
      </c>
      <c r="G54" s="66">
        <f t="shared" si="6"/>
        <v>6440</v>
      </c>
      <c r="H54" s="66">
        <f t="shared" si="2"/>
        <v>6888.5</v>
      </c>
      <c r="I54" s="66">
        <v>0</v>
      </c>
      <c r="J54" s="69">
        <f t="shared" si="3"/>
        <v>56.575000000000003</v>
      </c>
      <c r="K54" s="66"/>
      <c r="L54" s="73">
        <v>20</v>
      </c>
      <c r="M54" s="66"/>
      <c r="N54" s="44">
        <f t="shared" si="7"/>
        <v>17.221250000000001</v>
      </c>
      <c r="O54" s="49">
        <f t="shared" si="4"/>
        <v>73.796250000000001</v>
      </c>
      <c r="P54" s="83">
        <v>1288</v>
      </c>
      <c r="Q54" s="71">
        <f t="shared" si="5"/>
        <v>644</v>
      </c>
      <c r="R54" s="78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99"/>
      <c r="AI54" s="99"/>
      <c r="AJ54" s="99"/>
      <c r="AK54" s="99"/>
      <c r="AL54" s="99"/>
      <c r="AM54" s="99"/>
      <c r="AN54" s="99"/>
      <c r="AO54" s="99"/>
      <c r="AP54" s="99"/>
      <c r="AQ54" s="99"/>
      <c r="AR54" s="99"/>
      <c r="AS54" s="99"/>
      <c r="AT54" s="99"/>
      <c r="AU54" s="99"/>
    </row>
    <row r="55" spans="1:47" s="71" customFormat="1" hidden="1" x14ac:dyDescent="0.3">
      <c r="A55" s="66">
        <v>1310</v>
      </c>
      <c r="B55" s="67" t="s">
        <v>151</v>
      </c>
      <c r="C55" s="66">
        <v>20</v>
      </c>
      <c r="D55" s="66"/>
      <c r="E55" s="68">
        <v>4</v>
      </c>
      <c r="F55" s="66">
        <v>1353</v>
      </c>
      <c r="G55" s="66">
        <f t="shared" si="6"/>
        <v>1200</v>
      </c>
      <c r="H55" s="66">
        <f t="shared" si="2"/>
        <v>1276.5</v>
      </c>
      <c r="I55" s="66"/>
      <c r="J55" s="69">
        <f t="shared" si="3"/>
        <v>63.825000000000003</v>
      </c>
      <c r="K55" s="66"/>
      <c r="L55" s="66"/>
      <c r="M55" s="66"/>
      <c r="N55" s="44">
        <f t="shared" si="7"/>
        <v>3.1912500000000001</v>
      </c>
      <c r="O55" s="49">
        <f t="shared" si="4"/>
        <v>67.016249999999999</v>
      </c>
      <c r="P55" s="83">
        <v>600</v>
      </c>
      <c r="Q55" s="71">
        <f t="shared" si="5"/>
        <v>300</v>
      </c>
      <c r="R55" s="78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99"/>
      <c r="AI55" s="99"/>
      <c r="AJ55" s="99"/>
      <c r="AK55" s="99"/>
      <c r="AL55" s="99"/>
      <c r="AM55" s="99"/>
      <c r="AN55" s="99"/>
      <c r="AO55" s="99"/>
      <c r="AP55" s="99"/>
      <c r="AQ55" s="99"/>
      <c r="AR55" s="99"/>
      <c r="AS55" s="99"/>
      <c r="AT55" s="99"/>
      <c r="AU55" s="99"/>
    </row>
    <row r="56" spans="1:47" s="71" customFormat="1" hidden="1" x14ac:dyDescent="0.3">
      <c r="A56" s="66">
        <v>1380</v>
      </c>
      <c r="B56" s="67" t="s">
        <v>152</v>
      </c>
      <c r="C56" s="66">
        <v>20</v>
      </c>
      <c r="D56" s="66"/>
      <c r="E56" s="68">
        <v>4</v>
      </c>
      <c r="F56" s="66">
        <v>977</v>
      </c>
      <c r="G56" s="66">
        <f t="shared" si="6"/>
        <v>1000</v>
      </c>
      <c r="H56" s="66">
        <f t="shared" si="2"/>
        <v>988.5</v>
      </c>
      <c r="I56" s="66"/>
      <c r="J56" s="69">
        <f t="shared" si="3"/>
        <v>49.424999999999997</v>
      </c>
      <c r="K56" s="66"/>
      <c r="L56" s="73">
        <v>15</v>
      </c>
      <c r="M56" s="66"/>
      <c r="N56" s="44">
        <f t="shared" si="7"/>
        <v>2.4712500000000004</v>
      </c>
      <c r="O56" s="49">
        <f t="shared" si="4"/>
        <v>51.896249999999995</v>
      </c>
      <c r="P56" s="83">
        <v>500</v>
      </c>
      <c r="Q56" s="71">
        <f t="shared" si="5"/>
        <v>250</v>
      </c>
      <c r="R56" s="78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99"/>
      <c r="AI56" s="99"/>
      <c r="AJ56" s="99"/>
      <c r="AK56" s="99"/>
      <c r="AL56" s="99"/>
      <c r="AM56" s="99"/>
      <c r="AN56" s="99"/>
      <c r="AO56" s="99"/>
      <c r="AP56" s="99"/>
      <c r="AQ56" s="99"/>
      <c r="AR56" s="99"/>
      <c r="AS56" s="99"/>
      <c r="AT56" s="99"/>
      <c r="AU56" s="99"/>
    </row>
    <row r="57" spans="1:47" s="71" customFormat="1" hidden="1" x14ac:dyDescent="0.3">
      <c r="A57" s="66">
        <v>3080</v>
      </c>
      <c r="B57" s="67" t="s">
        <v>90</v>
      </c>
      <c r="C57" s="66">
        <v>12</v>
      </c>
      <c r="D57" s="66"/>
      <c r="E57" s="68">
        <v>9</v>
      </c>
      <c r="F57" s="66">
        <v>698</v>
      </c>
      <c r="G57" s="66">
        <f t="shared" si="6"/>
        <v>1894.5</v>
      </c>
      <c r="H57" s="66">
        <f t="shared" si="2"/>
        <v>1296.25</v>
      </c>
      <c r="I57" s="66"/>
      <c r="J57" s="69">
        <f t="shared" si="3"/>
        <v>108.02083333333333</v>
      </c>
      <c r="K57" s="66"/>
      <c r="L57" s="73">
        <v>25</v>
      </c>
      <c r="M57" s="66"/>
      <c r="N57" s="44">
        <f t="shared" si="7"/>
        <v>5.401041666666667</v>
      </c>
      <c r="O57" s="49">
        <f t="shared" si="4"/>
        <v>113.421875</v>
      </c>
      <c r="P57" s="83">
        <v>421</v>
      </c>
      <c r="Q57" s="71">
        <f t="shared" si="5"/>
        <v>210.5</v>
      </c>
      <c r="R57" s="78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99"/>
      <c r="AJ57" s="99"/>
      <c r="AK57" s="99"/>
      <c r="AL57" s="99"/>
      <c r="AM57" s="99"/>
      <c r="AN57" s="99"/>
      <c r="AO57" s="99"/>
      <c r="AP57" s="99"/>
      <c r="AQ57" s="99"/>
      <c r="AR57" s="99"/>
      <c r="AS57" s="99"/>
      <c r="AT57" s="99"/>
      <c r="AU57" s="99"/>
    </row>
    <row r="58" spans="1:47" s="71" customFormat="1" hidden="1" x14ac:dyDescent="0.3">
      <c r="A58" s="66">
        <v>1349</v>
      </c>
      <c r="B58" s="67" t="s">
        <v>91</v>
      </c>
      <c r="C58" s="66">
        <v>12</v>
      </c>
      <c r="D58" s="66"/>
      <c r="E58" s="68">
        <v>9</v>
      </c>
      <c r="F58" s="66">
        <v>212</v>
      </c>
      <c r="G58" s="66">
        <f t="shared" si="6"/>
        <v>774</v>
      </c>
      <c r="H58" s="66">
        <f t="shared" si="2"/>
        <v>493</v>
      </c>
      <c r="I58" s="66"/>
      <c r="J58" s="69">
        <f t="shared" si="3"/>
        <v>41.083333333333336</v>
      </c>
      <c r="K58" s="66"/>
      <c r="L58" s="73">
        <v>10</v>
      </c>
      <c r="M58" s="66"/>
      <c r="N58" s="44">
        <f t="shared" si="7"/>
        <v>2.0541666666666667</v>
      </c>
      <c r="O58" s="49">
        <f t="shared" si="4"/>
        <v>43.137500000000003</v>
      </c>
      <c r="P58" s="83">
        <v>172</v>
      </c>
      <c r="Q58" s="71">
        <f t="shared" si="5"/>
        <v>86</v>
      </c>
      <c r="R58" s="78">
        <v>0</v>
      </c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  <c r="AR58" s="99"/>
      <c r="AS58" s="99"/>
      <c r="AT58" s="99"/>
      <c r="AU58" s="99"/>
    </row>
    <row r="59" spans="1:47" s="65" customFormat="1" hidden="1" x14ac:dyDescent="0.3">
      <c r="A59" s="66">
        <v>1502</v>
      </c>
      <c r="B59" s="67" t="s">
        <v>277</v>
      </c>
      <c r="C59" s="66">
        <v>15</v>
      </c>
      <c r="D59" s="66"/>
      <c r="E59" s="68">
        <v>3</v>
      </c>
      <c r="F59" s="66">
        <v>0</v>
      </c>
      <c r="G59" s="66">
        <f t="shared" si="6"/>
        <v>0</v>
      </c>
      <c r="H59" s="66">
        <v>3000</v>
      </c>
      <c r="I59" s="66"/>
      <c r="J59" s="69">
        <f t="shared" si="3"/>
        <v>200</v>
      </c>
      <c r="K59" s="66"/>
      <c r="L59" s="66"/>
      <c r="M59" s="66"/>
      <c r="N59" s="44"/>
      <c r="O59" s="49">
        <f t="shared" si="4"/>
        <v>200</v>
      </c>
      <c r="P59" s="83"/>
      <c r="Q59" s="71">
        <f t="shared" si="5"/>
        <v>0</v>
      </c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9"/>
      <c r="AK59" s="99"/>
      <c r="AL59" s="99"/>
      <c r="AM59" s="99"/>
      <c r="AN59" s="99"/>
      <c r="AO59" s="99"/>
      <c r="AP59" s="99"/>
      <c r="AQ59" s="99"/>
      <c r="AR59" s="99"/>
      <c r="AS59" s="99"/>
      <c r="AT59" s="99"/>
      <c r="AU59" s="99"/>
    </row>
    <row r="60" spans="1:47" s="71" customFormat="1" hidden="1" x14ac:dyDescent="0.3">
      <c r="A60" s="66">
        <v>1501</v>
      </c>
      <c r="B60" s="67" t="s">
        <v>278</v>
      </c>
      <c r="C60" s="66">
        <v>15</v>
      </c>
      <c r="D60" s="66"/>
      <c r="E60" s="68">
        <v>3</v>
      </c>
      <c r="F60" s="66">
        <v>0</v>
      </c>
      <c r="G60" s="66">
        <f t="shared" si="6"/>
        <v>0</v>
      </c>
      <c r="H60" s="66">
        <v>4500</v>
      </c>
      <c r="I60" s="66"/>
      <c r="J60" s="69">
        <f t="shared" si="3"/>
        <v>300</v>
      </c>
      <c r="K60" s="66"/>
      <c r="L60" s="66"/>
      <c r="M60" s="66"/>
      <c r="N60" s="44"/>
      <c r="O60" s="49">
        <f t="shared" si="4"/>
        <v>300</v>
      </c>
      <c r="P60" s="83"/>
      <c r="Q60" s="71">
        <f t="shared" si="5"/>
        <v>0</v>
      </c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99"/>
      <c r="AJ60" s="99"/>
      <c r="AK60" s="99"/>
      <c r="AL60" s="99"/>
      <c r="AM60" s="99"/>
      <c r="AN60" s="99"/>
      <c r="AO60" s="99"/>
      <c r="AP60" s="99"/>
      <c r="AQ60" s="99"/>
      <c r="AR60" s="99"/>
      <c r="AS60" s="99"/>
      <c r="AT60" s="99"/>
      <c r="AU60" s="99"/>
    </row>
    <row r="61" spans="1:47" s="71" customFormat="1" hidden="1" x14ac:dyDescent="0.3">
      <c r="A61" s="41">
        <v>1402</v>
      </c>
      <c r="B61" s="63" t="s">
        <v>207</v>
      </c>
      <c r="C61" s="41">
        <v>10</v>
      </c>
      <c r="D61" s="41"/>
      <c r="E61" s="42">
        <v>9</v>
      </c>
      <c r="F61" s="41">
        <v>1197</v>
      </c>
      <c r="G61" s="66">
        <f t="shared" si="6"/>
        <v>3901.5</v>
      </c>
      <c r="H61" s="41">
        <f t="shared" ref="H61:H107" si="9">SUM(F61+G61)/2</f>
        <v>2549.25</v>
      </c>
      <c r="I61" s="41"/>
      <c r="J61" s="69">
        <f t="shared" si="3"/>
        <v>254.92500000000001</v>
      </c>
      <c r="K61" s="41"/>
      <c r="L61" s="41"/>
      <c r="M61" s="41"/>
      <c r="N61" s="39">
        <f t="shared" ref="N61:N107" si="10">H61*0.05/C61</f>
        <v>12.74625</v>
      </c>
      <c r="O61" s="49">
        <f t="shared" si="4"/>
        <v>267.67124999999999</v>
      </c>
      <c r="P61" s="84">
        <v>867</v>
      </c>
      <c r="Q61" s="71">
        <f t="shared" si="5"/>
        <v>433.5</v>
      </c>
      <c r="R61" s="19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</row>
    <row r="62" spans="1:47" s="71" customFormat="1" hidden="1" x14ac:dyDescent="0.3">
      <c r="A62" s="66">
        <v>1400</v>
      </c>
      <c r="B62" s="67" t="s">
        <v>208</v>
      </c>
      <c r="C62" s="66">
        <v>10</v>
      </c>
      <c r="D62" s="66"/>
      <c r="E62" s="68">
        <v>9</v>
      </c>
      <c r="F62" s="66">
        <v>925</v>
      </c>
      <c r="G62" s="66">
        <f t="shared" si="6"/>
        <v>2155.5</v>
      </c>
      <c r="H62" s="66">
        <f t="shared" si="9"/>
        <v>1540.25</v>
      </c>
      <c r="I62" s="66"/>
      <c r="J62" s="69">
        <f t="shared" si="3"/>
        <v>154.02500000000001</v>
      </c>
      <c r="K62" s="66"/>
      <c r="L62" s="66"/>
      <c r="M62" s="66"/>
      <c r="N62" s="44">
        <f t="shared" si="10"/>
        <v>7.7012499999999999</v>
      </c>
      <c r="O62" s="49">
        <f t="shared" si="4"/>
        <v>161.72624999999999</v>
      </c>
      <c r="P62" s="83">
        <v>479</v>
      </c>
      <c r="Q62" s="71">
        <f t="shared" si="5"/>
        <v>239.5</v>
      </c>
      <c r="R62" s="78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99"/>
      <c r="AI62" s="99"/>
      <c r="AJ62" s="99"/>
      <c r="AK62" s="99"/>
      <c r="AL62" s="99"/>
      <c r="AM62" s="99"/>
      <c r="AN62" s="99"/>
      <c r="AO62" s="99"/>
      <c r="AP62" s="99"/>
      <c r="AQ62" s="99"/>
      <c r="AR62" s="99"/>
      <c r="AS62" s="99"/>
      <c r="AT62" s="99"/>
      <c r="AU62" s="99"/>
    </row>
    <row r="63" spans="1:47" s="71" customFormat="1" hidden="1" x14ac:dyDescent="0.3">
      <c r="A63" s="66">
        <v>1401</v>
      </c>
      <c r="B63" s="67" t="s">
        <v>59</v>
      </c>
      <c r="C63" s="66">
        <v>10</v>
      </c>
      <c r="D63" s="66"/>
      <c r="E63" s="68">
        <v>9</v>
      </c>
      <c r="F63" s="66">
        <v>2311</v>
      </c>
      <c r="G63" s="66">
        <f t="shared" si="6"/>
        <v>4248</v>
      </c>
      <c r="H63" s="66">
        <f t="shared" si="9"/>
        <v>3279.5</v>
      </c>
      <c r="I63" s="66"/>
      <c r="J63" s="69">
        <f t="shared" si="3"/>
        <v>327.95</v>
      </c>
      <c r="K63" s="66"/>
      <c r="L63" s="66"/>
      <c r="M63" s="66"/>
      <c r="N63" s="44">
        <f t="shared" si="10"/>
        <v>16.397500000000001</v>
      </c>
      <c r="O63" s="49">
        <f t="shared" si="4"/>
        <v>344.34749999999997</v>
      </c>
      <c r="P63" s="83">
        <v>944</v>
      </c>
      <c r="Q63" s="71">
        <f t="shared" si="5"/>
        <v>472</v>
      </c>
      <c r="R63" s="78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99"/>
      <c r="AI63" s="99"/>
      <c r="AJ63" s="99"/>
      <c r="AK63" s="99"/>
      <c r="AL63" s="99"/>
      <c r="AM63" s="99"/>
      <c r="AN63" s="99"/>
      <c r="AO63" s="99"/>
      <c r="AP63" s="99"/>
      <c r="AQ63" s="99"/>
      <c r="AR63" s="99"/>
      <c r="AS63" s="99"/>
      <c r="AT63" s="99"/>
      <c r="AU63" s="99"/>
    </row>
    <row r="64" spans="1:47" s="71" customFormat="1" x14ac:dyDescent="0.3">
      <c r="A64" s="66">
        <v>1236</v>
      </c>
      <c r="B64" s="67" t="s">
        <v>29</v>
      </c>
      <c r="C64" s="66">
        <v>30</v>
      </c>
      <c r="D64" s="75">
        <v>3597</v>
      </c>
      <c r="E64" s="68">
        <v>9</v>
      </c>
      <c r="F64" s="66">
        <v>3686</v>
      </c>
      <c r="G64" s="66">
        <f t="shared" si="6"/>
        <v>4059</v>
      </c>
      <c r="H64" s="66">
        <f t="shared" si="9"/>
        <v>3872.5</v>
      </c>
      <c r="I64" s="66">
        <v>0</v>
      </c>
      <c r="J64" s="69">
        <f t="shared" si="3"/>
        <v>9.1833333333333336</v>
      </c>
      <c r="K64" s="66"/>
      <c r="L64" s="73">
        <v>40</v>
      </c>
      <c r="M64" s="66"/>
      <c r="N64" s="44">
        <f t="shared" si="10"/>
        <v>6.4541666666666666</v>
      </c>
      <c r="O64" s="49">
        <f t="shared" si="4"/>
        <v>15.637499999999999</v>
      </c>
      <c r="P64" s="83">
        <v>902</v>
      </c>
      <c r="Q64" s="71">
        <f t="shared" si="5"/>
        <v>451</v>
      </c>
      <c r="R64" s="78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99"/>
      <c r="AI64" s="99"/>
      <c r="AJ64" s="99"/>
      <c r="AK64" s="99"/>
      <c r="AL64" s="99"/>
      <c r="AM64" s="99"/>
      <c r="AN64" s="99"/>
      <c r="AO64" s="99"/>
      <c r="AP64" s="99"/>
      <c r="AQ64" s="99"/>
      <c r="AR64" s="99"/>
      <c r="AS64" s="99"/>
      <c r="AT64" s="99"/>
      <c r="AU64" s="99"/>
    </row>
    <row r="65" spans="1:47" s="71" customFormat="1" x14ac:dyDescent="0.3">
      <c r="A65" s="66">
        <v>10</v>
      </c>
      <c r="B65" s="67" t="s">
        <v>30</v>
      </c>
      <c r="C65" s="66">
        <v>10</v>
      </c>
      <c r="D65" s="66">
        <v>1966</v>
      </c>
      <c r="E65" s="68">
        <v>9</v>
      </c>
      <c r="F65" s="66">
        <v>3357</v>
      </c>
      <c r="G65" s="66">
        <f t="shared" si="6"/>
        <v>3208.5</v>
      </c>
      <c r="H65" s="66">
        <f t="shared" si="9"/>
        <v>3282.75</v>
      </c>
      <c r="I65" s="66">
        <v>200</v>
      </c>
      <c r="J65" s="69">
        <f t="shared" si="3"/>
        <v>111.675</v>
      </c>
      <c r="K65" s="66"/>
      <c r="L65" s="73">
        <v>40</v>
      </c>
      <c r="M65" s="66"/>
      <c r="N65" s="44">
        <f t="shared" si="10"/>
        <v>16.41375</v>
      </c>
      <c r="O65" s="49">
        <f t="shared" si="4"/>
        <v>128.08875</v>
      </c>
      <c r="P65" s="83">
        <v>713</v>
      </c>
      <c r="Q65" s="71">
        <f t="shared" si="5"/>
        <v>356.5</v>
      </c>
      <c r="R65" s="78"/>
      <c r="S65" s="99"/>
      <c r="T65" s="99"/>
      <c r="U65" s="99"/>
      <c r="V65" s="99"/>
      <c r="W65" s="99"/>
      <c r="X65" s="99"/>
      <c r="Y65" s="99"/>
      <c r="Z65" s="99"/>
      <c r="AA65" s="99"/>
      <c r="AB65" s="99"/>
      <c r="AC65" s="99"/>
      <c r="AD65" s="99"/>
      <c r="AE65" s="99"/>
      <c r="AF65" s="99"/>
      <c r="AG65" s="99"/>
      <c r="AH65" s="99"/>
      <c r="AI65" s="99"/>
      <c r="AJ65" s="99"/>
      <c r="AK65" s="99"/>
      <c r="AL65" s="99"/>
      <c r="AM65" s="99"/>
      <c r="AN65" s="99"/>
      <c r="AO65" s="99"/>
      <c r="AP65" s="99"/>
      <c r="AQ65" s="99"/>
      <c r="AR65" s="99"/>
      <c r="AS65" s="99"/>
      <c r="AT65" s="99"/>
      <c r="AU65" s="99"/>
    </row>
    <row r="66" spans="1:47" s="71" customFormat="1" x14ac:dyDescent="0.3">
      <c r="A66" s="66">
        <v>1476</v>
      </c>
      <c r="B66" s="67" t="s">
        <v>209</v>
      </c>
      <c r="C66" s="66">
        <v>32</v>
      </c>
      <c r="D66" s="75">
        <v>43</v>
      </c>
      <c r="E66" s="68">
        <v>9</v>
      </c>
      <c r="F66" s="66">
        <v>117</v>
      </c>
      <c r="G66" s="66">
        <f t="shared" si="6"/>
        <v>112.5</v>
      </c>
      <c r="H66" s="66">
        <f t="shared" si="9"/>
        <v>114.75</v>
      </c>
      <c r="I66" s="66">
        <v>0</v>
      </c>
      <c r="J66" s="69">
        <f t="shared" si="3"/>
        <v>2.2421875</v>
      </c>
      <c r="K66" s="66"/>
      <c r="L66" s="66"/>
      <c r="M66" s="66"/>
      <c r="N66" s="44">
        <f t="shared" si="10"/>
        <v>0.17929687500000002</v>
      </c>
      <c r="O66" s="49">
        <f t="shared" si="4"/>
        <v>2.4214843749999999</v>
      </c>
      <c r="P66" s="83">
        <v>25</v>
      </c>
      <c r="Q66" s="71">
        <f t="shared" si="5"/>
        <v>12.5</v>
      </c>
      <c r="R66" s="78"/>
      <c r="S66" s="99"/>
      <c r="T66" s="99"/>
      <c r="U66" s="99"/>
      <c r="V66" s="99"/>
      <c r="W66" s="99"/>
      <c r="X66" s="99"/>
      <c r="Y66" s="99"/>
      <c r="Z66" s="99"/>
      <c r="AA66" s="99"/>
      <c r="AB66" s="99"/>
      <c r="AC66" s="99"/>
      <c r="AD66" s="99"/>
      <c r="AE66" s="99"/>
      <c r="AF66" s="99"/>
      <c r="AG66" s="99"/>
      <c r="AH66" s="99"/>
      <c r="AI66" s="99"/>
      <c r="AJ66" s="99"/>
      <c r="AK66" s="99"/>
      <c r="AL66" s="99"/>
      <c r="AM66" s="99"/>
      <c r="AN66" s="99"/>
      <c r="AO66" s="99"/>
      <c r="AP66" s="99"/>
      <c r="AQ66" s="99"/>
      <c r="AR66" s="99"/>
      <c r="AS66" s="99"/>
      <c r="AT66" s="99"/>
      <c r="AU66" s="99"/>
    </row>
    <row r="67" spans="1:47" s="71" customFormat="1" x14ac:dyDescent="0.3">
      <c r="A67" s="66">
        <v>1477</v>
      </c>
      <c r="B67" s="67" t="s">
        <v>210</v>
      </c>
      <c r="C67" s="66">
        <v>32</v>
      </c>
      <c r="D67" s="75">
        <v>0</v>
      </c>
      <c r="E67" s="68">
        <v>9</v>
      </c>
      <c r="F67" s="66">
        <v>90</v>
      </c>
      <c r="G67" s="66">
        <f t="shared" si="6"/>
        <v>162</v>
      </c>
      <c r="H67" s="66">
        <f t="shared" si="9"/>
        <v>126</v>
      </c>
      <c r="I67" s="66">
        <v>0</v>
      </c>
      <c r="J67" s="69">
        <f t="shared" si="3"/>
        <v>3.9375</v>
      </c>
      <c r="K67" s="66"/>
      <c r="L67" s="66"/>
      <c r="M67" s="66"/>
      <c r="N67" s="44">
        <f t="shared" si="10"/>
        <v>0.19687500000000002</v>
      </c>
      <c r="O67" s="49">
        <f t="shared" si="4"/>
        <v>4.1343750000000004</v>
      </c>
      <c r="P67" s="83">
        <v>36</v>
      </c>
      <c r="Q67" s="71">
        <f t="shared" si="5"/>
        <v>18</v>
      </c>
      <c r="R67" s="78"/>
      <c r="S67" s="99"/>
      <c r="T67" s="99"/>
      <c r="U67" s="99"/>
      <c r="V67" s="99"/>
      <c r="W67" s="99"/>
      <c r="X67" s="99"/>
      <c r="Y67" s="99"/>
      <c r="Z67" s="99"/>
      <c r="AA67" s="99"/>
      <c r="AB67" s="99"/>
      <c r="AC67" s="99"/>
      <c r="AD67" s="99"/>
      <c r="AE67" s="99"/>
      <c r="AF67" s="99"/>
      <c r="AG67" s="99"/>
      <c r="AH67" s="99"/>
      <c r="AI67" s="99"/>
      <c r="AJ67" s="99"/>
      <c r="AK67" s="99"/>
      <c r="AL67" s="99"/>
      <c r="AM67" s="99"/>
      <c r="AN67" s="99"/>
      <c r="AO67" s="99"/>
      <c r="AP67" s="99"/>
      <c r="AQ67" s="99"/>
      <c r="AR67" s="99"/>
      <c r="AS67" s="99"/>
      <c r="AT67" s="99"/>
      <c r="AU67" s="99"/>
    </row>
    <row r="68" spans="1:47" s="71" customFormat="1" x14ac:dyDescent="0.3">
      <c r="A68" s="66">
        <v>3018</v>
      </c>
      <c r="B68" s="67" t="s">
        <v>336</v>
      </c>
      <c r="C68" s="66">
        <v>18</v>
      </c>
      <c r="D68" s="75">
        <v>0</v>
      </c>
      <c r="E68" s="68">
        <v>3.5</v>
      </c>
      <c r="F68" s="66">
        <v>30</v>
      </c>
      <c r="G68" s="66">
        <f t="shared" si="6"/>
        <v>35</v>
      </c>
      <c r="H68" s="66">
        <f t="shared" si="9"/>
        <v>32.5</v>
      </c>
      <c r="I68" s="66">
        <v>0</v>
      </c>
      <c r="J68" s="69">
        <f t="shared" si="3"/>
        <v>1.8055555555555556</v>
      </c>
      <c r="K68" s="66"/>
      <c r="L68" s="66"/>
      <c r="M68" s="66"/>
      <c r="N68" s="44">
        <f t="shared" si="10"/>
        <v>9.0277777777777776E-2</v>
      </c>
      <c r="O68" s="49">
        <f t="shared" si="4"/>
        <v>1.8958333333333333</v>
      </c>
      <c r="P68" s="83">
        <v>20</v>
      </c>
      <c r="Q68" s="71">
        <f t="shared" si="5"/>
        <v>10</v>
      </c>
      <c r="R68" s="78"/>
      <c r="S68" s="99"/>
      <c r="T68" s="99"/>
      <c r="U68" s="99"/>
      <c r="V68" s="99"/>
      <c r="W68" s="99"/>
      <c r="X68" s="99"/>
      <c r="Y68" s="99"/>
      <c r="Z68" s="99"/>
      <c r="AA68" s="99"/>
      <c r="AB68" s="99"/>
      <c r="AC68" s="99"/>
      <c r="AD68" s="99"/>
      <c r="AE68" s="99"/>
      <c r="AF68" s="99"/>
      <c r="AG68" s="99"/>
      <c r="AH68" s="99"/>
      <c r="AI68" s="99"/>
      <c r="AJ68" s="99"/>
      <c r="AK68" s="99"/>
      <c r="AL68" s="99"/>
      <c r="AM68" s="99"/>
      <c r="AN68" s="99"/>
      <c r="AO68" s="99"/>
      <c r="AP68" s="99"/>
      <c r="AQ68" s="99"/>
      <c r="AR68" s="99"/>
      <c r="AS68" s="99"/>
      <c r="AT68" s="99"/>
      <c r="AU68" s="99"/>
    </row>
    <row r="69" spans="1:47" s="71" customFormat="1" x14ac:dyDescent="0.3">
      <c r="A69" s="66">
        <v>3019</v>
      </c>
      <c r="B69" s="67" t="s">
        <v>331</v>
      </c>
      <c r="C69" s="66">
        <v>12</v>
      </c>
      <c r="D69" s="66">
        <v>0</v>
      </c>
      <c r="E69" s="68">
        <v>3.5</v>
      </c>
      <c r="F69" s="66">
        <v>34</v>
      </c>
      <c r="G69" s="66">
        <f t="shared" si="6"/>
        <v>73.5</v>
      </c>
      <c r="H69" s="66">
        <f t="shared" si="9"/>
        <v>53.75</v>
      </c>
      <c r="I69" s="66">
        <v>60</v>
      </c>
      <c r="J69" s="69">
        <f t="shared" ref="J69:J134" si="11">(H69-D69-I69)/C69</f>
        <v>-0.52083333333333337</v>
      </c>
      <c r="K69" s="66"/>
      <c r="L69" s="66"/>
      <c r="M69" s="66"/>
      <c r="N69" s="44">
        <f t="shared" si="10"/>
        <v>0.22395833333333334</v>
      </c>
      <c r="O69" s="49">
        <f t="shared" ref="O69:O134" si="12">J69+N69</f>
        <v>-0.296875</v>
      </c>
      <c r="P69" s="83">
        <v>42</v>
      </c>
      <c r="Q69" s="71">
        <f t="shared" ref="Q69:Q134" si="13">P69/2</f>
        <v>21</v>
      </c>
      <c r="R69" s="78"/>
      <c r="S69" s="99"/>
      <c r="T69" s="99"/>
      <c r="U69" s="99"/>
      <c r="V69" s="99"/>
      <c r="W69" s="99"/>
      <c r="X69" s="99"/>
      <c r="Y69" s="99"/>
      <c r="Z69" s="99"/>
      <c r="AA69" s="99"/>
      <c r="AB69" s="99"/>
      <c r="AC69" s="99"/>
      <c r="AD69" s="99"/>
      <c r="AE69" s="99"/>
      <c r="AF69" s="99"/>
      <c r="AG69" s="99"/>
      <c r="AH69" s="99"/>
      <c r="AI69" s="99"/>
      <c r="AJ69" s="99"/>
      <c r="AK69" s="99"/>
      <c r="AL69" s="99"/>
      <c r="AM69" s="99"/>
      <c r="AN69" s="99"/>
      <c r="AO69" s="99"/>
      <c r="AP69" s="99"/>
      <c r="AQ69" s="99"/>
      <c r="AR69" s="99"/>
      <c r="AS69" s="99"/>
      <c r="AT69" s="99"/>
      <c r="AU69" s="99"/>
    </row>
    <row r="70" spans="1:47" s="71" customFormat="1" x14ac:dyDescent="0.3">
      <c r="A70" s="66">
        <v>47</v>
      </c>
      <c r="B70" s="67" t="s">
        <v>60</v>
      </c>
      <c r="C70" s="66">
        <v>24</v>
      </c>
      <c r="D70" s="75">
        <v>0</v>
      </c>
      <c r="E70" s="68">
        <v>4</v>
      </c>
      <c r="F70" s="66">
        <v>300</v>
      </c>
      <c r="G70" s="66">
        <f t="shared" si="6"/>
        <v>776</v>
      </c>
      <c r="H70" s="66">
        <f t="shared" si="9"/>
        <v>538</v>
      </c>
      <c r="I70" s="66">
        <v>0</v>
      </c>
      <c r="J70" s="69">
        <f t="shared" si="11"/>
        <v>22.416666666666668</v>
      </c>
      <c r="K70" s="66"/>
      <c r="L70" s="66"/>
      <c r="M70" s="66"/>
      <c r="N70" s="44">
        <f t="shared" si="10"/>
        <v>1.1208333333333333</v>
      </c>
      <c r="O70" s="49">
        <f t="shared" si="12"/>
        <v>23.537500000000001</v>
      </c>
      <c r="P70" s="83">
        <v>388</v>
      </c>
      <c r="Q70" s="71">
        <f t="shared" si="13"/>
        <v>194</v>
      </c>
      <c r="R70" s="78"/>
      <c r="S70" s="99"/>
      <c r="T70" s="99"/>
      <c r="U70" s="99"/>
      <c r="V70" s="99"/>
      <c r="W70" s="99"/>
      <c r="X70" s="99"/>
      <c r="Y70" s="99"/>
      <c r="Z70" s="99"/>
      <c r="AA70" s="99"/>
      <c r="AB70" s="99"/>
      <c r="AC70" s="99"/>
      <c r="AD70" s="99"/>
      <c r="AE70" s="99"/>
      <c r="AF70" s="99"/>
      <c r="AG70" s="99"/>
      <c r="AH70" s="99"/>
      <c r="AI70" s="99"/>
      <c r="AJ70" s="99"/>
      <c r="AK70" s="99"/>
      <c r="AL70" s="99"/>
      <c r="AM70" s="99"/>
      <c r="AN70" s="99"/>
      <c r="AO70" s="99"/>
      <c r="AP70" s="99"/>
      <c r="AQ70" s="99"/>
      <c r="AR70" s="99"/>
      <c r="AS70" s="99"/>
      <c r="AT70" s="99"/>
      <c r="AU70" s="99"/>
    </row>
    <row r="71" spans="1:47" s="71" customFormat="1" x14ac:dyDescent="0.3">
      <c r="A71" s="66">
        <v>3020</v>
      </c>
      <c r="B71" s="67" t="s">
        <v>244</v>
      </c>
      <c r="C71" s="66">
        <v>12</v>
      </c>
      <c r="D71" s="66">
        <v>0</v>
      </c>
      <c r="E71" s="68">
        <v>3.5</v>
      </c>
      <c r="F71" s="66">
        <v>39</v>
      </c>
      <c r="G71" s="66">
        <f t="shared" si="6"/>
        <v>63</v>
      </c>
      <c r="H71" s="66">
        <f t="shared" si="9"/>
        <v>51</v>
      </c>
      <c r="I71" s="66">
        <v>36</v>
      </c>
      <c r="J71" s="69">
        <f t="shared" si="11"/>
        <v>1.25</v>
      </c>
      <c r="K71" s="66"/>
      <c r="L71" s="66"/>
      <c r="M71" s="66"/>
      <c r="N71" s="44">
        <f t="shared" si="10"/>
        <v>0.21250000000000002</v>
      </c>
      <c r="O71" s="49">
        <f t="shared" si="12"/>
        <v>1.4624999999999999</v>
      </c>
      <c r="P71" s="83">
        <v>36</v>
      </c>
      <c r="Q71" s="71">
        <f t="shared" si="13"/>
        <v>18</v>
      </c>
      <c r="R71" s="78"/>
      <c r="S71" s="99"/>
      <c r="T71" s="99"/>
      <c r="U71" s="99"/>
      <c r="V71" s="99"/>
      <c r="W71" s="99"/>
      <c r="X71" s="99"/>
      <c r="Y71" s="99"/>
      <c r="Z71" s="99"/>
      <c r="AA71" s="99"/>
      <c r="AB71" s="99"/>
      <c r="AC71" s="99"/>
      <c r="AD71" s="99"/>
      <c r="AE71" s="99"/>
      <c r="AF71" s="99"/>
      <c r="AG71" s="99"/>
      <c r="AH71" s="99"/>
      <c r="AI71" s="99"/>
      <c r="AJ71" s="99"/>
      <c r="AK71" s="99"/>
      <c r="AL71" s="99"/>
      <c r="AM71" s="99"/>
      <c r="AN71" s="99"/>
      <c r="AO71" s="99"/>
      <c r="AP71" s="99"/>
      <c r="AQ71" s="99"/>
      <c r="AR71" s="99"/>
      <c r="AS71" s="99"/>
      <c r="AT71" s="99"/>
      <c r="AU71" s="99"/>
    </row>
    <row r="72" spans="1:47" s="95" customFormat="1" x14ac:dyDescent="0.3">
      <c r="A72" s="66">
        <v>3101</v>
      </c>
      <c r="B72" s="67" t="s">
        <v>332</v>
      </c>
      <c r="C72" s="66">
        <v>18</v>
      </c>
      <c r="D72" s="66">
        <v>35</v>
      </c>
      <c r="E72" s="68">
        <v>3</v>
      </c>
      <c r="F72" s="66">
        <v>188</v>
      </c>
      <c r="G72" s="66">
        <f t="shared" si="6"/>
        <v>177</v>
      </c>
      <c r="H72" s="66">
        <f t="shared" si="9"/>
        <v>182.5</v>
      </c>
      <c r="I72" s="66">
        <v>36</v>
      </c>
      <c r="J72" s="69">
        <f t="shared" si="11"/>
        <v>6.1944444444444446</v>
      </c>
      <c r="K72" s="66"/>
      <c r="L72" s="66"/>
      <c r="M72" s="66"/>
      <c r="N72" s="44">
        <f t="shared" si="10"/>
        <v>0.50694444444444442</v>
      </c>
      <c r="O72" s="49">
        <f t="shared" si="12"/>
        <v>6.7013888888888893</v>
      </c>
      <c r="P72" s="83">
        <v>118</v>
      </c>
      <c r="Q72" s="71">
        <f t="shared" si="13"/>
        <v>59</v>
      </c>
      <c r="R72" s="78"/>
      <c r="S72" s="99"/>
      <c r="T72" s="99"/>
      <c r="U72" s="99"/>
      <c r="V72" s="99"/>
      <c r="W72" s="99"/>
      <c r="X72" s="99"/>
      <c r="Y72" s="99"/>
      <c r="Z72" s="99"/>
      <c r="AA72" s="99"/>
      <c r="AB72" s="99"/>
      <c r="AC72" s="99"/>
      <c r="AD72" s="99"/>
      <c r="AE72" s="99"/>
      <c r="AF72" s="99"/>
      <c r="AG72" s="99"/>
      <c r="AH72" s="99"/>
      <c r="AI72" s="99"/>
      <c r="AJ72" s="99"/>
      <c r="AK72" s="99"/>
      <c r="AL72" s="99"/>
      <c r="AM72" s="99"/>
      <c r="AN72" s="99"/>
      <c r="AO72" s="99"/>
      <c r="AP72" s="99"/>
      <c r="AQ72" s="99"/>
      <c r="AR72" s="99"/>
      <c r="AS72" s="99"/>
      <c r="AT72" s="99"/>
      <c r="AU72" s="99"/>
    </row>
    <row r="73" spans="1:47" s="71" customFormat="1" x14ac:dyDescent="0.3">
      <c r="A73" s="66">
        <v>115</v>
      </c>
      <c r="B73" s="67" t="s">
        <v>92</v>
      </c>
      <c r="C73" s="66">
        <v>12</v>
      </c>
      <c r="D73" s="66">
        <v>494</v>
      </c>
      <c r="E73" s="68">
        <v>12</v>
      </c>
      <c r="F73" s="66">
        <v>1463</v>
      </c>
      <c r="G73" s="66">
        <f t="shared" si="6"/>
        <v>2586</v>
      </c>
      <c r="H73" s="66">
        <f t="shared" si="9"/>
        <v>2024.5</v>
      </c>
      <c r="I73" s="66">
        <v>1200</v>
      </c>
      <c r="J73" s="69">
        <f t="shared" si="11"/>
        <v>27.541666666666668</v>
      </c>
      <c r="K73" s="66"/>
      <c r="L73" s="66"/>
      <c r="M73" s="66"/>
      <c r="N73" s="44">
        <f t="shared" si="10"/>
        <v>8.4354166666666668</v>
      </c>
      <c r="O73" s="49">
        <f t="shared" si="12"/>
        <v>35.977083333333333</v>
      </c>
      <c r="P73" s="83">
        <v>431</v>
      </c>
      <c r="Q73" s="71">
        <f t="shared" si="13"/>
        <v>215.5</v>
      </c>
      <c r="R73" s="78"/>
      <c r="S73" s="99"/>
      <c r="T73" s="99"/>
      <c r="U73" s="99"/>
      <c r="V73" s="99"/>
      <c r="W73" s="99"/>
      <c r="X73" s="99"/>
      <c r="Y73" s="99"/>
      <c r="Z73" s="99"/>
      <c r="AA73" s="99"/>
      <c r="AB73" s="99"/>
      <c r="AC73" s="99"/>
      <c r="AD73" s="99"/>
      <c r="AE73" s="99"/>
      <c r="AF73" s="99"/>
      <c r="AG73" s="99"/>
      <c r="AH73" s="99"/>
      <c r="AI73" s="99"/>
      <c r="AJ73" s="99"/>
      <c r="AK73" s="99"/>
      <c r="AL73" s="99"/>
      <c r="AM73" s="99"/>
      <c r="AN73" s="99"/>
      <c r="AO73" s="99"/>
      <c r="AP73" s="99"/>
      <c r="AQ73" s="99"/>
      <c r="AR73" s="99"/>
      <c r="AS73" s="99"/>
      <c r="AT73" s="99"/>
      <c r="AU73" s="99"/>
    </row>
    <row r="74" spans="1:47" s="71" customFormat="1" hidden="1" x14ac:dyDescent="0.3">
      <c r="A74" s="66">
        <v>1311</v>
      </c>
      <c r="B74" s="67" t="s">
        <v>153</v>
      </c>
      <c r="C74" s="66">
        <v>30</v>
      </c>
      <c r="D74" s="66"/>
      <c r="E74" s="68">
        <v>6</v>
      </c>
      <c r="F74" s="66">
        <v>9300</v>
      </c>
      <c r="G74" s="66">
        <f t="shared" si="6"/>
        <v>6759</v>
      </c>
      <c r="H74" s="66">
        <f t="shared" si="9"/>
        <v>8029.5</v>
      </c>
      <c r="I74" s="66"/>
      <c r="J74" s="69">
        <f t="shared" si="11"/>
        <v>267.64999999999998</v>
      </c>
      <c r="K74" s="66"/>
      <c r="L74" s="73"/>
      <c r="M74" s="66"/>
      <c r="N74" s="44">
        <f t="shared" si="10"/>
        <v>13.3825</v>
      </c>
      <c r="O74" s="49">
        <f t="shared" si="12"/>
        <v>281.03249999999997</v>
      </c>
      <c r="P74" s="83">
        <v>2253</v>
      </c>
      <c r="Q74" s="71">
        <f t="shared" si="13"/>
        <v>1126.5</v>
      </c>
      <c r="R74" s="78"/>
      <c r="S74" s="99"/>
      <c r="T74" s="99"/>
      <c r="U74" s="99"/>
      <c r="V74" s="99"/>
      <c r="W74" s="99"/>
      <c r="X74" s="99"/>
      <c r="Y74" s="99"/>
      <c r="Z74" s="99"/>
      <c r="AA74" s="99"/>
      <c r="AB74" s="99"/>
      <c r="AC74" s="99"/>
      <c r="AD74" s="99"/>
      <c r="AE74" s="99"/>
      <c r="AF74" s="99"/>
      <c r="AG74" s="99"/>
      <c r="AH74" s="99"/>
      <c r="AI74" s="99"/>
      <c r="AJ74" s="99"/>
      <c r="AK74" s="99"/>
      <c r="AL74" s="99"/>
      <c r="AM74" s="99"/>
      <c r="AN74" s="99"/>
      <c r="AO74" s="99"/>
      <c r="AP74" s="99"/>
      <c r="AQ74" s="99"/>
      <c r="AR74" s="99"/>
      <c r="AS74" s="99"/>
      <c r="AT74" s="99"/>
      <c r="AU74" s="99"/>
    </row>
    <row r="75" spans="1:47" s="71" customFormat="1" hidden="1" x14ac:dyDescent="0.3">
      <c r="A75" s="80">
        <v>1606</v>
      </c>
      <c r="B75" s="90" t="s">
        <v>225</v>
      </c>
      <c r="C75" s="80">
        <v>1</v>
      </c>
      <c r="D75" s="80"/>
      <c r="E75" s="91">
        <v>10</v>
      </c>
      <c r="F75" s="80">
        <v>1140</v>
      </c>
      <c r="G75" s="80">
        <f t="shared" si="6"/>
        <v>0</v>
      </c>
      <c r="H75" s="80">
        <f t="shared" si="9"/>
        <v>570</v>
      </c>
      <c r="I75" s="80"/>
      <c r="J75" s="92">
        <f t="shared" si="11"/>
        <v>570</v>
      </c>
      <c r="K75" s="80"/>
      <c r="L75" s="80"/>
      <c r="M75" s="80"/>
      <c r="N75" s="93">
        <f t="shared" si="10"/>
        <v>28.5</v>
      </c>
      <c r="O75" s="93">
        <f t="shared" si="12"/>
        <v>598.5</v>
      </c>
      <c r="P75" s="94"/>
      <c r="Q75" s="95">
        <f t="shared" si="13"/>
        <v>0</v>
      </c>
      <c r="R75" s="95"/>
      <c r="S75" s="99"/>
      <c r="T75" s="99"/>
      <c r="U75" s="99"/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  <c r="AL75" s="99"/>
      <c r="AM75" s="99"/>
      <c r="AN75" s="99"/>
      <c r="AO75" s="99"/>
      <c r="AP75" s="99"/>
      <c r="AQ75" s="99"/>
      <c r="AR75" s="99"/>
      <c r="AS75" s="99"/>
      <c r="AT75" s="99"/>
      <c r="AU75" s="99"/>
    </row>
    <row r="76" spans="1:47" s="71" customFormat="1" x14ac:dyDescent="0.3">
      <c r="A76" s="66">
        <v>1575</v>
      </c>
      <c r="B76" s="67" t="s">
        <v>259</v>
      </c>
      <c r="C76" s="66">
        <v>12</v>
      </c>
      <c r="D76" s="66">
        <v>1324</v>
      </c>
      <c r="E76" s="68">
        <v>10</v>
      </c>
      <c r="F76" s="66">
        <v>1710</v>
      </c>
      <c r="G76" s="66">
        <f t="shared" si="6"/>
        <v>1725</v>
      </c>
      <c r="H76" s="66">
        <f t="shared" si="9"/>
        <v>1717.5</v>
      </c>
      <c r="I76" s="66">
        <v>180</v>
      </c>
      <c r="J76" s="69">
        <f t="shared" si="11"/>
        <v>17.791666666666668</v>
      </c>
      <c r="K76" s="66"/>
      <c r="L76" s="66"/>
      <c r="M76" s="66"/>
      <c r="N76" s="44">
        <f t="shared" si="10"/>
        <v>7.15625</v>
      </c>
      <c r="O76" s="49">
        <f t="shared" si="12"/>
        <v>24.947916666666668</v>
      </c>
      <c r="P76" s="83">
        <v>345</v>
      </c>
      <c r="Q76" s="71">
        <f t="shared" si="13"/>
        <v>172.5</v>
      </c>
      <c r="R76" s="78"/>
      <c r="S76" s="99"/>
      <c r="T76" s="99"/>
      <c r="U76" s="99"/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  <c r="AL76" s="99"/>
      <c r="AM76" s="99"/>
      <c r="AN76" s="99"/>
      <c r="AO76" s="99"/>
      <c r="AP76" s="99"/>
      <c r="AQ76" s="99"/>
      <c r="AR76" s="99"/>
      <c r="AS76" s="99"/>
      <c r="AT76" s="99"/>
      <c r="AU76" s="99"/>
    </row>
    <row r="77" spans="1:47" s="71" customFormat="1" x14ac:dyDescent="0.3">
      <c r="A77" s="66">
        <v>1576</v>
      </c>
      <c r="B77" s="67" t="s">
        <v>260</v>
      </c>
      <c r="C77" s="66">
        <v>12</v>
      </c>
      <c r="D77" s="66">
        <v>1424</v>
      </c>
      <c r="E77" s="68">
        <v>10</v>
      </c>
      <c r="F77" s="66">
        <v>1661</v>
      </c>
      <c r="G77" s="66">
        <f t="shared" si="6"/>
        <v>1790</v>
      </c>
      <c r="H77" s="66">
        <f t="shared" si="9"/>
        <v>1725.5</v>
      </c>
      <c r="I77" s="66">
        <v>120</v>
      </c>
      <c r="J77" s="69">
        <f t="shared" si="11"/>
        <v>15.125</v>
      </c>
      <c r="K77" s="66"/>
      <c r="L77" s="66"/>
      <c r="M77" s="66"/>
      <c r="N77" s="44">
        <f t="shared" si="10"/>
        <v>7.1895833333333341</v>
      </c>
      <c r="O77" s="49">
        <f t="shared" si="12"/>
        <v>22.314583333333335</v>
      </c>
      <c r="P77" s="83">
        <v>358</v>
      </c>
      <c r="Q77" s="71">
        <f t="shared" si="13"/>
        <v>179</v>
      </c>
      <c r="R77" s="78"/>
      <c r="S77" s="99"/>
      <c r="T77" s="99"/>
      <c r="U77" s="99"/>
      <c r="V77" s="99"/>
      <c r="W77" s="99"/>
      <c r="X77" s="99"/>
      <c r="Y77" s="99"/>
      <c r="Z77" s="99"/>
      <c r="AA77" s="99"/>
      <c r="AB77" s="99"/>
      <c r="AC77" s="99"/>
      <c r="AD77" s="99"/>
      <c r="AE77" s="99"/>
      <c r="AF77" s="99"/>
      <c r="AG77" s="99"/>
      <c r="AH77" s="99"/>
      <c r="AI77" s="99"/>
      <c r="AJ77" s="99"/>
      <c r="AK77" s="99"/>
      <c r="AL77" s="99"/>
      <c r="AM77" s="99"/>
      <c r="AN77" s="99"/>
      <c r="AO77" s="99"/>
      <c r="AP77" s="99"/>
      <c r="AQ77" s="99"/>
      <c r="AR77" s="99"/>
      <c r="AS77" s="99"/>
      <c r="AT77" s="99"/>
      <c r="AU77" s="99"/>
    </row>
    <row r="78" spans="1:47" s="95" customFormat="1" x14ac:dyDescent="0.3">
      <c r="A78" s="66">
        <v>1614</v>
      </c>
      <c r="B78" s="67" t="s">
        <v>334</v>
      </c>
      <c r="C78" s="66">
        <v>12</v>
      </c>
      <c r="D78" s="66">
        <v>1085</v>
      </c>
      <c r="E78" s="68">
        <v>10</v>
      </c>
      <c r="F78" s="66">
        <v>1602</v>
      </c>
      <c r="G78" s="66">
        <f t="shared" si="6"/>
        <v>1945</v>
      </c>
      <c r="H78" s="66">
        <f t="shared" si="9"/>
        <v>1773.5</v>
      </c>
      <c r="I78" s="66">
        <v>480</v>
      </c>
      <c r="J78" s="69">
        <f t="shared" si="11"/>
        <v>17.375</v>
      </c>
      <c r="K78" s="66"/>
      <c r="L78" s="66"/>
      <c r="M78" s="66"/>
      <c r="N78" s="44">
        <f t="shared" si="10"/>
        <v>7.3895833333333343</v>
      </c>
      <c r="O78" s="49">
        <f t="shared" si="12"/>
        <v>24.764583333333334</v>
      </c>
      <c r="P78" s="83">
        <v>389</v>
      </c>
      <c r="Q78" s="71">
        <f t="shared" si="13"/>
        <v>194.5</v>
      </c>
      <c r="R78" s="78"/>
      <c r="S78" s="99"/>
      <c r="T78" s="99"/>
      <c r="U78" s="99"/>
      <c r="V78" s="99"/>
      <c r="W78" s="99"/>
      <c r="X78" s="99"/>
      <c r="Y78" s="99"/>
      <c r="Z78" s="99"/>
      <c r="AA78" s="99"/>
      <c r="AB78" s="99"/>
      <c r="AC78" s="99"/>
      <c r="AD78" s="99"/>
      <c r="AE78" s="99"/>
      <c r="AF78" s="99"/>
      <c r="AG78" s="99"/>
      <c r="AH78" s="99"/>
      <c r="AI78" s="99"/>
      <c r="AJ78" s="99"/>
      <c r="AK78" s="99"/>
      <c r="AL78" s="99"/>
      <c r="AM78" s="99"/>
      <c r="AN78" s="99"/>
      <c r="AO78" s="99"/>
      <c r="AP78" s="99"/>
      <c r="AQ78" s="99"/>
      <c r="AR78" s="99"/>
      <c r="AS78" s="99"/>
      <c r="AT78" s="99"/>
      <c r="AU78" s="99"/>
    </row>
    <row r="79" spans="1:47" s="71" customFormat="1" x14ac:dyDescent="0.3">
      <c r="A79" s="66">
        <v>1577</v>
      </c>
      <c r="B79" s="67" t="s">
        <v>261</v>
      </c>
      <c r="C79" s="66">
        <v>12</v>
      </c>
      <c r="D79" s="66">
        <v>933</v>
      </c>
      <c r="E79" s="68">
        <v>10</v>
      </c>
      <c r="F79" s="66">
        <v>1287</v>
      </c>
      <c r="G79" s="66">
        <f t="shared" si="6"/>
        <v>1185</v>
      </c>
      <c r="H79" s="66">
        <f t="shared" si="9"/>
        <v>1236</v>
      </c>
      <c r="I79" s="66">
        <v>120</v>
      </c>
      <c r="J79" s="69">
        <f t="shared" si="11"/>
        <v>15.25</v>
      </c>
      <c r="K79" s="66"/>
      <c r="L79" s="66"/>
      <c r="M79" s="66"/>
      <c r="N79" s="44">
        <f t="shared" si="10"/>
        <v>5.15</v>
      </c>
      <c r="O79" s="49">
        <f t="shared" si="12"/>
        <v>20.399999999999999</v>
      </c>
      <c r="P79" s="83">
        <v>237</v>
      </c>
      <c r="Q79" s="71">
        <f t="shared" si="13"/>
        <v>118.5</v>
      </c>
      <c r="R79" s="78"/>
      <c r="S79" s="99"/>
      <c r="T79" s="99"/>
      <c r="U79" s="99"/>
      <c r="V79" s="99"/>
      <c r="W79" s="99"/>
      <c r="X79" s="99"/>
      <c r="Y79" s="99"/>
      <c r="Z79" s="99"/>
      <c r="AA79" s="99"/>
      <c r="AB79" s="99"/>
      <c r="AC79" s="99"/>
      <c r="AD79" s="99"/>
      <c r="AE79" s="99"/>
      <c r="AF79" s="99"/>
      <c r="AG79" s="99"/>
      <c r="AH79" s="99"/>
      <c r="AI79" s="99"/>
      <c r="AJ79" s="99"/>
      <c r="AK79" s="99"/>
      <c r="AL79" s="99"/>
      <c r="AM79" s="99"/>
      <c r="AN79" s="99"/>
      <c r="AO79" s="99"/>
      <c r="AP79" s="99"/>
      <c r="AQ79" s="99"/>
      <c r="AR79" s="99"/>
      <c r="AS79" s="99"/>
      <c r="AT79" s="99"/>
      <c r="AU79" s="99"/>
    </row>
    <row r="80" spans="1:47" s="65" customFormat="1" hidden="1" x14ac:dyDescent="0.3">
      <c r="A80" s="80">
        <v>1350</v>
      </c>
      <c r="B80" s="90" t="s">
        <v>178</v>
      </c>
      <c r="C80" s="80">
        <v>24</v>
      </c>
      <c r="D80" s="80"/>
      <c r="E80" s="91">
        <v>9</v>
      </c>
      <c r="F80" s="80">
        <v>1535</v>
      </c>
      <c r="G80" s="80">
        <f t="shared" si="6"/>
        <v>2007</v>
      </c>
      <c r="H80" s="80">
        <f t="shared" si="9"/>
        <v>1771</v>
      </c>
      <c r="I80" s="80"/>
      <c r="J80" s="92">
        <f t="shared" si="11"/>
        <v>73.791666666666671</v>
      </c>
      <c r="K80" s="80"/>
      <c r="L80" s="80">
        <v>20</v>
      </c>
      <c r="M80" s="80"/>
      <c r="N80" s="93">
        <f t="shared" si="10"/>
        <v>3.6895833333333337</v>
      </c>
      <c r="O80" s="93">
        <f t="shared" si="12"/>
        <v>77.481250000000003</v>
      </c>
      <c r="P80" s="94">
        <v>446</v>
      </c>
      <c r="Q80" s="95">
        <f t="shared" si="13"/>
        <v>223</v>
      </c>
      <c r="R80" s="95"/>
      <c r="S80" s="95"/>
      <c r="T80" s="95"/>
      <c r="U80" s="95"/>
      <c r="V80" s="95"/>
      <c r="W80" s="95"/>
      <c r="X80" s="95"/>
      <c r="Y80" s="95"/>
      <c r="Z80" s="95"/>
      <c r="AA80" s="95"/>
      <c r="AB80" s="95"/>
      <c r="AC80" s="95"/>
      <c r="AD80" s="95"/>
      <c r="AE80" s="95"/>
      <c r="AF80" s="95"/>
      <c r="AG80" s="95"/>
      <c r="AH80" s="95"/>
      <c r="AI80" s="95"/>
      <c r="AJ80" s="95"/>
      <c r="AK80" s="95"/>
      <c r="AL80" s="95"/>
      <c r="AM80" s="95"/>
      <c r="AN80" s="95"/>
      <c r="AO80" s="95"/>
      <c r="AP80" s="95"/>
      <c r="AQ80" s="95"/>
      <c r="AR80" s="95"/>
      <c r="AS80" s="95"/>
      <c r="AT80" s="95"/>
      <c r="AU80" s="95"/>
    </row>
    <row r="81" spans="1:47" s="65" customFormat="1" hidden="1" x14ac:dyDescent="0.3">
      <c r="A81" s="66">
        <v>1607</v>
      </c>
      <c r="B81" s="67" t="s">
        <v>226</v>
      </c>
      <c r="C81" s="66">
        <v>1</v>
      </c>
      <c r="D81" s="66"/>
      <c r="E81" s="68">
        <v>10</v>
      </c>
      <c r="F81" s="66">
        <v>650</v>
      </c>
      <c r="G81" s="66">
        <f t="shared" si="6"/>
        <v>395</v>
      </c>
      <c r="H81" s="66">
        <f t="shared" si="9"/>
        <v>522.5</v>
      </c>
      <c r="I81" s="66"/>
      <c r="J81" s="69">
        <f t="shared" si="11"/>
        <v>522.5</v>
      </c>
      <c r="K81" s="66"/>
      <c r="L81" s="66"/>
      <c r="M81" s="66"/>
      <c r="N81" s="44">
        <f t="shared" si="10"/>
        <v>26.125</v>
      </c>
      <c r="O81" s="49">
        <f t="shared" si="12"/>
        <v>548.625</v>
      </c>
      <c r="P81" s="83">
        <v>79</v>
      </c>
      <c r="Q81" s="71">
        <f t="shared" si="13"/>
        <v>39.5</v>
      </c>
      <c r="R81" s="78">
        <v>0</v>
      </c>
      <c r="S81" s="99"/>
      <c r="T81" s="99"/>
      <c r="U81" s="99"/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99"/>
      <c r="AL81" s="99"/>
      <c r="AM81" s="99"/>
      <c r="AN81" s="99"/>
      <c r="AO81" s="99"/>
      <c r="AP81" s="99"/>
      <c r="AQ81" s="99"/>
      <c r="AR81" s="99"/>
      <c r="AS81" s="99"/>
      <c r="AT81" s="99"/>
      <c r="AU81" s="99"/>
    </row>
    <row r="82" spans="1:47" s="71" customFormat="1" hidden="1" x14ac:dyDescent="0.3">
      <c r="A82" s="66">
        <v>1608</v>
      </c>
      <c r="B82" s="67" t="s">
        <v>227</v>
      </c>
      <c r="C82" s="66">
        <v>1</v>
      </c>
      <c r="D82" s="66"/>
      <c r="E82" s="68">
        <v>10</v>
      </c>
      <c r="F82" s="66">
        <v>900</v>
      </c>
      <c r="G82" s="66">
        <f t="shared" si="6"/>
        <v>395</v>
      </c>
      <c r="H82" s="66">
        <f t="shared" si="9"/>
        <v>647.5</v>
      </c>
      <c r="I82" s="66"/>
      <c r="J82" s="69">
        <f t="shared" si="11"/>
        <v>647.5</v>
      </c>
      <c r="K82" s="66"/>
      <c r="L82" s="66"/>
      <c r="M82" s="66"/>
      <c r="N82" s="44">
        <f t="shared" si="10"/>
        <v>32.375</v>
      </c>
      <c r="O82" s="49">
        <f t="shared" si="12"/>
        <v>679.875</v>
      </c>
      <c r="P82" s="83">
        <v>79</v>
      </c>
      <c r="Q82" s="71">
        <f t="shared" si="13"/>
        <v>39.5</v>
      </c>
      <c r="R82" s="78">
        <v>0</v>
      </c>
      <c r="S82" s="99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</row>
    <row r="83" spans="1:47" s="71" customFormat="1" hidden="1" x14ac:dyDescent="0.3">
      <c r="A83" s="66">
        <v>1252</v>
      </c>
      <c r="B83" s="67" t="s">
        <v>154</v>
      </c>
      <c r="C83" s="66">
        <v>30</v>
      </c>
      <c r="D83" s="66"/>
      <c r="E83" s="68">
        <v>4</v>
      </c>
      <c r="F83" s="66">
        <v>2378</v>
      </c>
      <c r="G83" s="66">
        <f t="shared" si="6"/>
        <v>1800</v>
      </c>
      <c r="H83" s="66">
        <f t="shared" si="9"/>
        <v>2089</v>
      </c>
      <c r="I83" s="66"/>
      <c r="J83" s="69">
        <f t="shared" si="11"/>
        <v>69.63333333333334</v>
      </c>
      <c r="K83" s="66"/>
      <c r="L83" s="73">
        <v>20</v>
      </c>
      <c r="M83" s="66"/>
      <c r="N83" s="44">
        <f t="shared" si="10"/>
        <v>3.4816666666666669</v>
      </c>
      <c r="O83" s="49">
        <f t="shared" si="12"/>
        <v>73.115000000000009</v>
      </c>
      <c r="P83" s="83">
        <v>900</v>
      </c>
      <c r="Q83" s="71">
        <f t="shared" si="13"/>
        <v>450</v>
      </c>
      <c r="R83" s="19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</row>
    <row r="84" spans="1:47" s="71" customFormat="1" x14ac:dyDescent="0.3">
      <c r="A84" s="41">
        <v>117</v>
      </c>
      <c r="B84" s="63" t="s">
        <v>94</v>
      </c>
      <c r="C84" s="41">
        <v>1</v>
      </c>
      <c r="D84" s="41">
        <v>254</v>
      </c>
      <c r="E84" s="42">
        <v>10</v>
      </c>
      <c r="F84" s="41">
        <v>670</v>
      </c>
      <c r="G84" s="66">
        <f t="shared" ref="G84:G127" si="14">Q84*E84</f>
        <v>1525</v>
      </c>
      <c r="H84" s="41">
        <f t="shared" si="9"/>
        <v>1097.5</v>
      </c>
      <c r="I84" s="41">
        <v>250</v>
      </c>
      <c r="J84" s="69">
        <f t="shared" si="11"/>
        <v>593.5</v>
      </c>
      <c r="K84" s="41"/>
      <c r="L84" s="41"/>
      <c r="M84" s="41"/>
      <c r="N84" s="39">
        <f t="shared" si="10"/>
        <v>54.875</v>
      </c>
      <c r="O84" s="49">
        <f t="shared" si="12"/>
        <v>648.375</v>
      </c>
      <c r="P84" s="84">
        <v>305</v>
      </c>
      <c r="Q84" s="71">
        <f t="shared" si="13"/>
        <v>152.5</v>
      </c>
      <c r="R84" s="19"/>
      <c r="S84" s="12"/>
      <c r="T84" s="99"/>
      <c r="U84" s="99"/>
      <c r="V84" s="99"/>
      <c r="W84" s="99"/>
      <c r="X84" s="99"/>
      <c r="Y84" s="99"/>
      <c r="Z84" s="99"/>
      <c r="AA84" s="99"/>
      <c r="AB84" s="99"/>
      <c r="AC84" s="99"/>
      <c r="AD84" s="99"/>
      <c r="AE84" s="99"/>
      <c r="AF84" s="99"/>
      <c r="AG84" s="99"/>
      <c r="AH84" s="99"/>
      <c r="AI84" s="99"/>
      <c r="AJ84" s="99"/>
      <c r="AK84" s="99"/>
      <c r="AL84" s="99"/>
      <c r="AM84" s="99"/>
      <c r="AN84" s="99"/>
      <c r="AO84" s="99"/>
      <c r="AP84" s="99"/>
      <c r="AQ84" s="99"/>
      <c r="AR84" s="99"/>
      <c r="AS84" s="99"/>
      <c r="AT84" s="99"/>
      <c r="AU84" s="99"/>
    </row>
    <row r="85" spans="1:47" s="71" customFormat="1" x14ac:dyDescent="0.3">
      <c r="A85" s="41">
        <v>116</v>
      </c>
      <c r="B85" s="63" t="s">
        <v>93</v>
      </c>
      <c r="C85" s="41">
        <v>1</v>
      </c>
      <c r="D85" s="41">
        <v>399</v>
      </c>
      <c r="E85" s="42">
        <v>10</v>
      </c>
      <c r="F85" s="41">
        <v>955</v>
      </c>
      <c r="G85" s="66">
        <f t="shared" si="14"/>
        <v>2185</v>
      </c>
      <c r="H85" s="41">
        <f t="shared" si="9"/>
        <v>1570</v>
      </c>
      <c r="I85" s="41">
        <v>450</v>
      </c>
      <c r="J85" s="69">
        <f t="shared" si="11"/>
        <v>721</v>
      </c>
      <c r="K85" s="41"/>
      <c r="L85" s="41"/>
      <c r="M85" s="41"/>
      <c r="N85" s="39">
        <f t="shared" si="10"/>
        <v>78.5</v>
      </c>
      <c r="O85" s="49">
        <f t="shared" si="12"/>
        <v>799.5</v>
      </c>
      <c r="P85" s="84">
        <v>437</v>
      </c>
      <c r="Q85" s="71">
        <f t="shared" si="13"/>
        <v>218.5</v>
      </c>
      <c r="R85" s="78"/>
      <c r="S85" s="99"/>
      <c r="T85" s="99"/>
      <c r="U85" s="99"/>
      <c r="V85" s="99"/>
      <c r="W85" s="99"/>
      <c r="X85" s="99"/>
      <c r="Y85" s="99"/>
      <c r="Z85" s="99"/>
      <c r="AA85" s="99"/>
      <c r="AB85" s="99"/>
      <c r="AC85" s="99"/>
      <c r="AD85" s="99"/>
      <c r="AE85" s="99"/>
      <c r="AF85" s="99"/>
      <c r="AG85" s="99"/>
      <c r="AH85" s="99"/>
      <c r="AI85" s="99"/>
      <c r="AJ85" s="99"/>
      <c r="AK85" s="99"/>
      <c r="AL85" s="99"/>
      <c r="AM85" s="99"/>
      <c r="AN85" s="99"/>
      <c r="AO85" s="99"/>
      <c r="AP85" s="99"/>
      <c r="AQ85" s="99"/>
      <c r="AR85" s="99"/>
      <c r="AS85" s="99"/>
      <c r="AT85" s="99"/>
      <c r="AU85" s="99"/>
    </row>
    <row r="86" spans="1:47" s="71" customFormat="1" hidden="1" x14ac:dyDescent="0.3">
      <c r="A86" s="66">
        <v>118</v>
      </c>
      <c r="B86" s="67" t="s">
        <v>63</v>
      </c>
      <c r="C86" s="66">
        <v>12</v>
      </c>
      <c r="D86" s="66"/>
      <c r="E86" s="68">
        <v>7</v>
      </c>
      <c r="F86" s="66">
        <v>190</v>
      </c>
      <c r="G86" s="66">
        <f t="shared" si="14"/>
        <v>336</v>
      </c>
      <c r="H86" s="66">
        <f t="shared" si="9"/>
        <v>263</v>
      </c>
      <c r="I86" s="66"/>
      <c r="J86" s="69">
        <f t="shared" si="11"/>
        <v>21.916666666666668</v>
      </c>
      <c r="K86" s="66"/>
      <c r="L86" s="66"/>
      <c r="M86" s="66"/>
      <c r="N86" s="44">
        <f t="shared" si="10"/>
        <v>1.0958333333333334</v>
      </c>
      <c r="O86" s="49">
        <f t="shared" si="12"/>
        <v>23.012500000000003</v>
      </c>
      <c r="P86" s="83">
        <v>96</v>
      </c>
      <c r="Q86" s="71">
        <f t="shared" si="13"/>
        <v>48</v>
      </c>
      <c r="R86" s="78"/>
      <c r="S86" s="99"/>
      <c r="T86" s="99"/>
      <c r="U86" s="99"/>
      <c r="V86" s="99"/>
      <c r="W86" s="99"/>
      <c r="X86" s="99"/>
      <c r="Y86" s="99"/>
      <c r="Z86" s="99"/>
      <c r="AA86" s="99"/>
      <c r="AB86" s="99"/>
      <c r="AC86" s="99"/>
      <c r="AD86" s="99"/>
      <c r="AE86" s="99"/>
      <c r="AF86" s="99"/>
      <c r="AG86" s="99"/>
      <c r="AH86" s="99"/>
      <c r="AI86" s="99"/>
      <c r="AJ86" s="99"/>
      <c r="AK86" s="99"/>
      <c r="AL86" s="99"/>
      <c r="AM86" s="99"/>
      <c r="AN86" s="99"/>
      <c r="AO86" s="99"/>
      <c r="AP86" s="99"/>
      <c r="AQ86" s="99"/>
      <c r="AR86" s="99"/>
      <c r="AS86" s="99"/>
      <c r="AT86" s="99"/>
      <c r="AU86" s="99"/>
    </row>
    <row r="87" spans="1:47" s="71" customFormat="1" hidden="1" x14ac:dyDescent="0.3">
      <c r="A87" s="66">
        <v>92</v>
      </c>
      <c r="B87" s="67" t="s">
        <v>62</v>
      </c>
      <c r="C87" s="66">
        <v>40</v>
      </c>
      <c r="D87" s="66"/>
      <c r="E87" s="68">
        <v>7</v>
      </c>
      <c r="F87" s="66">
        <v>5230</v>
      </c>
      <c r="G87" s="66">
        <f t="shared" si="14"/>
        <v>5817</v>
      </c>
      <c r="H87" s="66">
        <f t="shared" si="9"/>
        <v>5523.5</v>
      </c>
      <c r="I87" s="66"/>
      <c r="J87" s="69">
        <f t="shared" si="11"/>
        <v>138.08750000000001</v>
      </c>
      <c r="K87" s="66"/>
      <c r="L87" s="66"/>
      <c r="M87" s="66"/>
      <c r="N87" s="44">
        <f t="shared" si="10"/>
        <v>6.9043749999999999</v>
      </c>
      <c r="O87" s="49">
        <f t="shared" si="12"/>
        <v>144.99187499999999</v>
      </c>
      <c r="P87" s="83">
        <v>1662</v>
      </c>
      <c r="Q87" s="71">
        <f t="shared" si="13"/>
        <v>831</v>
      </c>
      <c r="R87" s="78"/>
      <c r="S87" s="99"/>
      <c r="T87" s="99"/>
      <c r="U87" s="99"/>
      <c r="V87" s="99"/>
      <c r="W87" s="99"/>
      <c r="X87" s="99"/>
      <c r="Y87" s="99"/>
      <c r="Z87" s="99"/>
      <c r="AA87" s="99"/>
      <c r="AB87" s="99"/>
      <c r="AC87" s="99"/>
      <c r="AD87" s="99"/>
      <c r="AE87" s="99"/>
      <c r="AF87" s="99"/>
      <c r="AG87" s="99"/>
      <c r="AH87" s="99"/>
      <c r="AI87" s="99"/>
      <c r="AJ87" s="99"/>
      <c r="AK87" s="99"/>
      <c r="AL87" s="99"/>
      <c r="AM87" s="99"/>
      <c r="AN87" s="99"/>
      <c r="AO87" s="99"/>
      <c r="AP87" s="99"/>
      <c r="AQ87" s="99"/>
      <c r="AR87" s="99"/>
      <c r="AS87" s="99"/>
      <c r="AT87" s="99"/>
      <c r="AU87" s="99"/>
    </row>
    <row r="88" spans="1:47" s="71" customFormat="1" hidden="1" x14ac:dyDescent="0.3">
      <c r="A88" s="66">
        <v>120</v>
      </c>
      <c r="B88" s="67" t="s">
        <v>64</v>
      </c>
      <c r="C88" s="66">
        <v>30</v>
      </c>
      <c r="D88" s="66"/>
      <c r="E88" s="68">
        <v>7</v>
      </c>
      <c r="F88" s="66">
        <v>1344</v>
      </c>
      <c r="G88" s="66">
        <f t="shared" si="14"/>
        <v>1050</v>
      </c>
      <c r="H88" s="66">
        <f t="shared" si="9"/>
        <v>1197</v>
      </c>
      <c r="I88" s="66"/>
      <c r="J88" s="69">
        <f t="shared" si="11"/>
        <v>39.9</v>
      </c>
      <c r="K88" s="66"/>
      <c r="L88" s="66"/>
      <c r="M88" s="66"/>
      <c r="N88" s="44">
        <f t="shared" si="10"/>
        <v>1.9950000000000001</v>
      </c>
      <c r="O88" s="49">
        <f t="shared" si="12"/>
        <v>41.894999999999996</v>
      </c>
      <c r="P88" s="83">
        <v>300</v>
      </c>
      <c r="Q88" s="71">
        <f t="shared" si="13"/>
        <v>150</v>
      </c>
      <c r="R88" s="78"/>
      <c r="S88" s="99"/>
      <c r="T88" s="99"/>
      <c r="U88" s="99"/>
      <c r="V88" s="99"/>
      <c r="W88" s="99"/>
      <c r="X88" s="99"/>
      <c r="Y88" s="99"/>
      <c r="Z88" s="99"/>
      <c r="AA88" s="99"/>
      <c r="AB88" s="99"/>
      <c r="AC88" s="99"/>
      <c r="AD88" s="99"/>
      <c r="AE88" s="99"/>
      <c r="AF88" s="99"/>
      <c r="AG88" s="99"/>
      <c r="AH88" s="99"/>
      <c r="AI88" s="99"/>
      <c r="AJ88" s="99"/>
      <c r="AK88" s="99"/>
      <c r="AL88" s="99"/>
      <c r="AM88" s="99"/>
      <c r="AN88" s="99"/>
      <c r="AO88" s="99"/>
      <c r="AP88" s="99"/>
      <c r="AQ88" s="99"/>
      <c r="AR88" s="99"/>
      <c r="AS88" s="99"/>
      <c r="AT88" s="99"/>
      <c r="AU88" s="99"/>
    </row>
    <row r="89" spans="1:47" s="71" customFormat="1" hidden="1" x14ac:dyDescent="0.3">
      <c r="A89" s="66">
        <v>1503</v>
      </c>
      <c r="B89" s="67" t="s">
        <v>65</v>
      </c>
      <c r="C89" s="66">
        <v>30</v>
      </c>
      <c r="D89" s="66"/>
      <c r="E89" s="68">
        <v>7</v>
      </c>
      <c r="F89" s="66">
        <v>1082</v>
      </c>
      <c r="G89" s="66">
        <f t="shared" si="14"/>
        <v>1050</v>
      </c>
      <c r="H89" s="66">
        <f t="shared" si="9"/>
        <v>1066</v>
      </c>
      <c r="I89" s="66"/>
      <c r="J89" s="69">
        <f t="shared" si="11"/>
        <v>35.533333333333331</v>
      </c>
      <c r="K89" s="66"/>
      <c r="L89" s="66"/>
      <c r="M89" s="66"/>
      <c r="N89" s="44">
        <f t="shared" si="10"/>
        <v>1.7766666666666668</v>
      </c>
      <c r="O89" s="49">
        <f t="shared" si="12"/>
        <v>37.309999999999995</v>
      </c>
      <c r="P89" s="83">
        <v>300</v>
      </c>
      <c r="Q89" s="71">
        <f t="shared" si="13"/>
        <v>150</v>
      </c>
      <c r="R89" s="78"/>
      <c r="S89" s="99"/>
      <c r="T89" s="99"/>
      <c r="U89" s="99"/>
      <c r="V89" s="99"/>
      <c r="W89" s="99"/>
      <c r="X89" s="99"/>
      <c r="Y89" s="99"/>
      <c r="Z89" s="99"/>
      <c r="AA89" s="99"/>
      <c r="AB89" s="99"/>
      <c r="AC89" s="99"/>
      <c r="AD89" s="99"/>
      <c r="AE89" s="99"/>
      <c r="AF89" s="99"/>
      <c r="AG89" s="99"/>
      <c r="AH89" s="99"/>
      <c r="AI89" s="99"/>
      <c r="AJ89" s="99"/>
      <c r="AK89" s="99"/>
      <c r="AL89" s="99"/>
      <c r="AM89" s="99"/>
      <c r="AN89" s="99"/>
      <c r="AO89" s="99"/>
      <c r="AP89" s="99"/>
      <c r="AQ89" s="99"/>
      <c r="AR89" s="99"/>
      <c r="AS89" s="99"/>
      <c r="AT89" s="99"/>
      <c r="AU89" s="99"/>
    </row>
    <row r="90" spans="1:47" s="71" customFormat="1" hidden="1" x14ac:dyDescent="0.3">
      <c r="A90" s="66">
        <v>122</v>
      </c>
      <c r="B90" s="67" t="s">
        <v>39</v>
      </c>
      <c r="C90" s="66">
        <v>10</v>
      </c>
      <c r="D90" s="66"/>
      <c r="E90" s="68">
        <v>9</v>
      </c>
      <c r="F90" s="66">
        <v>4639</v>
      </c>
      <c r="G90" s="66">
        <f t="shared" si="14"/>
        <v>5040</v>
      </c>
      <c r="H90" s="66">
        <f t="shared" si="9"/>
        <v>4839.5</v>
      </c>
      <c r="I90" s="66"/>
      <c r="J90" s="69">
        <f t="shared" si="11"/>
        <v>483.95</v>
      </c>
      <c r="K90" s="66"/>
      <c r="L90" s="73">
        <v>30</v>
      </c>
      <c r="M90" s="66"/>
      <c r="N90" s="44">
        <f t="shared" si="10"/>
        <v>24.197500000000002</v>
      </c>
      <c r="O90" s="49">
        <f t="shared" si="12"/>
        <v>508.14749999999998</v>
      </c>
      <c r="P90" s="83">
        <v>1120</v>
      </c>
      <c r="Q90" s="71">
        <f t="shared" si="13"/>
        <v>560</v>
      </c>
      <c r="R90" s="78"/>
      <c r="S90" s="99"/>
      <c r="T90" s="99"/>
      <c r="U90" s="99"/>
      <c r="V90" s="99"/>
      <c r="W90" s="99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99"/>
      <c r="AK90" s="99"/>
      <c r="AL90" s="99"/>
      <c r="AM90" s="99"/>
      <c r="AN90" s="99"/>
      <c r="AO90" s="99"/>
      <c r="AP90" s="99"/>
      <c r="AQ90" s="99"/>
      <c r="AR90" s="99"/>
      <c r="AS90" s="99"/>
      <c r="AT90" s="99"/>
      <c r="AU90" s="99"/>
    </row>
    <row r="91" spans="1:47" s="71" customFormat="1" hidden="1" x14ac:dyDescent="0.3">
      <c r="A91" s="66">
        <v>1029</v>
      </c>
      <c r="B91" s="67" t="s">
        <v>38</v>
      </c>
      <c r="C91" s="66">
        <v>10</v>
      </c>
      <c r="D91" s="66"/>
      <c r="E91" s="68">
        <v>9</v>
      </c>
      <c r="F91" s="66">
        <v>1377</v>
      </c>
      <c r="G91" s="66">
        <f t="shared" si="14"/>
        <v>1827</v>
      </c>
      <c r="H91" s="66">
        <f t="shared" si="9"/>
        <v>1602</v>
      </c>
      <c r="I91" s="66"/>
      <c r="J91" s="69">
        <f t="shared" si="11"/>
        <v>160.19999999999999</v>
      </c>
      <c r="K91" s="66"/>
      <c r="L91" s="66"/>
      <c r="M91" s="66"/>
      <c r="N91" s="44">
        <f t="shared" si="10"/>
        <v>8.0100000000000016</v>
      </c>
      <c r="O91" s="49">
        <f t="shared" si="12"/>
        <v>168.20999999999998</v>
      </c>
      <c r="P91" s="83">
        <v>406</v>
      </c>
      <c r="Q91" s="71">
        <f t="shared" si="13"/>
        <v>203</v>
      </c>
      <c r="R91" s="78"/>
      <c r="S91" s="99"/>
      <c r="T91" s="99"/>
      <c r="U91" s="99"/>
      <c r="V91" s="99"/>
      <c r="W91" s="99"/>
      <c r="X91" s="99"/>
      <c r="Y91" s="99"/>
      <c r="Z91" s="99"/>
      <c r="AA91" s="99"/>
      <c r="AB91" s="99"/>
      <c r="AC91" s="99"/>
      <c r="AD91" s="99"/>
      <c r="AE91" s="99"/>
      <c r="AF91" s="99"/>
      <c r="AG91" s="99"/>
      <c r="AH91" s="99"/>
      <c r="AI91" s="99"/>
      <c r="AJ91" s="99"/>
      <c r="AK91" s="99"/>
      <c r="AL91" s="99"/>
      <c r="AM91" s="99"/>
      <c r="AN91" s="99"/>
      <c r="AO91" s="99"/>
      <c r="AP91" s="99"/>
      <c r="AQ91" s="99"/>
      <c r="AR91" s="99"/>
      <c r="AS91" s="99"/>
      <c r="AT91" s="99"/>
      <c r="AU91" s="99"/>
    </row>
    <row r="92" spans="1:47" s="71" customFormat="1" hidden="1" x14ac:dyDescent="0.3">
      <c r="A92" s="66">
        <v>1027</v>
      </c>
      <c r="B92" s="67" t="s">
        <v>135</v>
      </c>
      <c r="C92" s="66">
        <v>10</v>
      </c>
      <c r="D92" s="66"/>
      <c r="E92" s="68">
        <v>9</v>
      </c>
      <c r="F92" s="66">
        <v>783</v>
      </c>
      <c r="G92" s="66">
        <f t="shared" si="14"/>
        <v>958.5</v>
      </c>
      <c r="H92" s="66">
        <f t="shared" si="9"/>
        <v>870.75</v>
      </c>
      <c r="I92" s="66"/>
      <c r="J92" s="69">
        <f t="shared" si="11"/>
        <v>87.075000000000003</v>
      </c>
      <c r="K92" s="66"/>
      <c r="L92" s="73">
        <v>20</v>
      </c>
      <c r="M92" s="66"/>
      <c r="N92" s="44">
        <f t="shared" si="10"/>
        <v>4.3537499999999998</v>
      </c>
      <c r="O92" s="49">
        <f t="shared" si="12"/>
        <v>91.428750000000008</v>
      </c>
      <c r="P92" s="83">
        <v>213</v>
      </c>
      <c r="Q92" s="71">
        <f t="shared" si="13"/>
        <v>106.5</v>
      </c>
      <c r="R92" s="78"/>
      <c r="S92" s="99"/>
      <c r="T92" s="99"/>
      <c r="U92" s="99"/>
      <c r="V92" s="99"/>
      <c r="W92" s="99"/>
      <c r="X92" s="99"/>
      <c r="Y92" s="99"/>
      <c r="Z92" s="99"/>
      <c r="AA92" s="99"/>
      <c r="AB92" s="99"/>
      <c r="AC92" s="99"/>
      <c r="AD92" s="99"/>
      <c r="AE92" s="99"/>
      <c r="AF92" s="99"/>
      <c r="AG92" s="99"/>
      <c r="AH92" s="99"/>
      <c r="AI92" s="99"/>
      <c r="AJ92" s="99"/>
      <c r="AK92" s="99"/>
      <c r="AL92" s="99"/>
      <c r="AM92" s="99"/>
      <c r="AN92" s="99"/>
      <c r="AO92" s="99"/>
      <c r="AP92" s="99"/>
      <c r="AQ92" s="99"/>
      <c r="AR92" s="99"/>
      <c r="AS92" s="99"/>
      <c r="AT92" s="99"/>
      <c r="AU92" s="99"/>
    </row>
    <row r="93" spans="1:47" s="71" customFormat="1" hidden="1" x14ac:dyDescent="0.3">
      <c r="A93" s="66">
        <v>4602</v>
      </c>
      <c r="B93" s="67" t="s">
        <v>136</v>
      </c>
      <c r="C93" s="66">
        <v>10</v>
      </c>
      <c r="D93" s="66"/>
      <c r="E93" s="68">
        <v>9</v>
      </c>
      <c r="F93" s="66">
        <v>718</v>
      </c>
      <c r="G93" s="66">
        <f t="shared" si="14"/>
        <v>450</v>
      </c>
      <c r="H93" s="66">
        <f t="shared" si="9"/>
        <v>584</v>
      </c>
      <c r="I93" s="66"/>
      <c r="J93" s="69">
        <f t="shared" si="11"/>
        <v>58.4</v>
      </c>
      <c r="K93" s="66"/>
      <c r="L93" s="73">
        <v>20</v>
      </c>
      <c r="M93" s="66"/>
      <c r="N93" s="44">
        <f t="shared" si="10"/>
        <v>2.9200000000000004</v>
      </c>
      <c r="O93" s="49">
        <f t="shared" si="12"/>
        <v>61.32</v>
      </c>
      <c r="P93" s="83">
        <v>100</v>
      </c>
      <c r="Q93" s="71">
        <f t="shared" si="13"/>
        <v>50</v>
      </c>
      <c r="R93" s="78"/>
      <c r="S93" s="99"/>
      <c r="T93" s="99"/>
      <c r="U93" s="99"/>
      <c r="V93" s="99"/>
      <c r="W93" s="99"/>
      <c r="X93" s="99"/>
      <c r="Y93" s="99"/>
      <c r="Z93" s="99"/>
      <c r="AA93" s="99"/>
      <c r="AB93" s="99"/>
      <c r="AC93" s="99"/>
      <c r="AD93" s="99"/>
      <c r="AE93" s="99"/>
      <c r="AF93" s="99"/>
      <c r="AG93" s="99"/>
      <c r="AH93" s="99"/>
      <c r="AI93" s="99"/>
      <c r="AJ93" s="99"/>
      <c r="AK93" s="99"/>
      <c r="AL93" s="99"/>
      <c r="AM93" s="99"/>
      <c r="AN93" s="99"/>
      <c r="AO93" s="99"/>
      <c r="AP93" s="99"/>
      <c r="AQ93" s="99"/>
      <c r="AR93" s="99"/>
      <c r="AS93" s="99"/>
      <c r="AT93" s="99"/>
      <c r="AU93" s="99"/>
    </row>
    <row r="94" spans="1:47" s="71" customFormat="1" hidden="1" x14ac:dyDescent="0.3">
      <c r="A94" s="66">
        <v>1353</v>
      </c>
      <c r="B94" s="67" t="s">
        <v>211</v>
      </c>
      <c r="C94" s="66">
        <v>20</v>
      </c>
      <c r="D94" s="66"/>
      <c r="E94" s="68">
        <v>4.5</v>
      </c>
      <c r="F94" s="66">
        <v>2102</v>
      </c>
      <c r="G94" s="66">
        <f t="shared" si="14"/>
        <v>1800</v>
      </c>
      <c r="H94" s="66">
        <f t="shared" si="9"/>
        <v>1951</v>
      </c>
      <c r="I94" s="66"/>
      <c r="J94" s="69">
        <f t="shared" si="11"/>
        <v>97.55</v>
      </c>
      <c r="K94" s="66"/>
      <c r="L94" s="66"/>
      <c r="M94" s="66"/>
      <c r="N94" s="44">
        <f t="shared" si="10"/>
        <v>4.8775000000000004</v>
      </c>
      <c r="O94" s="49">
        <f t="shared" si="12"/>
        <v>102.42749999999999</v>
      </c>
      <c r="P94" s="83">
        <v>800</v>
      </c>
      <c r="Q94" s="71">
        <f t="shared" si="13"/>
        <v>400</v>
      </c>
      <c r="R94" s="78"/>
      <c r="S94" s="99"/>
      <c r="T94" s="99"/>
      <c r="U94" s="99"/>
      <c r="V94" s="99"/>
      <c r="W94" s="99"/>
      <c r="X94" s="99"/>
      <c r="Y94" s="99"/>
      <c r="Z94" s="99"/>
      <c r="AA94" s="99"/>
      <c r="AB94" s="99"/>
      <c r="AC94" s="99"/>
      <c r="AD94" s="99"/>
      <c r="AE94" s="99"/>
      <c r="AF94" s="99"/>
      <c r="AG94" s="99"/>
      <c r="AH94" s="99"/>
      <c r="AI94" s="99"/>
      <c r="AJ94" s="99"/>
      <c r="AK94" s="99"/>
      <c r="AL94" s="99"/>
      <c r="AM94" s="99"/>
      <c r="AN94" s="99"/>
      <c r="AO94" s="99"/>
      <c r="AP94" s="99"/>
      <c r="AQ94" s="99"/>
      <c r="AR94" s="99"/>
      <c r="AS94" s="99"/>
      <c r="AT94" s="99"/>
      <c r="AU94" s="99"/>
    </row>
    <row r="95" spans="1:47" s="71" customFormat="1" hidden="1" x14ac:dyDescent="0.3">
      <c r="A95" s="66">
        <v>1469</v>
      </c>
      <c r="B95" s="67" t="s">
        <v>212</v>
      </c>
      <c r="C95" s="66">
        <v>20</v>
      </c>
      <c r="D95" s="66"/>
      <c r="E95" s="68">
        <v>7</v>
      </c>
      <c r="F95" s="66">
        <v>4494</v>
      </c>
      <c r="G95" s="66">
        <f t="shared" si="14"/>
        <v>4546.5</v>
      </c>
      <c r="H95" s="66">
        <f t="shared" si="9"/>
        <v>4520.25</v>
      </c>
      <c r="I95" s="66"/>
      <c r="J95" s="69">
        <f t="shared" si="11"/>
        <v>226.01249999999999</v>
      </c>
      <c r="K95" s="66"/>
      <c r="L95" s="66"/>
      <c r="M95" s="73">
        <v>20</v>
      </c>
      <c r="N95" s="44">
        <f t="shared" si="10"/>
        <v>11.300625</v>
      </c>
      <c r="O95" s="49">
        <f t="shared" si="12"/>
        <v>237.31312499999999</v>
      </c>
      <c r="P95" s="83">
        <v>1299</v>
      </c>
      <c r="Q95" s="71">
        <f t="shared" si="13"/>
        <v>649.5</v>
      </c>
      <c r="R95" s="78">
        <v>0</v>
      </c>
      <c r="S95" s="99"/>
      <c r="T95" s="99"/>
      <c r="U95" s="99"/>
      <c r="V95" s="99"/>
      <c r="W95" s="99"/>
      <c r="X95" s="99"/>
      <c r="Y95" s="99"/>
      <c r="Z95" s="99"/>
      <c r="AA95" s="99"/>
      <c r="AB95" s="99"/>
      <c r="AC95" s="99"/>
      <c r="AD95" s="99"/>
      <c r="AE95" s="99"/>
      <c r="AF95" s="99"/>
      <c r="AG95" s="99"/>
      <c r="AH95" s="99"/>
      <c r="AI95" s="99"/>
      <c r="AJ95" s="99"/>
      <c r="AK95" s="99"/>
      <c r="AL95" s="99"/>
      <c r="AM95" s="99"/>
      <c r="AN95" s="99"/>
      <c r="AO95" s="99"/>
      <c r="AP95" s="99"/>
      <c r="AQ95" s="99"/>
      <c r="AR95" s="99"/>
      <c r="AS95" s="99"/>
      <c r="AT95" s="99"/>
      <c r="AU95" s="99"/>
    </row>
    <row r="96" spans="1:47" s="71" customFormat="1" hidden="1" x14ac:dyDescent="0.3">
      <c r="A96" s="66">
        <v>1470</v>
      </c>
      <c r="B96" s="67" t="s">
        <v>213</v>
      </c>
      <c r="C96" s="66">
        <v>20</v>
      </c>
      <c r="D96" s="66"/>
      <c r="E96" s="68">
        <v>7</v>
      </c>
      <c r="F96" s="66">
        <v>5835</v>
      </c>
      <c r="G96" s="66">
        <f t="shared" si="14"/>
        <v>5369</v>
      </c>
      <c r="H96" s="66">
        <f t="shared" si="9"/>
        <v>5602</v>
      </c>
      <c r="I96" s="66"/>
      <c r="J96" s="69">
        <f t="shared" si="11"/>
        <v>280.10000000000002</v>
      </c>
      <c r="K96" s="66"/>
      <c r="L96" s="66"/>
      <c r="M96" s="73">
        <v>15</v>
      </c>
      <c r="N96" s="44">
        <f t="shared" si="10"/>
        <v>14.005000000000001</v>
      </c>
      <c r="O96" s="49">
        <f t="shared" si="12"/>
        <v>294.10500000000002</v>
      </c>
      <c r="P96" s="83">
        <v>1534</v>
      </c>
      <c r="Q96" s="71">
        <f t="shared" si="13"/>
        <v>767</v>
      </c>
      <c r="R96" s="78">
        <v>0</v>
      </c>
      <c r="S96" s="99"/>
      <c r="T96" s="99"/>
      <c r="U96" s="99"/>
      <c r="V96" s="99"/>
      <c r="W96" s="99"/>
      <c r="X96" s="99"/>
      <c r="Y96" s="99"/>
      <c r="Z96" s="99"/>
      <c r="AA96" s="99"/>
      <c r="AB96" s="99"/>
      <c r="AC96" s="99"/>
      <c r="AD96" s="99"/>
      <c r="AE96" s="99"/>
      <c r="AF96" s="99"/>
      <c r="AG96" s="99"/>
      <c r="AH96" s="99"/>
      <c r="AI96" s="99"/>
      <c r="AJ96" s="99"/>
      <c r="AK96" s="99"/>
      <c r="AL96" s="99"/>
      <c r="AM96" s="99"/>
      <c r="AN96" s="99"/>
      <c r="AO96" s="99"/>
      <c r="AP96" s="99"/>
      <c r="AQ96" s="99"/>
      <c r="AR96" s="99"/>
      <c r="AS96" s="99"/>
      <c r="AT96" s="99"/>
      <c r="AU96" s="99"/>
    </row>
    <row r="97" spans="1:47" s="81" customFormat="1" hidden="1" x14ac:dyDescent="0.3">
      <c r="A97" s="66">
        <v>1314</v>
      </c>
      <c r="B97" s="67" t="s">
        <v>156</v>
      </c>
      <c r="C97" s="66">
        <v>20</v>
      </c>
      <c r="D97" s="66"/>
      <c r="E97" s="68">
        <v>4</v>
      </c>
      <c r="F97" s="66">
        <v>1890</v>
      </c>
      <c r="G97" s="66">
        <f t="shared" si="14"/>
        <v>1200</v>
      </c>
      <c r="H97" s="66">
        <f t="shared" si="9"/>
        <v>1545</v>
      </c>
      <c r="I97" s="66"/>
      <c r="J97" s="69">
        <f t="shared" si="11"/>
        <v>77.25</v>
      </c>
      <c r="K97" s="66"/>
      <c r="L97" s="66"/>
      <c r="M97" s="66"/>
      <c r="N97" s="44">
        <f t="shared" si="10"/>
        <v>3.8624999999999998</v>
      </c>
      <c r="O97" s="49">
        <f t="shared" si="12"/>
        <v>81.112499999999997</v>
      </c>
      <c r="P97" s="83">
        <v>600</v>
      </c>
      <c r="Q97" s="71">
        <f t="shared" si="13"/>
        <v>300</v>
      </c>
      <c r="R97" s="78"/>
      <c r="S97" s="99"/>
      <c r="T97" s="99"/>
      <c r="U97" s="99"/>
      <c r="V97" s="99"/>
      <c r="W97" s="99"/>
      <c r="X97" s="99"/>
      <c r="Y97" s="99"/>
      <c r="Z97" s="99"/>
      <c r="AA97" s="99"/>
      <c r="AB97" s="99"/>
      <c r="AC97" s="99"/>
      <c r="AD97" s="99"/>
      <c r="AE97" s="99"/>
      <c r="AF97" s="99"/>
      <c r="AG97" s="99"/>
      <c r="AH97" s="99"/>
      <c r="AI97" s="99"/>
      <c r="AJ97" s="99"/>
      <c r="AK97" s="99"/>
      <c r="AL97" s="99"/>
      <c r="AM97" s="99"/>
      <c r="AN97" s="99"/>
      <c r="AO97" s="99"/>
      <c r="AP97" s="99"/>
      <c r="AQ97" s="99"/>
      <c r="AR97" s="99"/>
      <c r="AS97" s="99"/>
      <c r="AT97" s="99"/>
      <c r="AU97" s="99"/>
    </row>
    <row r="98" spans="1:47" s="71" customFormat="1" x14ac:dyDescent="0.3">
      <c r="A98" s="66">
        <v>1504</v>
      </c>
      <c r="B98" s="67" t="s">
        <v>51</v>
      </c>
      <c r="C98" s="66">
        <v>12</v>
      </c>
      <c r="D98" s="66">
        <v>0</v>
      </c>
      <c r="E98" s="68">
        <v>3</v>
      </c>
      <c r="F98" s="66">
        <v>1040</v>
      </c>
      <c r="G98" s="66">
        <f t="shared" si="14"/>
        <v>409.5</v>
      </c>
      <c r="H98" s="66">
        <f t="shared" si="9"/>
        <v>724.75</v>
      </c>
      <c r="I98" s="66">
        <v>720</v>
      </c>
      <c r="J98" s="69">
        <f t="shared" si="11"/>
        <v>0.39583333333333331</v>
      </c>
      <c r="K98" s="66"/>
      <c r="L98" s="66"/>
      <c r="M98" s="66"/>
      <c r="N98" s="44">
        <f t="shared" si="10"/>
        <v>3.0197916666666669</v>
      </c>
      <c r="O98" s="49">
        <f t="shared" si="12"/>
        <v>3.4156250000000004</v>
      </c>
      <c r="P98" s="83">
        <v>273</v>
      </c>
      <c r="Q98" s="71">
        <f t="shared" si="13"/>
        <v>136.5</v>
      </c>
      <c r="R98" s="78"/>
      <c r="S98" s="99"/>
      <c r="T98" s="99"/>
      <c r="U98" s="99"/>
      <c r="V98" s="99"/>
      <c r="W98" s="99"/>
      <c r="X98" s="99"/>
      <c r="Y98" s="99"/>
      <c r="Z98" s="99"/>
      <c r="AA98" s="99"/>
      <c r="AB98" s="99"/>
      <c r="AC98" s="99"/>
      <c r="AD98" s="99"/>
      <c r="AE98" s="99"/>
      <c r="AF98" s="99"/>
      <c r="AG98" s="99"/>
      <c r="AH98" s="99"/>
      <c r="AI98" s="99"/>
      <c r="AJ98" s="99"/>
      <c r="AK98" s="99"/>
      <c r="AL98" s="99"/>
      <c r="AM98" s="99"/>
      <c r="AN98" s="99"/>
      <c r="AO98" s="99"/>
      <c r="AP98" s="99"/>
      <c r="AQ98" s="99"/>
      <c r="AR98" s="99"/>
      <c r="AS98" s="99"/>
      <c r="AT98" s="99"/>
      <c r="AU98" s="99"/>
    </row>
    <row r="99" spans="1:47" s="71" customFormat="1" hidden="1" x14ac:dyDescent="0.3">
      <c r="A99" s="66">
        <v>1315</v>
      </c>
      <c r="B99" s="67" t="s">
        <v>157</v>
      </c>
      <c r="C99" s="66">
        <v>20</v>
      </c>
      <c r="D99" s="66"/>
      <c r="E99" s="68">
        <v>4</v>
      </c>
      <c r="F99" s="66">
        <v>1826</v>
      </c>
      <c r="G99" s="66">
        <f t="shared" si="14"/>
        <v>1200</v>
      </c>
      <c r="H99" s="66">
        <f t="shared" si="9"/>
        <v>1513</v>
      </c>
      <c r="I99" s="66"/>
      <c r="J99" s="69">
        <f t="shared" si="11"/>
        <v>75.650000000000006</v>
      </c>
      <c r="K99" s="66"/>
      <c r="L99" s="66"/>
      <c r="M99" s="66"/>
      <c r="N99" s="44">
        <f t="shared" si="10"/>
        <v>3.7825000000000002</v>
      </c>
      <c r="O99" s="49">
        <f t="shared" si="12"/>
        <v>79.432500000000005</v>
      </c>
      <c r="P99" s="83">
        <v>600</v>
      </c>
      <c r="Q99" s="71">
        <f t="shared" si="13"/>
        <v>300</v>
      </c>
      <c r="R99" s="78"/>
      <c r="S99" s="99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</row>
    <row r="100" spans="1:47" s="71" customFormat="1" hidden="1" x14ac:dyDescent="0.3">
      <c r="A100" s="55">
        <v>1312</v>
      </c>
      <c r="B100" s="56" t="s">
        <v>271</v>
      </c>
      <c r="C100" s="55">
        <v>10</v>
      </c>
      <c r="D100" s="55"/>
      <c r="E100" s="57">
        <v>4</v>
      </c>
      <c r="F100" s="55">
        <v>0</v>
      </c>
      <c r="G100" s="66">
        <f t="shared" si="14"/>
        <v>0</v>
      </c>
      <c r="H100" s="55">
        <f t="shared" si="9"/>
        <v>0</v>
      </c>
      <c r="I100" s="55"/>
      <c r="J100" s="69">
        <f t="shared" si="11"/>
        <v>0</v>
      </c>
      <c r="K100" s="55"/>
      <c r="L100" s="55"/>
      <c r="M100" s="55"/>
      <c r="N100" s="59">
        <f t="shared" si="10"/>
        <v>0</v>
      </c>
      <c r="O100" s="49">
        <f t="shared" si="12"/>
        <v>0</v>
      </c>
      <c r="P100" s="87"/>
      <c r="Q100" s="71">
        <f t="shared" si="13"/>
        <v>0</v>
      </c>
      <c r="R100" s="12"/>
      <c r="S100" s="12"/>
      <c r="T100" s="99"/>
      <c r="U100" s="99"/>
      <c r="V100" s="99"/>
      <c r="W100" s="99"/>
      <c r="X100" s="99"/>
      <c r="Y100" s="99"/>
      <c r="Z100" s="99"/>
      <c r="AA100" s="99"/>
      <c r="AB100" s="99"/>
      <c r="AC100" s="99"/>
      <c r="AD100" s="99"/>
      <c r="AE100" s="99"/>
      <c r="AF100" s="99"/>
      <c r="AG100" s="99"/>
      <c r="AH100" s="99"/>
      <c r="AI100" s="99"/>
      <c r="AJ100" s="99"/>
      <c r="AK100" s="99"/>
      <c r="AL100" s="99"/>
      <c r="AM100" s="99"/>
      <c r="AN100" s="99"/>
      <c r="AO100" s="99"/>
      <c r="AP100" s="99"/>
      <c r="AQ100" s="99"/>
      <c r="AR100" s="99"/>
      <c r="AS100" s="99"/>
      <c r="AT100" s="99"/>
      <c r="AU100" s="99"/>
    </row>
    <row r="101" spans="1:47" s="71" customFormat="1" x14ac:dyDescent="0.3">
      <c r="A101" s="66">
        <v>4603</v>
      </c>
      <c r="B101" s="67" t="s">
        <v>347</v>
      </c>
      <c r="C101" s="66">
        <v>12</v>
      </c>
      <c r="D101" s="75">
        <v>0</v>
      </c>
      <c r="E101" s="68">
        <v>7</v>
      </c>
      <c r="F101" s="66">
        <v>3556</v>
      </c>
      <c r="G101" s="66">
        <f t="shared" si="14"/>
        <v>2100</v>
      </c>
      <c r="H101" s="66">
        <f t="shared" si="9"/>
        <v>2828</v>
      </c>
      <c r="I101" s="66">
        <v>0</v>
      </c>
      <c r="J101" s="69">
        <f t="shared" si="11"/>
        <v>235.66666666666666</v>
      </c>
      <c r="K101" s="66"/>
      <c r="L101" s="66"/>
      <c r="M101" s="66"/>
      <c r="N101" s="44">
        <f t="shared" si="10"/>
        <v>11.783333333333333</v>
      </c>
      <c r="O101" s="49">
        <f t="shared" si="12"/>
        <v>247.45</v>
      </c>
      <c r="P101" s="83">
        <v>600</v>
      </c>
      <c r="Q101" s="71">
        <f t="shared" si="13"/>
        <v>300</v>
      </c>
      <c r="R101" s="78"/>
      <c r="S101" s="99"/>
      <c r="T101" s="99"/>
      <c r="U101" s="99"/>
      <c r="V101" s="99"/>
      <c r="W101" s="99"/>
      <c r="X101" s="99"/>
      <c r="Y101" s="99"/>
      <c r="Z101" s="99"/>
      <c r="AA101" s="99"/>
      <c r="AB101" s="99"/>
      <c r="AC101" s="99"/>
      <c r="AD101" s="99"/>
      <c r="AE101" s="99"/>
      <c r="AF101" s="99"/>
      <c r="AG101" s="99"/>
      <c r="AH101" s="99"/>
      <c r="AI101" s="99"/>
      <c r="AJ101" s="99"/>
      <c r="AK101" s="99"/>
      <c r="AL101" s="99"/>
      <c r="AM101" s="99"/>
      <c r="AN101" s="99"/>
      <c r="AO101" s="99"/>
      <c r="AP101" s="99"/>
      <c r="AQ101" s="99"/>
      <c r="AR101" s="99"/>
      <c r="AS101" s="99"/>
      <c r="AT101" s="99"/>
      <c r="AU101" s="99"/>
    </row>
    <row r="102" spans="1:47" s="71" customFormat="1" hidden="1" x14ac:dyDescent="0.3">
      <c r="A102" s="66">
        <v>1404</v>
      </c>
      <c r="B102" s="67" t="s">
        <v>243</v>
      </c>
      <c r="C102" s="66">
        <v>1</v>
      </c>
      <c r="D102" s="66"/>
      <c r="E102" s="68">
        <v>7</v>
      </c>
      <c r="F102" s="66">
        <v>53</v>
      </c>
      <c r="G102" s="66">
        <f t="shared" si="14"/>
        <v>59.5</v>
      </c>
      <c r="H102" s="66">
        <f t="shared" si="9"/>
        <v>56.25</v>
      </c>
      <c r="I102" s="66"/>
      <c r="J102" s="69">
        <f t="shared" si="11"/>
        <v>56.25</v>
      </c>
      <c r="K102" s="66"/>
      <c r="L102" s="66"/>
      <c r="M102" s="66"/>
      <c r="N102" s="44">
        <f t="shared" si="10"/>
        <v>2.8125</v>
      </c>
      <c r="O102" s="49">
        <f t="shared" si="12"/>
        <v>59.0625</v>
      </c>
      <c r="P102" s="83">
        <v>17</v>
      </c>
      <c r="Q102" s="71">
        <f t="shared" si="13"/>
        <v>8.5</v>
      </c>
      <c r="R102" s="78"/>
      <c r="S102" s="99"/>
      <c r="T102" s="99"/>
      <c r="U102" s="99"/>
      <c r="V102" s="99"/>
      <c r="W102" s="99"/>
      <c r="X102" s="99"/>
      <c r="Y102" s="99"/>
      <c r="Z102" s="99"/>
      <c r="AA102" s="99"/>
      <c r="AB102" s="99"/>
      <c r="AC102" s="99"/>
      <c r="AD102" s="99"/>
      <c r="AE102" s="99"/>
      <c r="AF102" s="99"/>
      <c r="AG102" s="99"/>
      <c r="AH102" s="99"/>
      <c r="AI102" s="99"/>
      <c r="AJ102" s="99"/>
      <c r="AK102" s="99"/>
      <c r="AL102" s="99"/>
      <c r="AM102" s="99"/>
      <c r="AN102" s="99"/>
      <c r="AO102" s="99"/>
      <c r="AP102" s="99"/>
      <c r="AQ102" s="99"/>
      <c r="AR102" s="99"/>
      <c r="AS102" s="99"/>
      <c r="AT102" s="99"/>
      <c r="AU102" s="99"/>
    </row>
    <row r="103" spans="1:47" s="71" customFormat="1" hidden="1" x14ac:dyDescent="0.3">
      <c r="A103" s="66">
        <v>1072</v>
      </c>
      <c r="B103" s="67" t="s">
        <v>350</v>
      </c>
      <c r="C103" s="66">
        <v>10</v>
      </c>
      <c r="D103" s="66"/>
      <c r="E103" s="68">
        <v>9</v>
      </c>
      <c r="F103" s="66">
        <v>4266</v>
      </c>
      <c r="G103" s="66">
        <f t="shared" si="14"/>
        <v>2164.5</v>
      </c>
      <c r="H103" s="66">
        <f t="shared" si="9"/>
        <v>3215.25</v>
      </c>
      <c r="I103" s="66"/>
      <c r="J103" s="69">
        <f t="shared" si="11"/>
        <v>321.52499999999998</v>
      </c>
      <c r="K103" s="66"/>
      <c r="L103" s="66"/>
      <c r="M103" s="66"/>
      <c r="N103" s="44">
        <f t="shared" si="10"/>
        <v>16.076250000000002</v>
      </c>
      <c r="O103" s="49">
        <f t="shared" si="12"/>
        <v>337.60124999999999</v>
      </c>
      <c r="P103" s="83">
        <v>481</v>
      </c>
      <c r="Q103" s="71">
        <f t="shared" si="13"/>
        <v>240.5</v>
      </c>
      <c r="R103" s="78"/>
      <c r="S103" s="99"/>
      <c r="T103" s="99"/>
      <c r="U103" s="99"/>
      <c r="V103" s="99"/>
      <c r="W103" s="99"/>
      <c r="X103" s="99"/>
      <c r="Y103" s="99"/>
      <c r="Z103" s="99"/>
      <c r="AA103" s="99"/>
      <c r="AB103" s="99"/>
      <c r="AC103" s="99"/>
      <c r="AD103" s="99"/>
      <c r="AE103" s="99"/>
      <c r="AF103" s="99"/>
      <c r="AG103" s="99"/>
      <c r="AH103" s="99"/>
      <c r="AI103" s="99"/>
      <c r="AJ103" s="99"/>
      <c r="AK103" s="99"/>
      <c r="AL103" s="99"/>
      <c r="AM103" s="99"/>
      <c r="AN103" s="99"/>
      <c r="AO103" s="99"/>
      <c r="AP103" s="99"/>
      <c r="AQ103" s="99"/>
      <c r="AR103" s="99"/>
      <c r="AS103" s="99"/>
      <c r="AT103" s="99"/>
      <c r="AU103" s="99"/>
    </row>
    <row r="104" spans="1:47" s="71" customFormat="1" x14ac:dyDescent="0.3">
      <c r="A104" s="66">
        <v>152</v>
      </c>
      <c r="B104" s="67" t="s">
        <v>360</v>
      </c>
      <c r="C104" s="66">
        <v>1</v>
      </c>
      <c r="D104" s="75">
        <v>0</v>
      </c>
      <c r="E104" s="68">
        <v>7</v>
      </c>
      <c r="F104" s="66">
        <v>105</v>
      </c>
      <c r="G104" s="66">
        <v>105</v>
      </c>
      <c r="H104" s="66">
        <f t="shared" si="9"/>
        <v>105</v>
      </c>
      <c r="I104" s="66">
        <v>0</v>
      </c>
      <c r="J104" s="69">
        <f t="shared" si="11"/>
        <v>105</v>
      </c>
      <c r="K104" s="66"/>
      <c r="L104" s="66"/>
      <c r="M104" s="66"/>
      <c r="N104" s="44">
        <f t="shared" si="10"/>
        <v>5.25</v>
      </c>
      <c r="O104" s="49">
        <f t="shared" si="12"/>
        <v>110.25</v>
      </c>
      <c r="P104" s="83"/>
      <c r="R104" s="78"/>
      <c r="S104" s="99"/>
      <c r="T104" s="99"/>
      <c r="U104" s="99"/>
      <c r="V104" s="99"/>
      <c r="W104" s="99"/>
      <c r="X104" s="99"/>
      <c r="Y104" s="99"/>
      <c r="Z104" s="99"/>
      <c r="AA104" s="99"/>
      <c r="AB104" s="99"/>
      <c r="AC104" s="99"/>
      <c r="AD104" s="99"/>
      <c r="AE104" s="99"/>
      <c r="AF104" s="99"/>
      <c r="AG104" s="99"/>
      <c r="AH104" s="99"/>
      <c r="AI104" s="99"/>
      <c r="AJ104" s="99"/>
      <c r="AK104" s="99"/>
      <c r="AL104" s="99"/>
      <c r="AM104" s="99"/>
      <c r="AN104" s="99"/>
      <c r="AO104" s="99"/>
      <c r="AP104" s="99"/>
      <c r="AQ104" s="99"/>
      <c r="AR104" s="99"/>
      <c r="AS104" s="99"/>
      <c r="AT104" s="99"/>
      <c r="AU104" s="99"/>
    </row>
    <row r="105" spans="1:47" s="81" customFormat="1" x14ac:dyDescent="0.3">
      <c r="A105" s="66">
        <v>4604</v>
      </c>
      <c r="B105" s="67" t="s">
        <v>48</v>
      </c>
      <c r="C105" s="66">
        <v>1</v>
      </c>
      <c r="D105" s="75">
        <v>127</v>
      </c>
      <c r="E105" s="68">
        <v>7</v>
      </c>
      <c r="F105" s="66">
        <v>399</v>
      </c>
      <c r="G105" s="66">
        <f t="shared" si="14"/>
        <v>476</v>
      </c>
      <c r="H105" s="66">
        <f t="shared" si="9"/>
        <v>437.5</v>
      </c>
      <c r="I105" s="66">
        <v>150</v>
      </c>
      <c r="J105" s="69">
        <f t="shared" si="11"/>
        <v>160.5</v>
      </c>
      <c r="K105" s="66"/>
      <c r="L105" s="66"/>
      <c r="M105" s="66"/>
      <c r="N105" s="44">
        <f t="shared" si="10"/>
        <v>21.875</v>
      </c>
      <c r="O105" s="49">
        <f t="shared" si="12"/>
        <v>182.375</v>
      </c>
      <c r="P105" s="83">
        <v>136</v>
      </c>
      <c r="Q105" s="71">
        <f t="shared" si="13"/>
        <v>68</v>
      </c>
      <c r="R105" s="78"/>
      <c r="S105" s="99"/>
      <c r="T105" s="99"/>
      <c r="U105" s="99"/>
      <c r="V105" s="99"/>
      <c r="W105" s="99"/>
      <c r="X105" s="99"/>
      <c r="Y105" s="99"/>
      <c r="Z105" s="99"/>
      <c r="AA105" s="99"/>
      <c r="AB105" s="99"/>
      <c r="AC105" s="99"/>
      <c r="AD105" s="99"/>
      <c r="AE105" s="99"/>
      <c r="AF105" s="99"/>
      <c r="AG105" s="99"/>
      <c r="AH105" s="99"/>
      <c r="AI105" s="99"/>
      <c r="AJ105" s="99"/>
      <c r="AK105" s="99"/>
      <c r="AL105" s="99"/>
      <c r="AM105" s="99"/>
      <c r="AN105" s="99"/>
      <c r="AO105" s="99"/>
      <c r="AP105" s="99"/>
      <c r="AQ105" s="99"/>
      <c r="AR105" s="99"/>
      <c r="AS105" s="99"/>
      <c r="AT105" s="99"/>
      <c r="AU105" s="99"/>
    </row>
    <row r="106" spans="1:47" s="71" customFormat="1" hidden="1" x14ac:dyDescent="0.3">
      <c r="A106" s="66">
        <v>1241</v>
      </c>
      <c r="B106" s="67" t="s">
        <v>158</v>
      </c>
      <c r="C106" s="66">
        <v>20</v>
      </c>
      <c r="D106" s="66"/>
      <c r="E106" s="68">
        <v>6</v>
      </c>
      <c r="F106" s="66">
        <v>27453</v>
      </c>
      <c r="G106" s="66">
        <f t="shared" si="14"/>
        <v>33102</v>
      </c>
      <c r="H106" s="66">
        <f t="shared" si="9"/>
        <v>30277.5</v>
      </c>
      <c r="I106" s="66"/>
      <c r="J106" s="69">
        <f t="shared" si="11"/>
        <v>1513.875</v>
      </c>
      <c r="K106" s="66"/>
      <c r="L106" s="73">
        <v>40</v>
      </c>
      <c r="M106" s="73">
        <v>10</v>
      </c>
      <c r="N106" s="44">
        <f t="shared" si="10"/>
        <v>75.693749999999994</v>
      </c>
      <c r="O106" s="49">
        <f t="shared" si="12"/>
        <v>1589.5687499999999</v>
      </c>
      <c r="P106" s="83">
        <v>11034</v>
      </c>
      <c r="Q106" s="71">
        <f t="shared" si="13"/>
        <v>5517</v>
      </c>
      <c r="R106" s="78"/>
      <c r="S106" s="99"/>
      <c r="T106" s="99"/>
      <c r="U106" s="99"/>
      <c r="V106" s="99"/>
      <c r="W106" s="99"/>
      <c r="X106" s="99"/>
      <c r="Y106" s="99"/>
      <c r="Z106" s="99"/>
      <c r="AA106" s="99"/>
      <c r="AB106" s="99"/>
      <c r="AC106" s="99"/>
      <c r="AD106" s="99"/>
      <c r="AE106" s="99"/>
      <c r="AF106" s="99"/>
      <c r="AG106" s="99"/>
      <c r="AH106" s="99"/>
      <c r="AI106" s="99"/>
      <c r="AJ106" s="99"/>
      <c r="AK106" s="99"/>
      <c r="AL106" s="99"/>
      <c r="AM106" s="99"/>
      <c r="AN106" s="99"/>
      <c r="AO106" s="99"/>
      <c r="AP106" s="99"/>
      <c r="AQ106" s="99"/>
      <c r="AR106" s="99"/>
      <c r="AS106" s="99"/>
      <c r="AT106" s="99"/>
      <c r="AU106" s="99"/>
    </row>
    <row r="107" spans="1:47" s="71" customFormat="1" hidden="1" x14ac:dyDescent="0.3">
      <c r="A107" s="66">
        <v>1354</v>
      </c>
      <c r="B107" s="67" t="s">
        <v>159</v>
      </c>
      <c r="C107" s="66">
        <v>20</v>
      </c>
      <c r="D107" s="66"/>
      <c r="E107" s="68">
        <v>4.5</v>
      </c>
      <c r="F107" s="66">
        <v>1101</v>
      </c>
      <c r="G107" s="66">
        <f t="shared" si="14"/>
        <v>900</v>
      </c>
      <c r="H107" s="66">
        <f t="shared" si="9"/>
        <v>1000.5</v>
      </c>
      <c r="I107" s="66"/>
      <c r="J107" s="69">
        <f t="shared" si="11"/>
        <v>50.024999999999999</v>
      </c>
      <c r="K107" s="66"/>
      <c r="L107" s="66"/>
      <c r="M107" s="66"/>
      <c r="N107" s="44">
        <f t="shared" si="10"/>
        <v>2.5012500000000002</v>
      </c>
      <c r="O107" s="49">
        <f t="shared" si="12"/>
        <v>52.526249999999997</v>
      </c>
      <c r="P107" s="83">
        <v>400</v>
      </c>
      <c r="Q107" s="71">
        <f t="shared" si="13"/>
        <v>200</v>
      </c>
      <c r="R107" s="78"/>
      <c r="S107" s="99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</row>
    <row r="108" spans="1:47" s="103" customFormat="1" hidden="1" x14ac:dyDescent="0.3">
      <c r="A108" s="55">
        <v>1613</v>
      </c>
      <c r="B108" s="56" t="s">
        <v>320</v>
      </c>
      <c r="C108" s="55"/>
      <c r="D108" s="55"/>
      <c r="E108" s="57"/>
      <c r="F108" s="55"/>
      <c r="G108" s="66">
        <f t="shared" si="14"/>
        <v>0</v>
      </c>
      <c r="H108" s="55"/>
      <c r="I108" s="55"/>
      <c r="J108" s="69" t="e">
        <f t="shared" si="11"/>
        <v>#DIV/0!</v>
      </c>
      <c r="K108" s="55"/>
      <c r="L108" s="55"/>
      <c r="M108" s="55"/>
      <c r="N108" s="59"/>
      <c r="O108" s="49" t="e">
        <f t="shared" si="12"/>
        <v>#DIV/0!</v>
      </c>
      <c r="P108" s="87"/>
      <c r="Q108" s="71">
        <f t="shared" si="13"/>
        <v>0</v>
      </c>
      <c r="R108" s="19"/>
      <c r="S108" s="12"/>
      <c r="T108" s="99"/>
      <c r="U108" s="99"/>
      <c r="V108" s="99"/>
      <c r="W108" s="99"/>
      <c r="X108" s="99"/>
      <c r="Y108" s="99"/>
      <c r="Z108" s="99"/>
      <c r="AA108" s="99"/>
      <c r="AB108" s="99"/>
      <c r="AC108" s="99"/>
      <c r="AD108" s="99"/>
      <c r="AE108" s="99"/>
      <c r="AF108" s="99"/>
      <c r="AG108" s="99"/>
      <c r="AH108" s="99"/>
      <c r="AI108" s="99"/>
      <c r="AJ108" s="99"/>
      <c r="AK108" s="99"/>
      <c r="AL108" s="99"/>
      <c r="AM108" s="99"/>
      <c r="AN108" s="99"/>
      <c r="AO108" s="99"/>
      <c r="AP108" s="99"/>
      <c r="AQ108" s="99"/>
      <c r="AR108" s="99"/>
      <c r="AS108" s="99"/>
      <c r="AT108" s="99"/>
      <c r="AU108" s="99"/>
    </row>
    <row r="109" spans="1:47" s="71" customFormat="1" x14ac:dyDescent="0.3">
      <c r="A109" s="66">
        <v>128</v>
      </c>
      <c r="B109" s="67" t="s">
        <v>80</v>
      </c>
      <c r="C109" s="66">
        <v>6</v>
      </c>
      <c r="D109" s="75">
        <v>73</v>
      </c>
      <c r="E109" s="68">
        <v>4</v>
      </c>
      <c r="F109" s="66">
        <v>134</v>
      </c>
      <c r="G109" s="66">
        <f t="shared" si="14"/>
        <v>100</v>
      </c>
      <c r="H109" s="66">
        <f t="shared" ref="H109:H136" si="15">SUM(F109+G109)/2</f>
        <v>117</v>
      </c>
      <c r="I109" s="66">
        <v>0</v>
      </c>
      <c r="J109" s="69">
        <f t="shared" si="11"/>
        <v>7.333333333333333</v>
      </c>
      <c r="K109" s="66"/>
      <c r="L109" s="66"/>
      <c r="M109" s="66"/>
      <c r="N109" s="44">
        <f t="shared" ref="N109:N127" si="16">H109*0.05/C109</f>
        <v>0.97500000000000009</v>
      </c>
      <c r="O109" s="49">
        <f t="shared" si="12"/>
        <v>8.3083333333333336</v>
      </c>
      <c r="P109" s="83">
        <v>50</v>
      </c>
      <c r="Q109" s="71">
        <f t="shared" si="13"/>
        <v>25</v>
      </c>
      <c r="R109" s="78"/>
      <c r="S109" s="99"/>
      <c r="T109" s="99"/>
      <c r="U109" s="99"/>
      <c r="V109" s="99"/>
      <c r="W109" s="99"/>
      <c r="X109" s="99"/>
      <c r="Y109" s="99"/>
      <c r="Z109" s="99"/>
      <c r="AA109" s="99"/>
      <c r="AB109" s="99"/>
      <c r="AC109" s="99"/>
      <c r="AD109" s="99"/>
      <c r="AE109" s="99"/>
      <c r="AF109" s="99"/>
      <c r="AG109" s="99"/>
      <c r="AH109" s="99"/>
      <c r="AI109" s="99"/>
      <c r="AJ109" s="99"/>
      <c r="AK109" s="99"/>
      <c r="AL109" s="99"/>
      <c r="AM109" s="99"/>
      <c r="AN109" s="99"/>
      <c r="AO109" s="99"/>
      <c r="AP109" s="99"/>
      <c r="AQ109" s="99"/>
      <c r="AR109" s="99"/>
      <c r="AS109" s="99"/>
      <c r="AT109" s="99"/>
      <c r="AU109" s="99"/>
    </row>
    <row r="110" spans="1:47" s="71" customFormat="1" hidden="1" x14ac:dyDescent="0.3">
      <c r="A110" s="66">
        <v>3138</v>
      </c>
      <c r="B110" s="67" t="s">
        <v>339</v>
      </c>
      <c r="C110" s="66">
        <v>24</v>
      </c>
      <c r="D110" s="66"/>
      <c r="E110" s="68">
        <v>8</v>
      </c>
      <c r="F110" s="66">
        <v>3460</v>
      </c>
      <c r="G110" s="66">
        <f t="shared" si="14"/>
        <v>4000</v>
      </c>
      <c r="H110" s="66">
        <f t="shared" si="15"/>
        <v>3730</v>
      </c>
      <c r="I110" s="66"/>
      <c r="J110" s="69">
        <f t="shared" si="11"/>
        <v>155.41666666666666</v>
      </c>
      <c r="K110" s="66"/>
      <c r="L110" s="66"/>
      <c r="M110" s="66"/>
      <c r="N110" s="44">
        <f t="shared" si="16"/>
        <v>7.770833333333333</v>
      </c>
      <c r="O110" s="49">
        <f t="shared" si="12"/>
        <v>163.1875</v>
      </c>
      <c r="P110" s="83">
        <v>1000</v>
      </c>
      <c r="Q110" s="71">
        <f t="shared" si="13"/>
        <v>500</v>
      </c>
      <c r="R110" s="78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  <c r="AL110" s="99"/>
      <c r="AM110" s="99"/>
      <c r="AN110" s="99"/>
      <c r="AO110" s="99"/>
      <c r="AP110" s="99"/>
      <c r="AQ110" s="99"/>
      <c r="AR110" s="99"/>
      <c r="AS110" s="99"/>
      <c r="AT110" s="99"/>
      <c r="AU110" s="99"/>
    </row>
    <row r="111" spans="1:47" s="71" customFormat="1" x14ac:dyDescent="0.3">
      <c r="A111" s="66">
        <v>1384</v>
      </c>
      <c r="B111" s="67" t="s">
        <v>46</v>
      </c>
      <c r="C111" s="66">
        <v>24</v>
      </c>
      <c r="D111" s="66">
        <v>0</v>
      </c>
      <c r="E111" s="68">
        <v>8</v>
      </c>
      <c r="F111" s="66">
        <v>1012</v>
      </c>
      <c r="G111" s="66">
        <f t="shared" si="14"/>
        <v>2400</v>
      </c>
      <c r="H111" s="66">
        <f t="shared" si="15"/>
        <v>1706</v>
      </c>
      <c r="I111" s="66">
        <v>360</v>
      </c>
      <c r="J111" s="69">
        <f t="shared" si="11"/>
        <v>56.083333333333336</v>
      </c>
      <c r="K111" s="66"/>
      <c r="L111" s="66"/>
      <c r="M111" s="66"/>
      <c r="N111" s="44">
        <f t="shared" si="16"/>
        <v>3.5541666666666671</v>
      </c>
      <c r="O111" s="49">
        <f t="shared" si="12"/>
        <v>59.637500000000003</v>
      </c>
      <c r="P111" s="83">
        <v>600</v>
      </c>
      <c r="Q111" s="71">
        <f t="shared" si="13"/>
        <v>300</v>
      </c>
      <c r="R111" s="78">
        <v>60</v>
      </c>
      <c r="S111" s="99"/>
      <c r="T111" s="99"/>
      <c r="U111" s="99"/>
      <c r="V111" s="99"/>
      <c r="W111" s="99"/>
      <c r="X111" s="99"/>
      <c r="Y111" s="99"/>
      <c r="Z111" s="99"/>
      <c r="AA111" s="99"/>
      <c r="AB111" s="99"/>
      <c r="AC111" s="99"/>
      <c r="AD111" s="99"/>
      <c r="AE111" s="99"/>
      <c r="AF111" s="99"/>
      <c r="AG111" s="99"/>
      <c r="AH111" s="99"/>
      <c r="AI111" s="99"/>
      <c r="AJ111" s="99"/>
      <c r="AK111" s="99"/>
      <c r="AL111" s="99"/>
      <c r="AM111" s="99"/>
      <c r="AN111" s="99"/>
      <c r="AO111" s="99"/>
      <c r="AP111" s="99"/>
      <c r="AQ111" s="99"/>
      <c r="AR111" s="99"/>
      <c r="AS111" s="99"/>
      <c r="AT111" s="99"/>
      <c r="AU111" s="99"/>
    </row>
    <row r="112" spans="1:47" s="71" customFormat="1" x14ac:dyDescent="0.3">
      <c r="A112" s="66">
        <v>1385</v>
      </c>
      <c r="B112" s="67" t="s">
        <v>45</v>
      </c>
      <c r="C112" s="66">
        <v>24</v>
      </c>
      <c r="D112" s="66">
        <v>1223</v>
      </c>
      <c r="E112" s="68">
        <v>8</v>
      </c>
      <c r="F112" s="66">
        <v>3427</v>
      </c>
      <c r="G112" s="66">
        <f t="shared" si="14"/>
        <v>3092</v>
      </c>
      <c r="H112" s="66">
        <f t="shared" si="15"/>
        <v>3259.5</v>
      </c>
      <c r="I112" s="66">
        <v>1320</v>
      </c>
      <c r="J112" s="69">
        <f t="shared" si="11"/>
        <v>29.854166666666668</v>
      </c>
      <c r="K112" s="66"/>
      <c r="L112" s="66"/>
      <c r="M112" s="66"/>
      <c r="N112" s="44">
        <f t="shared" si="16"/>
        <v>6.7906250000000012</v>
      </c>
      <c r="O112" s="49">
        <f t="shared" si="12"/>
        <v>36.64479166666667</v>
      </c>
      <c r="P112" s="83">
        <v>773</v>
      </c>
      <c r="Q112" s="71">
        <f t="shared" si="13"/>
        <v>386.5</v>
      </c>
      <c r="R112" s="78"/>
      <c r="S112" s="99"/>
      <c r="T112" s="99"/>
      <c r="U112" s="99"/>
      <c r="V112" s="99"/>
      <c r="W112" s="99"/>
      <c r="X112" s="99"/>
      <c r="Y112" s="99"/>
      <c r="Z112" s="99"/>
      <c r="AA112" s="99"/>
      <c r="AB112" s="99"/>
      <c r="AC112" s="99"/>
      <c r="AD112" s="99"/>
      <c r="AE112" s="99"/>
      <c r="AF112" s="99"/>
      <c r="AG112" s="99"/>
      <c r="AH112" s="99"/>
      <c r="AI112" s="99"/>
      <c r="AJ112" s="99"/>
      <c r="AK112" s="99"/>
      <c r="AL112" s="99"/>
      <c r="AM112" s="99"/>
      <c r="AN112" s="99"/>
      <c r="AO112" s="99"/>
      <c r="AP112" s="99"/>
      <c r="AQ112" s="99"/>
      <c r="AR112" s="99"/>
      <c r="AS112" s="99"/>
      <c r="AT112" s="99"/>
      <c r="AU112" s="99"/>
    </row>
    <row r="113" spans="1:47" s="71" customFormat="1" x14ac:dyDescent="0.3">
      <c r="A113" s="66">
        <v>1386</v>
      </c>
      <c r="B113" s="67" t="s">
        <v>66</v>
      </c>
      <c r="C113" s="66">
        <v>6</v>
      </c>
      <c r="D113" s="66">
        <v>3</v>
      </c>
      <c r="E113" s="68">
        <v>8</v>
      </c>
      <c r="F113" s="66">
        <v>196</v>
      </c>
      <c r="G113" s="66">
        <f t="shared" si="14"/>
        <v>316</v>
      </c>
      <c r="H113" s="66">
        <f t="shared" si="15"/>
        <v>256</v>
      </c>
      <c r="I113" s="66">
        <v>48</v>
      </c>
      <c r="J113" s="69">
        <f t="shared" si="11"/>
        <v>34.166666666666664</v>
      </c>
      <c r="K113" s="66"/>
      <c r="L113" s="66"/>
      <c r="M113" s="66"/>
      <c r="N113" s="44">
        <f t="shared" si="16"/>
        <v>2.1333333333333333</v>
      </c>
      <c r="O113" s="49">
        <f t="shared" si="12"/>
        <v>36.299999999999997</v>
      </c>
      <c r="P113" s="83">
        <v>79</v>
      </c>
      <c r="Q113" s="71">
        <f t="shared" si="13"/>
        <v>39.5</v>
      </c>
      <c r="R113" s="78"/>
      <c r="S113" s="99"/>
      <c r="T113" s="99"/>
      <c r="U113" s="99"/>
      <c r="V113" s="99"/>
      <c r="W113" s="99"/>
      <c r="X113" s="99"/>
      <c r="Y113" s="99"/>
      <c r="Z113" s="99"/>
      <c r="AA113" s="99"/>
      <c r="AB113" s="99"/>
      <c r="AC113" s="99"/>
      <c r="AD113" s="99"/>
      <c r="AE113" s="99"/>
      <c r="AF113" s="99"/>
      <c r="AG113" s="99"/>
      <c r="AH113" s="99"/>
      <c r="AI113" s="99"/>
      <c r="AJ113" s="99"/>
      <c r="AK113" s="99"/>
      <c r="AL113" s="99"/>
      <c r="AM113" s="99"/>
      <c r="AN113" s="99"/>
      <c r="AO113" s="99"/>
      <c r="AP113" s="99"/>
      <c r="AQ113" s="99"/>
      <c r="AR113" s="99"/>
      <c r="AS113" s="99"/>
      <c r="AT113" s="99"/>
      <c r="AU113" s="99"/>
    </row>
    <row r="114" spans="1:47" s="71" customFormat="1" x14ac:dyDescent="0.3">
      <c r="A114" s="66">
        <v>91</v>
      </c>
      <c r="B114" s="67" t="s">
        <v>61</v>
      </c>
      <c r="C114" s="66">
        <v>12</v>
      </c>
      <c r="D114" s="66">
        <v>406</v>
      </c>
      <c r="E114" s="68">
        <v>10</v>
      </c>
      <c r="F114" s="66">
        <v>880</v>
      </c>
      <c r="G114" s="66">
        <f t="shared" si="14"/>
        <v>1380</v>
      </c>
      <c r="H114" s="66">
        <f t="shared" si="15"/>
        <v>1130</v>
      </c>
      <c r="I114" s="66">
        <v>480</v>
      </c>
      <c r="J114" s="69">
        <f t="shared" si="11"/>
        <v>20.333333333333332</v>
      </c>
      <c r="K114" s="66"/>
      <c r="L114" s="66"/>
      <c r="M114" s="66"/>
      <c r="N114" s="44">
        <f t="shared" si="16"/>
        <v>4.708333333333333</v>
      </c>
      <c r="O114" s="49">
        <f t="shared" si="12"/>
        <v>25.041666666666664</v>
      </c>
      <c r="P114" s="83">
        <v>276</v>
      </c>
      <c r="Q114" s="71">
        <f t="shared" si="13"/>
        <v>138</v>
      </c>
      <c r="R114" s="78"/>
      <c r="S114" s="99"/>
      <c r="T114" s="99"/>
      <c r="U114" s="99"/>
      <c r="V114" s="99"/>
      <c r="W114" s="99"/>
      <c r="X114" s="99"/>
      <c r="Y114" s="99"/>
      <c r="Z114" s="99"/>
      <c r="AA114" s="99"/>
      <c r="AB114" s="99"/>
      <c r="AC114" s="99"/>
      <c r="AD114" s="99"/>
      <c r="AE114" s="99"/>
      <c r="AF114" s="99"/>
      <c r="AG114" s="99"/>
      <c r="AH114" s="99"/>
      <c r="AI114" s="99"/>
      <c r="AJ114" s="99"/>
      <c r="AK114" s="99"/>
      <c r="AL114" s="99"/>
      <c r="AM114" s="99"/>
      <c r="AN114" s="99"/>
      <c r="AO114" s="99"/>
      <c r="AP114" s="99"/>
      <c r="AQ114" s="99"/>
      <c r="AR114" s="99"/>
      <c r="AS114" s="99"/>
      <c r="AT114" s="99"/>
      <c r="AU114" s="99"/>
    </row>
    <row r="115" spans="1:47" s="71" customFormat="1" hidden="1" x14ac:dyDescent="0.3">
      <c r="A115" s="66">
        <v>1467</v>
      </c>
      <c r="B115" s="67" t="s">
        <v>263</v>
      </c>
      <c r="C115" s="66">
        <v>24</v>
      </c>
      <c r="D115" s="66"/>
      <c r="E115" s="68">
        <v>9</v>
      </c>
      <c r="F115" s="66">
        <v>765</v>
      </c>
      <c r="G115" s="66">
        <f t="shared" si="14"/>
        <v>1903.5</v>
      </c>
      <c r="H115" s="66">
        <f t="shared" si="15"/>
        <v>1334.25</v>
      </c>
      <c r="I115" s="66"/>
      <c r="J115" s="69">
        <f t="shared" si="11"/>
        <v>55.59375</v>
      </c>
      <c r="K115" s="66"/>
      <c r="L115" s="66"/>
      <c r="M115" s="66"/>
      <c r="N115" s="44">
        <f t="shared" si="16"/>
        <v>2.7796875000000001</v>
      </c>
      <c r="O115" s="49">
        <f t="shared" si="12"/>
        <v>58.373437500000001</v>
      </c>
      <c r="P115" s="83">
        <v>423</v>
      </c>
      <c r="Q115" s="71">
        <f t="shared" si="13"/>
        <v>211.5</v>
      </c>
      <c r="R115" s="78"/>
      <c r="S115" s="99"/>
      <c r="T115" s="99"/>
      <c r="U115" s="99"/>
      <c r="V115" s="99"/>
      <c r="W115" s="99"/>
      <c r="X115" s="99"/>
      <c r="Y115" s="99"/>
      <c r="Z115" s="99"/>
      <c r="AA115" s="99"/>
      <c r="AB115" s="99"/>
      <c r="AC115" s="99"/>
      <c r="AD115" s="99"/>
      <c r="AE115" s="99"/>
      <c r="AF115" s="99"/>
      <c r="AG115" s="99"/>
      <c r="AH115" s="99"/>
      <c r="AI115" s="99"/>
      <c r="AJ115" s="99"/>
      <c r="AK115" s="99"/>
      <c r="AL115" s="99"/>
      <c r="AM115" s="99"/>
      <c r="AN115" s="99"/>
      <c r="AO115" s="99"/>
      <c r="AP115" s="99"/>
      <c r="AQ115" s="99"/>
      <c r="AR115" s="99"/>
      <c r="AS115" s="99"/>
      <c r="AT115" s="99"/>
      <c r="AU115" s="99"/>
    </row>
    <row r="116" spans="1:47" s="71" customFormat="1" hidden="1" x14ac:dyDescent="0.3">
      <c r="A116" s="66">
        <v>1468</v>
      </c>
      <c r="B116" s="67" t="s">
        <v>160</v>
      </c>
      <c r="C116" s="66">
        <v>24</v>
      </c>
      <c r="D116" s="66"/>
      <c r="E116" s="68">
        <v>9</v>
      </c>
      <c r="F116" s="66">
        <v>8091</v>
      </c>
      <c r="G116" s="66">
        <f t="shared" si="14"/>
        <v>11835</v>
      </c>
      <c r="H116" s="66">
        <f t="shared" si="15"/>
        <v>9963</v>
      </c>
      <c r="I116" s="66"/>
      <c r="J116" s="69">
        <f t="shared" si="11"/>
        <v>415.125</v>
      </c>
      <c r="K116" s="66"/>
      <c r="L116" s="66"/>
      <c r="M116" s="66"/>
      <c r="N116" s="44">
        <f t="shared" si="16"/>
        <v>20.756250000000001</v>
      </c>
      <c r="O116" s="49">
        <f t="shared" si="12"/>
        <v>435.88125000000002</v>
      </c>
      <c r="P116" s="83">
        <v>2630</v>
      </c>
      <c r="Q116" s="71">
        <f t="shared" si="13"/>
        <v>1315</v>
      </c>
      <c r="R116" s="78">
        <v>120</v>
      </c>
      <c r="S116" s="99"/>
      <c r="T116" s="99"/>
      <c r="U116" s="99"/>
      <c r="V116" s="99"/>
      <c r="W116" s="99"/>
      <c r="X116" s="99"/>
      <c r="Y116" s="99"/>
      <c r="Z116" s="99"/>
      <c r="AA116" s="99"/>
      <c r="AB116" s="99"/>
      <c r="AC116" s="99"/>
      <c r="AD116" s="99"/>
      <c r="AE116" s="99"/>
      <c r="AF116" s="99"/>
      <c r="AG116" s="99"/>
      <c r="AH116" s="99"/>
      <c r="AI116" s="99"/>
      <c r="AJ116" s="99"/>
      <c r="AK116" s="99"/>
      <c r="AL116" s="99"/>
      <c r="AM116" s="99"/>
      <c r="AN116" s="99"/>
      <c r="AO116" s="99"/>
      <c r="AP116" s="99"/>
      <c r="AQ116" s="99"/>
      <c r="AR116" s="99"/>
      <c r="AS116" s="99"/>
      <c r="AT116" s="99"/>
      <c r="AU116" s="99"/>
    </row>
    <row r="117" spans="1:47" s="71" customFormat="1" hidden="1" x14ac:dyDescent="0.3">
      <c r="A117" s="66">
        <v>1317</v>
      </c>
      <c r="B117" s="67" t="s">
        <v>162</v>
      </c>
      <c r="C117" s="66">
        <v>50</v>
      </c>
      <c r="D117" s="66"/>
      <c r="E117" s="68">
        <v>4</v>
      </c>
      <c r="F117" s="66">
        <v>2448</v>
      </c>
      <c r="G117" s="66">
        <f t="shared" si="14"/>
        <v>2000</v>
      </c>
      <c r="H117" s="66">
        <f t="shared" si="15"/>
        <v>2224</v>
      </c>
      <c r="I117" s="66"/>
      <c r="J117" s="69">
        <f t="shared" si="11"/>
        <v>44.48</v>
      </c>
      <c r="K117" s="66"/>
      <c r="L117" s="66"/>
      <c r="M117" s="66"/>
      <c r="N117" s="44">
        <f t="shared" si="16"/>
        <v>2.2240000000000002</v>
      </c>
      <c r="O117" s="49">
        <f t="shared" si="12"/>
        <v>46.703999999999994</v>
      </c>
      <c r="P117" s="83">
        <v>1000</v>
      </c>
      <c r="Q117" s="71">
        <f t="shared" si="13"/>
        <v>500</v>
      </c>
      <c r="R117" s="78"/>
      <c r="S117" s="99"/>
      <c r="T117" s="99"/>
      <c r="U117" s="99"/>
      <c r="V117" s="99"/>
      <c r="W117" s="99"/>
      <c r="X117" s="99"/>
      <c r="Y117" s="99"/>
      <c r="Z117" s="99"/>
      <c r="AA117" s="99"/>
      <c r="AB117" s="99"/>
      <c r="AC117" s="99"/>
      <c r="AD117" s="99"/>
      <c r="AE117" s="99"/>
      <c r="AF117" s="99"/>
      <c r="AG117" s="99"/>
      <c r="AH117" s="99"/>
      <c r="AI117" s="99"/>
      <c r="AJ117" s="99"/>
      <c r="AK117" s="99"/>
      <c r="AL117" s="99"/>
      <c r="AM117" s="99"/>
      <c r="AN117" s="99"/>
      <c r="AO117" s="99"/>
      <c r="AP117" s="99"/>
      <c r="AQ117" s="99"/>
      <c r="AR117" s="99"/>
      <c r="AS117" s="99"/>
      <c r="AT117" s="99"/>
      <c r="AU117" s="99"/>
    </row>
    <row r="118" spans="1:47" s="71" customFormat="1" hidden="1" x14ac:dyDescent="0.3">
      <c r="A118" s="66">
        <v>1319</v>
      </c>
      <c r="B118" s="67" t="s">
        <v>161</v>
      </c>
      <c r="C118" s="66">
        <v>50</v>
      </c>
      <c r="D118" s="66"/>
      <c r="E118" s="68">
        <v>4</v>
      </c>
      <c r="F118" s="66">
        <v>2782</v>
      </c>
      <c r="G118" s="66">
        <f t="shared" si="14"/>
        <v>2000</v>
      </c>
      <c r="H118" s="66">
        <f t="shared" si="15"/>
        <v>2391</v>
      </c>
      <c r="I118" s="66"/>
      <c r="J118" s="69">
        <f t="shared" si="11"/>
        <v>47.82</v>
      </c>
      <c r="K118" s="66"/>
      <c r="L118" s="66"/>
      <c r="M118" s="66"/>
      <c r="N118" s="44">
        <f t="shared" si="16"/>
        <v>2.391</v>
      </c>
      <c r="O118" s="49">
        <f t="shared" si="12"/>
        <v>50.210999999999999</v>
      </c>
      <c r="P118" s="83">
        <v>1000</v>
      </c>
      <c r="Q118" s="71">
        <f t="shared" si="13"/>
        <v>500</v>
      </c>
      <c r="R118" s="78"/>
      <c r="S118" s="99"/>
      <c r="T118" s="99"/>
      <c r="U118" s="99"/>
      <c r="V118" s="99"/>
      <c r="W118" s="99"/>
      <c r="X118" s="99"/>
      <c r="Y118" s="99"/>
      <c r="Z118" s="99"/>
      <c r="AA118" s="99"/>
      <c r="AB118" s="99"/>
      <c r="AC118" s="99"/>
      <c r="AD118" s="99"/>
      <c r="AE118" s="99"/>
      <c r="AF118" s="99"/>
      <c r="AG118" s="99"/>
      <c r="AH118" s="99"/>
      <c r="AI118" s="99"/>
      <c r="AJ118" s="99"/>
      <c r="AK118" s="99"/>
      <c r="AL118" s="99"/>
      <c r="AM118" s="99"/>
      <c r="AN118" s="99"/>
      <c r="AO118" s="99"/>
      <c r="AP118" s="99"/>
      <c r="AQ118" s="99"/>
      <c r="AR118" s="99"/>
      <c r="AS118" s="99"/>
      <c r="AT118" s="99"/>
      <c r="AU118" s="99"/>
    </row>
    <row r="119" spans="1:47" s="71" customFormat="1" hidden="1" x14ac:dyDescent="0.3">
      <c r="A119" s="66">
        <v>3108</v>
      </c>
      <c r="B119" s="67" t="s">
        <v>86</v>
      </c>
      <c r="C119" s="66">
        <v>24</v>
      </c>
      <c r="D119" s="66"/>
      <c r="E119" s="68">
        <v>9</v>
      </c>
      <c r="F119" s="66">
        <v>2250</v>
      </c>
      <c r="G119" s="66">
        <f t="shared" si="14"/>
        <v>2223</v>
      </c>
      <c r="H119" s="66">
        <f t="shared" si="15"/>
        <v>2236.5</v>
      </c>
      <c r="I119" s="66"/>
      <c r="J119" s="69">
        <f t="shared" si="11"/>
        <v>93.1875</v>
      </c>
      <c r="K119" s="66"/>
      <c r="L119" s="66"/>
      <c r="M119" s="66"/>
      <c r="N119" s="44">
        <f t="shared" si="16"/>
        <v>4.6593749999999998</v>
      </c>
      <c r="O119" s="49">
        <f t="shared" si="12"/>
        <v>97.846874999999997</v>
      </c>
      <c r="P119" s="83">
        <v>494</v>
      </c>
      <c r="Q119" s="71">
        <f t="shared" si="13"/>
        <v>247</v>
      </c>
      <c r="R119" s="78"/>
      <c r="S119" s="99"/>
      <c r="T119" s="99"/>
      <c r="U119" s="99"/>
      <c r="V119" s="99"/>
      <c r="W119" s="99"/>
      <c r="X119" s="99"/>
      <c r="Y119" s="99"/>
      <c r="Z119" s="99"/>
      <c r="AA119" s="99"/>
      <c r="AB119" s="99"/>
      <c r="AC119" s="99"/>
      <c r="AD119" s="99"/>
      <c r="AE119" s="99"/>
      <c r="AF119" s="99"/>
      <c r="AG119" s="99"/>
      <c r="AH119" s="99"/>
      <c r="AI119" s="99"/>
      <c r="AJ119" s="99"/>
      <c r="AK119" s="99"/>
      <c r="AL119" s="99"/>
      <c r="AM119" s="99"/>
      <c r="AN119" s="99"/>
      <c r="AO119" s="99"/>
      <c r="AP119" s="99"/>
      <c r="AQ119" s="99"/>
      <c r="AR119" s="99"/>
      <c r="AS119" s="99"/>
      <c r="AT119" s="99"/>
      <c r="AU119" s="99"/>
    </row>
    <row r="120" spans="1:47" s="71" customFormat="1" hidden="1" x14ac:dyDescent="0.3">
      <c r="A120" s="66">
        <v>1322</v>
      </c>
      <c r="B120" s="67" t="s">
        <v>72</v>
      </c>
      <c r="C120" s="66">
        <v>20</v>
      </c>
      <c r="D120" s="66"/>
      <c r="E120" s="68">
        <v>4</v>
      </c>
      <c r="F120" s="66">
        <v>934</v>
      </c>
      <c r="G120" s="66">
        <f t="shared" si="14"/>
        <v>800</v>
      </c>
      <c r="H120" s="66">
        <f t="shared" si="15"/>
        <v>867</v>
      </c>
      <c r="I120" s="66"/>
      <c r="J120" s="69">
        <f t="shared" si="11"/>
        <v>43.35</v>
      </c>
      <c r="K120" s="66"/>
      <c r="L120" s="66"/>
      <c r="M120" s="66"/>
      <c r="N120" s="44">
        <f t="shared" si="16"/>
        <v>2.1675</v>
      </c>
      <c r="O120" s="49">
        <f t="shared" si="12"/>
        <v>45.517499999999998</v>
      </c>
      <c r="P120" s="83">
        <v>400</v>
      </c>
      <c r="Q120" s="71">
        <f t="shared" si="13"/>
        <v>200</v>
      </c>
      <c r="R120" s="78"/>
      <c r="S120" s="99"/>
      <c r="T120" s="99"/>
      <c r="U120" s="99"/>
      <c r="V120" s="99"/>
      <c r="W120" s="99"/>
      <c r="X120" s="99"/>
      <c r="Y120" s="99"/>
      <c r="Z120" s="99"/>
      <c r="AA120" s="99"/>
      <c r="AB120" s="99"/>
      <c r="AC120" s="99"/>
      <c r="AD120" s="99"/>
      <c r="AE120" s="99"/>
      <c r="AF120" s="99"/>
      <c r="AG120" s="99"/>
      <c r="AH120" s="99"/>
      <c r="AI120" s="99"/>
      <c r="AJ120" s="99"/>
      <c r="AK120" s="99"/>
      <c r="AL120" s="99"/>
      <c r="AM120" s="99"/>
      <c r="AN120" s="99"/>
      <c r="AO120" s="99"/>
      <c r="AP120" s="99"/>
      <c r="AQ120" s="99"/>
      <c r="AR120" s="99"/>
      <c r="AS120" s="99"/>
      <c r="AT120" s="99"/>
      <c r="AU120" s="99"/>
    </row>
    <row r="121" spans="1:47" s="71" customFormat="1" hidden="1" x14ac:dyDescent="0.3">
      <c r="A121" s="66">
        <v>3055</v>
      </c>
      <c r="B121" s="67" t="s">
        <v>245</v>
      </c>
      <c r="C121" s="66">
        <v>12</v>
      </c>
      <c r="D121" s="66"/>
      <c r="E121" s="68">
        <v>8</v>
      </c>
      <c r="F121" s="66">
        <v>2508</v>
      </c>
      <c r="G121" s="66">
        <f t="shared" si="14"/>
        <v>6000</v>
      </c>
      <c r="H121" s="66">
        <f t="shared" si="15"/>
        <v>4254</v>
      </c>
      <c r="I121" s="66"/>
      <c r="J121" s="69">
        <f t="shared" si="11"/>
        <v>354.5</v>
      </c>
      <c r="K121" s="66"/>
      <c r="L121" s="73">
        <v>50</v>
      </c>
      <c r="M121" s="66"/>
      <c r="N121" s="44">
        <f t="shared" si="16"/>
        <v>17.725000000000001</v>
      </c>
      <c r="O121" s="49">
        <f t="shared" si="12"/>
        <v>372.22500000000002</v>
      </c>
      <c r="P121" s="83">
        <v>1500</v>
      </c>
      <c r="Q121" s="71">
        <f t="shared" si="13"/>
        <v>750</v>
      </c>
      <c r="R121" s="78">
        <v>150</v>
      </c>
      <c r="S121" s="99"/>
      <c r="T121" s="99"/>
      <c r="U121" s="99"/>
      <c r="V121" s="99"/>
      <c r="W121" s="99"/>
      <c r="X121" s="99"/>
      <c r="Y121" s="99"/>
      <c r="Z121" s="99"/>
      <c r="AA121" s="99"/>
      <c r="AB121" s="99"/>
      <c r="AC121" s="99"/>
      <c r="AD121" s="99"/>
      <c r="AE121" s="99"/>
      <c r="AF121" s="99"/>
      <c r="AG121" s="99"/>
      <c r="AH121" s="99"/>
      <c r="AI121" s="99"/>
      <c r="AJ121" s="99"/>
      <c r="AK121" s="99"/>
      <c r="AL121" s="99"/>
      <c r="AM121" s="99"/>
      <c r="AN121" s="99"/>
      <c r="AO121" s="99"/>
      <c r="AP121" s="99"/>
      <c r="AQ121" s="99"/>
      <c r="AR121" s="99"/>
      <c r="AS121" s="99"/>
      <c r="AT121" s="99"/>
      <c r="AU121" s="99"/>
    </row>
    <row r="122" spans="1:47" s="71" customFormat="1" hidden="1" x14ac:dyDescent="0.3">
      <c r="A122" s="66">
        <v>3126</v>
      </c>
      <c r="B122" s="67" t="s">
        <v>194</v>
      </c>
      <c r="C122" s="66">
        <v>12</v>
      </c>
      <c r="D122" s="66"/>
      <c r="E122" s="68">
        <v>8</v>
      </c>
      <c r="F122" s="66">
        <v>1464</v>
      </c>
      <c r="G122" s="66">
        <f t="shared" si="14"/>
        <v>2644</v>
      </c>
      <c r="H122" s="66">
        <f t="shared" si="15"/>
        <v>2054</v>
      </c>
      <c r="I122" s="66"/>
      <c r="J122" s="69">
        <f t="shared" si="11"/>
        <v>171.16666666666666</v>
      </c>
      <c r="K122" s="66"/>
      <c r="L122" s="73">
        <v>50</v>
      </c>
      <c r="M122" s="66"/>
      <c r="N122" s="44">
        <f t="shared" si="16"/>
        <v>8.5583333333333336</v>
      </c>
      <c r="O122" s="49">
        <f t="shared" si="12"/>
        <v>179.72499999999999</v>
      </c>
      <c r="P122" s="83">
        <v>661</v>
      </c>
      <c r="Q122" s="71">
        <f t="shared" si="13"/>
        <v>330.5</v>
      </c>
      <c r="R122" s="78">
        <v>0</v>
      </c>
      <c r="S122" s="99"/>
      <c r="T122" s="99"/>
      <c r="U122" s="99"/>
      <c r="V122" s="99"/>
      <c r="W122" s="99"/>
      <c r="X122" s="99"/>
      <c r="Y122" s="99"/>
      <c r="Z122" s="99"/>
      <c r="AA122" s="99"/>
      <c r="AB122" s="99"/>
      <c r="AC122" s="99"/>
      <c r="AD122" s="99"/>
      <c r="AE122" s="99"/>
      <c r="AF122" s="99"/>
      <c r="AG122" s="99"/>
      <c r="AH122" s="99"/>
      <c r="AI122" s="99"/>
      <c r="AJ122" s="99"/>
      <c r="AK122" s="99"/>
      <c r="AL122" s="99"/>
      <c r="AM122" s="99"/>
      <c r="AN122" s="99"/>
      <c r="AO122" s="99"/>
      <c r="AP122" s="99"/>
      <c r="AQ122" s="99"/>
      <c r="AR122" s="99"/>
      <c r="AS122" s="99"/>
      <c r="AT122" s="99"/>
      <c r="AU122" s="99"/>
    </row>
    <row r="123" spans="1:47" s="71" customFormat="1" hidden="1" x14ac:dyDescent="0.3">
      <c r="A123" s="66">
        <v>3070</v>
      </c>
      <c r="B123" s="67" t="s">
        <v>105</v>
      </c>
      <c r="C123" s="66">
        <v>12</v>
      </c>
      <c r="D123" s="66"/>
      <c r="E123" s="68">
        <v>8</v>
      </c>
      <c r="F123" s="66">
        <v>1264</v>
      </c>
      <c r="G123" s="66">
        <f t="shared" si="14"/>
        <v>3072</v>
      </c>
      <c r="H123" s="66">
        <f t="shared" si="15"/>
        <v>2168</v>
      </c>
      <c r="I123" s="66"/>
      <c r="J123" s="69">
        <f t="shared" si="11"/>
        <v>180.66666666666666</v>
      </c>
      <c r="K123" s="66"/>
      <c r="L123" s="66"/>
      <c r="M123" s="66"/>
      <c r="N123" s="44">
        <f t="shared" si="16"/>
        <v>9.0333333333333332</v>
      </c>
      <c r="O123" s="49">
        <f t="shared" si="12"/>
        <v>189.7</v>
      </c>
      <c r="P123" s="83">
        <v>768</v>
      </c>
      <c r="Q123" s="71">
        <f t="shared" si="13"/>
        <v>384</v>
      </c>
      <c r="R123" s="78">
        <v>100</v>
      </c>
      <c r="S123" s="99"/>
      <c r="T123" s="99"/>
      <c r="U123" s="99"/>
      <c r="V123" s="99"/>
      <c r="W123" s="99"/>
      <c r="X123" s="99"/>
      <c r="Y123" s="99"/>
      <c r="Z123" s="99"/>
      <c r="AA123" s="99"/>
      <c r="AB123" s="99"/>
      <c r="AC123" s="99"/>
      <c r="AD123" s="99"/>
      <c r="AE123" s="99"/>
      <c r="AF123" s="99"/>
      <c r="AG123" s="99"/>
      <c r="AH123" s="99"/>
      <c r="AI123" s="99"/>
      <c r="AJ123" s="99"/>
      <c r="AK123" s="99"/>
      <c r="AL123" s="99"/>
      <c r="AM123" s="99"/>
      <c r="AN123" s="99"/>
      <c r="AO123" s="99"/>
      <c r="AP123" s="99"/>
      <c r="AQ123" s="99"/>
      <c r="AR123" s="99"/>
      <c r="AS123" s="99"/>
      <c r="AT123" s="99"/>
      <c r="AU123" s="99"/>
    </row>
    <row r="124" spans="1:47" s="71" customFormat="1" hidden="1" x14ac:dyDescent="0.3">
      <c r="A124" s="66">
        <v>3054</v>
      </c>
      <c r="B124" s="67" t="s">
        <v>103</v>
      </c>
      <c r="C124" s="66">
        <v>12</v>
      </c>
      <c r="D124" s="66"/>
      <c r="E124" s="68">
        <v>8</v>
      </c>
      <c r="F124" s="66">
        <v>872</v>
      </c>
      <c r="G124" s="66">
        <f t="shared" si="14"/>
        <v>888</v>
      </c>
      <c r="H124" s="66">
        <f t="shared" si="15"/>
        <v>880</v>
      </c>
      <c r="I124" s="66"/>
      <c r="J124" s="69">
        <f t="shared" si="11"/>
        <v>73.333333333333329</v>
      </c>
      <c r="K124" s="66"/>
      <c r="L124" s="66"/>
      <c r="M124" s="66"/>
      <c r="N124" s="44">
        <f t="shared" si="16"/>
        <v>3.6666666666666665</v>
      </c>
      <c r="O124" s="49">
        <f t="shared" si="12"/>
        <v>77</v>
      </c>
      <c r="P124" s="83">
        <v>222</v>
      </c>
      <c r="Q124" s="71">
        <f t="shared" si="13"/>
        <v>111</v>
      </c>
      <c r="R124" s="78"/>
      <c r="S124" s="99"/>
      <c r="T124" s="99"/>
      <c r="U124" s="99"/>
      <c r="V124" s="99"/>
      <c r="W124" s="99"/>
      <c r="X124" s="99"/>
      <c r="Y124" s="99"/>
      <c r="Z124" s="99"/>
      <c r="AA124" s="99"/>
      <c r="AB124" s="99"/>
      <c r="AC124" s="99"/>
      <c r="AD124" s="99"/>
      <c r="AE124" s="99"/>
      <c r="AF124" s="99"/>
      <c r="AG124" s="99"/>
      <c r="AH124" s="99"/>
      <c r="AI124" s="99"/>
      <c r="AJ124" s="99"/>
      <c r="AK124" s="99"/>
      <c r="AL124" s="99"/>
      <c r="AM124" s="99"/>
      <c r="AN124" s="99"/>
      <c r="AO124" s="99"/>
      <c r="AP124" s="99"/>
      <c r="AQ124" s="99"/>
      <c r="AR124" s="99"/>
      <c r="AS124" s="99"/>
      <c r="AT124" s="99"/>
      <c r="AU124" s="99"/>
    </row>
    <row r="125" spans="1:47" s="71" customFormat="1" hidden="1" x14ac:dyDescent="0.3">
      <c r="A125" s="66">
        <v>3056</v>
      </c>
      <c r="B125" s="67" t="s">
        <v>106</v>
      </c>
      <c r="C125" s="66">
        <v>12</v>
      </c>
      <c r="D125" s="66"/>
      <c r="E125" s="68">
        <v>8</v>
      </c>
      <c r="F125" s="66">
        <v>932</v>
      </c>
      <c r="G125" s="66">
        <f t="shared" si="14"/>
        <v>1464</v>
      </c>
      <c r="H125" s="66">
        <f t="shared" si="15"/>
        <v>1198</v>
      </c>
      <c r="I125" s="66"/>
      <c r="J125" s="69">
        <f t="shared" si="11"/>
        <v>99.833333333333329</v>
      </c>
      <c r="K125" s="66"/>
      <c r="L125" s="66"/>
      <c r="M125" s="66"/>
      <c r="N125" s="44">
        <f t="shared" si="16"/>
        <v>4.9916666666666671</v>
      </c>
      <c r="O125" s="49">
        <f t="shared" si="12"/>
        <v>104.82499999999999</v>
      </c>
      <c r="P125" s="83">
        <v>366</v>
      </c>
      <c r="Q125" s="71">
        <f t="shared" si="13"/>
        <v>183</v>
      </c>
      <c r="R125" s="78">
        <v>0</v>
      </c>
      <c r="S125" s="99"/>
      <c r="T125" s="99"/>
      <c r="U125" s="99"/>
      <c r="V125" s="99"/>
      <c r="W125" s="99"/>
      <c r="X125" s="99"/>
      <c r="Y125" s="99"/>
      <c r="Z125" s="99"/>
      <c r="AA125" s="99"/>
      <c r="AB125" s="99"/>
      <c r="AC125" s="99"/>
      <c r="AD125" s="99"/>
      <c r="AE125" s="99"/>
      <c r="AF125" s="99"/>
      <c r="AG125" s="99"/>
      <c r="AH125" s="99"/>
      <c r="AI125" s="99"/>
      <c r="AJ125" s="99"/>
      <c r="AK125" s="99"/>
      <c r="AL125" s="99"/>
      <c r="AM125" s="99"/>
      <c r="AN125" s="99"/>
      <c r="AO125" s="99"/>
      <c r="AP125" s="99"/>
      <c r="AQ125" s="99"/>
      <c r="AR125" s="99"/>
      <c r="AS125" s="99"/>
      <c r="AT125" s="99"/>
      <c r="AU125" s="99"/>
    </row>
    <row r="126" spans="1:47" s="71" customFormat="1" hidden="1" x14ac:dyDescent="0.3">
      <c r="A126" s="66">
        <v>3053</v>
      </c>
      <c r="B126" s="67" t="s">
        <v>215</v>
      </c>
      <c r="C126" s="66">
        <v>12</v>
      </c>
      <c r="D126" s="66"/>
      <c r="E126" s="68">
        <v>8</v>
      </c>
      <c r="F126" s="66">
        <v>1648</v>
      </c>
      <c r="G126" s="66">
        <f t="shared" si="14"/>
        <v>3028</v>
      </c>
      <c r="H126" s="66">
        <f t="shared" si="15"/>
        <v>2338</v>
      </c>
      <c r="I126" s="66"/>
      <c r="J126" s="69">
        <f t="shared" si="11"/>
        <v>194.83333333333334</v>
      </c>
      <c r="K126" s="66"/>
      <c r="L126" s="66"/>
      <c r="M126" s="66"/>
      <c r="N126" s="44">
        <f t="shared" si="16"/>
        <v>9.7416666666666671</v>
      </c>
      <c r="O126" s="49">
        <f t="shared" si="12"/>
        <v>204.57500000000002</v>
      </c>
      <c r="P126" s="83">
        <v>757</v>
      </c>
      <c r="Q126" s="71">
        <f t="shared" si="13"/>
        <v>378.5</v>
      </c>
      <c r="R126" s="78"/>
      <c r="S126" s="99"/>
      <c r="T126" s="99"/>
      <c r="U126" s="99"/>
      <c r="V126" s="99"/>
      <c r="W126" s="99"/>
      <c r="X126" s="99"/>
      <c r="Y126" s="99"/>
      <c r="Z126" s="99"/>
      <c r="AA126" s="99"/>
      <c r="AB126" s="99"/>
      <c r="AC126" s="99"/>
      <c r="AD126" s="99"/>
      <c r="AE126" s="99"/>
      <c r="AF126" s="99"/>
      <c r="AG126" s="99"/>
      <c r="AH126" s="99"/>
      <c r="AI126" s="99"/>
      <c r="AJ126" s="99"/>
      <c r="AK126" s="99"/>
      <c r="AL126" s="99"/>
      <c r="AM126" s="99"/>
      <c r="AN126" s="99"/>
      <c r="AO126" s="99"/>
      <c r="AP126" s="99"/>
      <c r="AQ126" s="99"/>
      <c r="AR126" s="99"/>
      <c r="AS126" s="99"/>
      <c r="AT126" s="99"/>
      <c r="AU126" s="99"/>
    </row>
    <row r="127" spans="1:47" s="71" customFormat="1" x14ac:dyDescent="0.3">
      <c r="A127" s="66">
        <v>3021</v>
      </c>
      <c r="B127" s="67" t="s">
        <v>262</v>
      </c>
      <c r="C127" s="66">
        <v>36</v>
      </c>
      <c r="D127" s="66">
        <v>293</v>
      </c>
      <c r="E127" s="68">
        <v>5</v>
      </c>
      <c r="F127" s="66">
        <v>1182</v>
      </c>
      <c r="G127" s="66">
        <f t="shared" si="14"/>
        <v>3600</v>
      </c>
      <c r="H127" s="66">
        <f t="shared" si="15"/>
        <v>2391</v>
      </c>
      <c r="I127" s="66">
        <v>1080</v>
      </c>
      <c r="J127" s="69">
        <f t="shared" si="11"/>
        <v>28.277777777777779</v>
      </c>
      <c r="K127" s="66"/>
      <c r="L127" s="66"/>
      <c r="M127" s="66"/>
      <c r="N127" s="44">
        <f t="shared" si="16"/>
        <v>3.3208333333333337</v>
      </c>
      <c r="O127" s="49">
        <f t="shared" si="12"/>
        <v>31.598611111111111</v>
      </c>
      <c r="P127" s="83">
        <v>1440</v>
      </c>
      <c r="Q127" s="71">
        <f t="shared" si="13"/>
        <v>720</v>
      </c>
      <c r="R127" s="78"/>
      <c r="S127" s="99"/>
      <c r="T127" s="99"/>
      <c r="U127" s="99"/>
      <c r="V127" s="99"/>
      <c r="W127" s="99"/>
      <c r="X127" s="99"/>
      <c r="Y127" s="99"/>
      <c r="Z127" s="99"/>
      <c r="AA127" s="99"/>
      <c r="AB127" s="99"/>
      <c r="AC127" s="99"/>
      <c r="AD127" s="99"/>
      <c r="AE127" s="99"/>
      <c r="AF127" s="99"/>
      <c r="AG127" s="99"/>
      <c r="AH127" s="99"/>
      <c r="AI127" s="99"/>
      <c r="AJ127" s="99"/>
      <c r="AK127" s="99"/>
      <c r="AL127" s="99"/>
      <c r="AM127" s="99"/>
      <c r="AN127" s="99"/>
      <c r="AO127" s="99"/>
      <c r="AP127" s="99"/>
      <c r="AQ127" s="99"/>
      <c r="AR127" s="99"/>
      <c r="AS127" s="99"/>
      <c r="AT127" s="99"/>
      <c r="AU127" s="99"/>
    </row>
    <row r="128" spans="1:47" s="71" customFormat="1" hidden="1" x14ac:dyDescent="0.3">
      <c r="A128" s="66"/>
      <c r="B128" s="67" t="s">
        <v>357</v>
      </c>
      <c r="C128" s="66"/>
      <c r="D128" s="66"/>
      <c r="E128" s="68"/>
      <c r="F128" s="66"/>
      <c r="G128" s="66"/>
      <c r="H128" s="66"/>
      <c r="I128" s="66"/>
      <c r="J128" s="69"/>
      <c r="K128" s="66"/>
      <c r="L128" s="66"/>
      <c r="M128" s="66"/>
      <c r="N128" s="44"/>
      <c r="O128" s="49"/>
      <c r="P128" s="83"/>
      <c r="R128" s="78"/>
      <c r="S128" s="99"/>
      <c r="T128" s="99"/>
      <c r="U128" s="99"/>
      <c r="V128" s="99"/>
      <c r="W128" s="99"/>
      <c r="X128" s="99"/>
      <c r="Y128" s="99"/>
      <c r="Z128" s="99"/>
      <c r="AA128" s="99"/>
      <c r="AB128" s="99"/>
      <c r="AC128" s="99"/>
      <c r="AD128" s="99"/>
      <c r="AE128" s="99"/>
      <c r="AF128" s="99"/>
      <c r="AG128" s="99"/>
      <c r="AH128" s="99"/>
      <c r="AI128" s="99"/>
      <c r="AJ128" s="99"/>
      <c r="AK128" s="99"/>
      <c r="AL128" s="99"/>
      <c r="AM128" s="99"/>
      <c r="AN128" s="99"/>
      <c r="AO128" s="99"/>
      <c r="AP128" s="99"/>
      <c r="AQ128" s="99"/>
      <c r="AR128" s="99"/>
      <c r="AS128" s="99"/>
      <c r="AT128" s="99"/>
      <c r="AU128" s="99"/>
    </row>
    <row r="129" spans="1:47" s="71" customFormat="1" hidden="1" x14ac:dyDescent="0.3">
      <c r="A129" s="66">
        <v>1234</v>
      </c>
      <c r="B129" s="67" t="s">
        <v>8</v>
      </c>
      <c r="C129" s="66">
        <v>12</v>
      </c>
      <c r="D129" s="66"/>
      <c r="E129" s="68">
        <v>9</v>
      </c>
      <c r="F129" s="66">
        <v>2368</v>
      </c>
      <c r="G129" s="66">
        <f t="shared" ref="G129:G148" si="17">Q129*E129</f>
        <v>6714</v>
      </c>
      <c r="H129" s="66">
        <f t="shared" si="15"/>
        <v>4541</v>
      </c>
      <c r="I129" s="66"/>
      <c r="J129" s="69">
        <f t="shared" si="11"/>
        <v>378.41666666666669</v>
      </c>
      <c r="K129" s="66"/>
      <c r="L129" s="66"/>
      <c r="M129" s="66"/>
      <c r="N129" s="44">
        <f t="shared" ref="N129:N136" si="18">H129*0.05/C129</f>
        <v>18.920833333333334</v>
      </c>
      <c r="O129" s="49">
        <f t="shared" si="12"/>
        <v>397.33750000000003</v>
      </c>
      <c r="P129" s="83">
        <v>1492</v>
      </c>
      <c r="Q129" s="71">
        <f t="shared" si="13"/>
        <v>746</v>
      </c>
      <c r="R129" s="78"/>
      <c r="S129" s="99"/>
      <c r="T129" s="99"/>
      <c r="U129" s="99"/>
      <c r="V129" s="99"/>
      <c r="W129" s="99"/>
      <c r="X129" s="99"/>
      <c r="Y129" s="99"/>
      <c r="Z129" s="99"/>
      <c r="AA129" s="99"/>
      <c r="AB129" s="99"/>
      <c r="AC129" s="99"/>
      <c r="AD129" s="99"/>
      <c r="AE129" s="99"/>
      <c r="AF129" s="99"/>
      <c r="AG129" s="99"/>
      <c r="AH129" s="99"/>
      <c r="AI129" s="99"/>
      <c r="AJ129" s="99"/>
      <c r="AK129" s="99"/>
      <c r="AL129" s="99"/>
      <c r="AM129" s="99"/>
      <c r="AN129" s="99"/>
      <c r="AO129" s="99"/>
      <c r="AP129" s="99"/>
      <c r="AQ129" s="99"/>
      <c r="AR129" s="99"/>
      <c r="AS129" s="99"/>
      <c r="AT129" s="99"/>
      <c r="AU129" s="99"/>
    </row>
    <row r="130" spans="1:47" s="71" customFormat="1" hidden="1" x14ac:dyDescent="0.3">
      <c r="A130" s="66">
        <v>1355</v>
      </c>
      <c r="B130" s="67" t="s">
        <v>322</v>
      </c>
      <c r="C130" s="66">
        <v>24</v>
      </c>
      <c r="D130" s="66"/>
      <c r="E130" s="68">
        <v>9</v>
      </c>
      <c r="F130" s="66">
        <v>540</v>
      </c>
      <c r="G130" s="66">
        <f t="shared" si="17"/>
        <v>1080</v>
      </c>
      <c r="H130" s="66">
        <f t="shared" si="15"/>
        <v>810</v>
      </c>
      <c r="I130" s="66"/>
      <c r="J130" s="69">
        <f t="shared" si="11"/>
        <v>33.75</v>
      </c>
      <c r="K130" s="66"/>
      <c r="L130" s="66"/>
      <c r="M130" s="66"/>
      <c r="N130" s="44">
        <f t="shared" si="18"/>
        <v>1.6875</v>
      </c>
      <c r="O130" s="49">
        <f t="shared" si="12"/>
        <v>35.4375</v>
      </c>
      <c r="P130" s="83">
        <v>240</v>
      </c>
      <c r="Q130" s="71">
        <f t="shared" si="13"/>
        <v>120</v>
      </c>
      <c r="R130" s="78"/>
      <c r="S130" s="99"/>
      <c r="T130" s="99"/>
      <c r="U130" s="99"/>
      <c r="V130" s="99"/>
      <c r="W130" s="99"/>
      <c r="X130" s="99"/>
      <c r="Y130" s="99"/>
      <c r="Z130" s="99"/>
      <c r="AA130" s="99"/>
      <c r="AB130" s="99"/>
      <c r="AC130" s="99"/>
      <c r="AD130" s="99"/>
      <c r="AE130" s="99"/>
      <c r="AF130" s="99"/>
      <c r="AG130" s="99"/>
      <c r="AH130" s="99"/>
      <c r="AI130" s="99"/>
      <c r="AJ130" s="99"/>
      <c r="AK130" s="99"/>
      <c r="AL130" s="99"/>
      <c r="AM130" s="99"/>
      <c r="AN130" s="99"/>
      <c r="AO130" s="99"/>
      <c r="AP130" s="99"/>
      <c r="AQ130" s="99"/>
      <c r="AR130" s="99"/>
      <c r="AS130" s="99"/>
      <c r="AT130" s="99"/>
      <c r="AU130" s="99"/>
    </row>
    <row r="131" spans="1:47" s="71" customFormat="1" hidden="1" x14ac:dyDescent="0.3">
      <c r="A131" s="66">
        <v>160</v>
      </c>
      <c r="B131" s="67" t="s">
        <v>234</v>
      </c>
      <c r="C131" s="66">
        <v>24</v>
      </c>
      <c r="D131" s="66"/>
      <c r="E131" s="68">
        <v>9</v>
      </c>
      <c r="F131" s="66">
        <v>1337</v>
      </c>
      <c r="G131" s="66">
        <f t="shared" si="17"/>
        <v>1003.5</v>
      </c>
      <c r="H131" s="66">
        <f t="shared" si="15"/>
        <v>1170.25</v>
      </c>
      <c r="I131" s="66"/>
      <c r="J131" s="69">
        <f t="shared" si="11"/>
        <v>48.760416666666664</v>
      </c>
      <c r="K131" s="66"/>
      <c r="L131" s="66"/>
      <c r="M131" s="66"/>
      <c r="N131" s="44">
        <f t="shared" si="18"/>
        <v>2.4380208333333333</v>
      </c>
      <c r="O131" s="49">
        <f t="shared" si="12"/>
        <v>51.198437499999997</v>
      </c>
      <c r="P131" s="83">
        <v>223</v>
      </c>
      <c r="Q131" s="71">
        <f t="shared" si="13"/>
        <v>111.5</v>
      </c>
      <c r="R131" s="78"/>
      <c r="S131" s="99"/>
      <c r="T131" s="99"/>
      <c r="U131" s="99"/>
      <c r="V131" s="99"/>
      <c r="W131" s="99"/>
      <c r="X131" s="99"/>
      <c r="Y131" s="99"/>
      <c r="Z131" s="99"/>
      <c r="AA131" s="99"/>
      <c r="AB131" s="99"/>
      <c r="AC131" s="99"/>
      <c r="AD131" s="99"/>
      <c r="AE131" s="99"/>
      <c r="AF131" s="99"/>
      <c r="AG131" s="99"/>
      <c r="AH131" s="99"/>
      <c r="AI131" s="99"/>
      <c r="AJ131" s="99"/>
      <c r="AK131" s="99"/>
      <c r="AL131" s="99"/>
      <c r="AM131" s="99"/>
      <c r="AN131" s="99"/>
      <c r="AO131" s="99"/>
      <c r="AP131" s="99"/>
      <c r="AQ131" s="99"/>
      <c r="AR131" s="99"/>
      <c r="AS131" s="99"/>
      <c r="AT131" s="99"/>
      <c r="AU131" s="99"/>
    </row>
    <row r="132" spans="1:47" s="71" customFormat="1" hidden="1" x14ac:dyDescent="0.3">
      <c r="A132" s="66">
        <v>159</v>
      </c>
      <c r="B132" s="67" t="s">
        <v>113</v>
      </c>
      <c r="C132" s="66">
        <v>24</v>
      </c>
      <c r="D132" s="66"/>
      <c r="E132" s="68">
        <v>9</v>
      </c>
      <c r="F132" s="66">
        <v>1849</v>
      </c>
      <c r="G132" s="66">
        <f t="shared" si="17"/>
        <v>1962</v>
      </c>
      <c r="H132" s="66">
        <f t="shared" si="15"/>
        <v>1905.5</v>
      </c>
      <c r="I132" s="66"/>
      <c r="J132" s="69">
        <f t="shared" si="11"/>
        <v>79.395833333333329</v>
      </c>
      <c r="K132" s="66"/>
      <c r="L132" s="66"/>
      <c r="M132" s="66"/>
      <c r="N132" s="44">
        <f t="shared" si="18"/>
        <v>3.9697916666666671</v>
      </c>
      <c r="O132" s="49">
        <f t="shared" si="12"/>
        <v>83.365624999999994</v>
      </c>
      <c r="P132" s="83">
        <v>436</v>
      </c>
      <c r="Q132" s="71">
        <f t="shared" si="13"/>
        <v>218</v>
      </c>
      <c r="R132" s="78"/>
      <c r="S132" s="99"/>
      <c r="T132" s="99"/>
      <c r="U132" s="99"/>
      <c r="V132" s="99"/>
      <c r="W132" s="99"/>
      <c r="X132" s="99"/>
      <c r="Y132" s="99"/>
      <c r="Z132" s="99"/>
      <c r="AA132" s="99"/>
      <c r="AB132" s="99"/>
      <c r="AC132" s="99"/>
      <c r="AD132" s="99"/>
      <c r="AE132" s="99"/>
      <c r="AF132" s="99"/>
      <c r="AG132" s="99"/>
      <c r="AH132" s="99"/>
      <c r="AI132" s="99"/>
      <c r="AJ132" s="99"/>
      <c r="AK132" s="99"/>
      <c r="AL132" s="99"/>
      <c r="AM132" s="99"/>
      <c r="AN132" s="99"/>
      <c r="AO132" s="99"/>
      <c r="AP132" s="99"/>
      <c r="AQ132" s="99"/>
      <c r="AR132" s="99"/>
      <c r="AS132" s="99"/>
      <c r="AT132" s="99"/>
      <c r="AU132" s="99"/>
    </row>
    <row r="133" spans="1:47" s="71" customFormat="1" hidden="1" x14ac:dyDescent="0.3">
      <c r="A133" s="66">
        <v>162</v>
      </c>
      <c r="B133" s="67" t="s">
        <v>54</v>
      </c>
      <c r="C133" s="66">
        <v>24</v>
      </c>
      <c r="D133" s="66"/>
      <c r="E133" s="68">
        <v>9</v>
      </c>
      <c r="F133" s="66">
        <v>2232</v>
      </c>
      <c r="G133" s="66">
        <f t="shared" si="17"/>
        <v>3622.5</v>
      </c>
      <c r="H133" s="66">
        <f t="shared" si="15"/>
        <v>2927.25</v>
      </c>
      <c r="I133" s="66"/>
      <c r="J133" s="69">
        <f t="shared" si="11"/>
        <v>121.96875</v>
      </c>
      <c r="K133" s="66"/>
      <c r="L133" s="66"/>
      <c r="M133" s="66"/>
      <c r="N133" s="44">
        <f t="shared" si="18"/>
        <v>6.0984375000000002</v>
      </c>
      <c r="O133" s="49">
        <f t="shared" si="12"/>
        <v>128.06718749999999</v>
      </c>
      <c r="P133" s="83">
        <v>805</v>
      </c>
      <c r="Q133" s="71">
        <f t="shared" si="13"/>
        <v>402.5</v>
      </c>
      <c r="R133" s="78"/>
      <c r="S133" s="99"/>
      <c r="T133" s="99"/>
      <c r="U133" s="99"/>
      <c r="V133" s="99"/>
      <c r="W133" s="99"/>
      <c r="X133" s="99"/>
      <c r="Y133" s="99"/>
      <c r="Z133" s="99"/>
      <c r="AA133" s="99"/>
      <c r="AB133" s="99"/>
      <c r="AC133" s="99"/>
      <c r="AD133" s="99"/>
      <c r="AE133" s="99"/>
      <c r="AF133" s="99"/>
      <c r="AG133" s="99"/>
      <c r="AH133" s="99"/>
      <c r="AI133" s="99"/>
      <c r="AJ133" s="99"/>
      <c r="AK133" s="99"/>
      <c r="AL133" s="99"/>
      <c r="AM133" s="99"/>
      <c r="AN133" s="99"/>
      <c r="AO133" s="99"/>
      <c r="AP133" s="99"/>
      <c r="AQ133" s="99"/>
      <c r="AR133" s="99"/>
      <c r="AS133" s="99"/>
      <c r="AT133" s="99"/>
      <c r="AU133" s="99"/>
    </row>
    <row r="134" spans="1:47" s="71" customFormat="1" hidden="1" x14ac:dyDescent="0.3">
      <c r="A134" s="66">
        <v>161</v>
      </c>
      <c r="B134" s="67" t="s">
        <v>197</v>
      </c>
      <c r="C134" s="66">
        <v>24</v>
      </c>
      <c r="D134" s="66"/>
      <c r="E134" s="68">
        <v>9</v>
      </c>
      <c r="F134" s="66">
        <v>1238</v>
      </c>
      <c r="G134" s="66">
        <f t="shared" si="17"/>
        <v>1710</v>
      </c>
      <c r="H134" s="66">
        <f t="shared" si="15"/>
        <v>1474</v>
      </c>
      <c r="I134" s="66"/>
      <c r="J134" s="69">
        <f t="shared" si="11"/>
        <v>61.416666666666664</v>
      </c>
      <c r="K134" s="66"/>
      <c r="L134" s="66"/>
      <c r="M134" s="66"/>
      <c r="N134" s="44">
        <f t="shared" si="18"/>
        <v>3.0708333333333333</v>
      </c>
      <c r="O134" s="49">
        <f t="shared" si="12"/>
        <v>64.487499999999997</v>
      </c>
      <c r="P134" s="83">
        <v>380</v>
      </c>
      <c r="Q134" s="71">
        <f t="shared" si="13"/>
        <v>190</v>
      </c>
      <c r="R134" s="78"/>
      <c r="S134" s="99"/>
      <c r="T134" s="99"/>
      <c r="U134" s="99"/>
      <c r="V134" s="99"/>
      <c r="W134" s="99"/>
      <c r="X134" s="99"/>
      <c r="Y134" s="99"/>
      <c r="Z134" s="99"/>
      <c r="AA134" s="99"/>
      <c r="AB134" s="99"/>
      <c r="AC134" s="99"/>
      <c r="AD134" s="99"/>
      <c r="AE134" s="99"/>
      <c r="AF134" s="99"/>
      <c r="AG134" s="99"/>
      <c r="AH134" s="99"/>
      <c r="AI134" s="99"/>
      <c r="AJ134" s="99"/>
      <c r="AK134" s="99"/>
      <c r="AL134" s="99"/>
      <c r="AM134" s="99"/>
      <c r="AN134" s="99"/>
      <c r="AO134" s="99"/>
      <c r="AP134" s="99"/>
      <c r="AQ134" s="99"/>
      <c r="AR134" s="99"/>
      <c r="AS134" s="99"/>
      <c r="AT134" s="99"/>
      <c r="AU134" s="99"/>
    </row>
    <row r="135" spans="1:47" s="81" customFormat="1" hidden="1" x14ac:dyDescent="0.3">
      <c r="A135" s="41">
        <v>228</v>
      </c>
      <c r="B135" s="63" t="s">
        <v>324</v>
      </c>
      <c r="C135" s="41">
        <v>24</v>
      </c>
      <c r="D135" s="41"/>
      <c r="E135" s="42">
        <v>9</v>
      </c>
      <c r="F135" s="41">
        <v>846</v>
      </c>
      <c r="G135" s="66">
        <f t="shared" si="17"/>
        <v>1107</v>
      </c>
      <c r="H135" s="41">
        <f t="shared" si="15"/>
        <v>976.5</v>
      </c>
      <c r="I135" s="41"/>
      <c r="J135" s="69">
        <f t="shared" ref="J135:J199" si="19">(H135-D135-I135)/C135</f>
        <v>40.6875</v>
      </c>
      <c r="K135" s="41"/>
      <c r="L135" s="41"/>
      <c r="M135" s="41"/>
      <c r="N135" s="39">
        <f t="shared" si="18"/>
        <v>2.0343750000000003</v>
      </c>
      <c r="O135" s="49">
        <f t="shared" ref="O135:O199" si="20">J135+N135</f>
        <v>42.721874999999997</v>
      </c>
      <c r="P135" s="84">
        <v>246</v>
      </c>
      <c r="Q135" s="71">
        <f t="shared" ref="Q135:Q199" si="21">P135/2</f>
        <v>123</v>
      </c>
      <c r="R135" s="19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</row>
    <row r="136" spans="1:47" s="81" customFormat="1" hidden="1" x14ac:dyDescent="0.3">
      <c r="A136" s="66">
        <v>1355</v>
      </c>
      <c r="B136" s="67" t="s">
        <v>323</v>
      </c>
      <c r="C136" s="66">
        <v>24</v>
      </c>
      <c r="D136" s="66"/>
      <c r="E136" s="68">
        <v>9</v>
      </c>
      <c r="F136" s="66">
        <v>518</v>
      </c>
      <c r="G136" s="66">
        <f t="shared" si="17"/>
        <v>1080</v>
      </c>
      <c r="H136" s="66">
        <f t="shared" si="15"/>
        <v>799</v>
      </c>
      <c r="I136" s="66"/>
      <c r="J136" s="69">
        <f t="shared" si="19"/>
        <v>33.291666666666664</v>
      </c>
      <c r="K136" s="66"/>
      <c r="L136" s="66"/>
      <c r="M136" s="66"/>
      <c r="N136" s="44">
        <f t="shared" si="18"/>
        <v>1.6645833333333335</v>
      </c>
      <c r="O136" s="49">
        <f t="shared" si="20"/>
        <v>34.956249999999997</v>
      </c>
      <c r="P136" s="83">
        <v>240</v>
      </c>
      <c r="Q136" s="71">
        <f t="shared" si="21"/>
        <v>120</v>
      </c>
      <c r="R136" s="78"/>
      <c r="S136" s="99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</row>
    <row r="137" spans="1:47" s="81" customFormat="1" hidden="1" x14ac:dyDescent="0.3">
      <c r="A137" s="55"/>
      <c r="B137" s="98" t="s">
        <v>309</v>
      </c>
      <c r="C137" s="55">
        <v>12</v>
      </c>
      <c r="D137" s="55"/>
      <c r="E137" s="57"/>
      <c r="F137" s="55">
        <v>0</v>
      </c>
      <c r="G137" s="80">
        <f t="shared" si="17"/>
        <v>0</v>
      </c>
      <c r="H137" s="55"/>
      <c r="I137" s="55"/>
      <c r="J137" s="69">
        <f t="shared" si="19"/>
        <v>0</v>
      </c>
      <c r="K137" s="55"/>
      <c r="L137" s="55"/>
      <c r="M137" s="55"/>
      <c r="N137" s="59"/>
      <c r="O137" s="49">
        <f t="shared" si="20"/>
        <v>0</v>
      </c>
      <c r="P137" s="87"/>
      <c r="Q137" s="95">
        <f t="shared" si="21"/>
        <v>0</v>
      </c>
      <c r="R137" s="19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</row>
    <row r="138" spans="1:47" s="81" customFormat="1" hidden="1" x14ac:dyDescent="0.3">
      <c r="A138" s="55"/>
      <c r="B138" s="98" t="s">
        <v>310</v>
      </c>
      <c r="C138" s="55">
        <v>27</v>
      </c>
      <c r="D138" s="55"/>
      <c r="E138" s="57"/>
      <c r="F138" s="55">
        <v>0</v>
      </c>
      <c r="G138" s="80">
        <f t="shared" si="17"/>
        <v>0</v>
      </c>
      <c r="H138" s="55"/>
      <c r="I138" s="55"/>
      <c r="J138" s="69">
        <f t="shared" si="19"/>
        <v>0</v>
      </c>
      <c r="K138" s="55"/>
      <c r="L138" s="55"/>
      <c r="M138" s="55"/>
      <c r="N138" s="59"/>
      <c r="O138" s="49">
        <f t="shared" si="20"/>
        <v>0</v>
      </c>
      <c r="P138" s="87"/>
      <c r="Q138" s="95">
        <f t="shared" si="21"/>
        <v>0</v>
      </c>
      <c r="R138" s="19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</row>
    <row r="139" spans="1:47" s="81" customFormat="1" hidden="1" x14ac:dyDescent="0.3">
      <c r="A139" s="55"/>
      <c r="B139" s="98" t="s">
        <v>311</v>
      </c>
      <c r="C139" s="55">
        <v>12</v>
      </c>
      <c r="D139" s="55"/>
      <c r="E139" s="57"/>
      <c r="F139" s="55">
        <v>0</v>
      </c>
      <c r="G139" s="80">
        <f t="shared" si="17"/>
        <v>0</v>
      </c>
      <c r="H139" s="55"/>
      <c r="I139" s="55"/>
      <c r="J139" s="69">
        <f t="shared" si="19"/>
        <v>0</v>
      </c>
      <c r="K139" s="55"/>
      <c r="L139" s="55"/>
      <c r="M139" s="55"/>
      <c r="N139" s="59"/>
      <c r="O139" s="49">
        <f t="shared" si="20"/>
        <v>0</v>
      </c>
      <c r="P139" s="87"/>
      <c r="Q139" s="95">
        <f t="shared" si="21"/>
        <v>0</v>
      </c>
      <c r="R139" s="19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</row>
    <row r="140" spans="1:47" s="81" customFormat="1" hidden="1" x14ac:dyDescent="0.3">
      <c r="A140" s="55"/>
      <c r="B140" s="98" t="s">
        <v>312</v>
      </c>
      <c r="C140" s="55">
        <v>27</v>
      </c>
      <c r="D140" s="55"/>
      <c r="E140" s="57"/>
      <c r="F140" s="55">
        <v>0</v>
      </c>
      <c r="G140" s="80">
        <f t="shared" si="17"/>
        <v>0</v>
      </c>
      <c r="H140" s="55"/>
      <c r="I140" s="55"/>
      <c r="J140" s="69">
        <f t="shared" si="19"/>
        <v>0</v>
      </c>
      <c r="K140" s="55"/>
      <c r="L140" s="55"/>
      <c r="M140" s="55"/>
      <c r="N140" s="59"/>
      <c r="O140" s="49">
        <f t="shared" si="20"/>
        <v>0</v>
      </c>
      <c r="P140" s="87"/>
      <c r="Q140" s="95">
        <f t="shared" si="21"/>
        <v>0</v>
      </c>
      <c r="R140" s="19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</row>
    <row r="141" spans="1:47" s="81" customFormat="1" hidden="1" x14ac:dyDescent="0.3">
      <c r="A141" s="55"/>
      <c r="B141" s="98" t="s">
        <v>313</v>
      </c>
      <c r="C141" s="55">
        <v>12</v>
      </c>
      <c r="D141" s="55"/>
      <c r="E141" s="57"/>
      <c r="F141" s="55">
        <v>0</v>
      </c>
      <c r="G141" s="80">
        <f t="shared" si="17"/>
        <v>0</v>
      </c>
      <c r="H141" s="55"/>
      <c r="I141" s="55"/>
      <c r="J141" s="69">
        <f t="shared" si="19"/>
        <v>0</v>
      </c>
      <c r="K141" s="55"/>
      <c r="L141" s="55"/>
      <c r="M141" s="55"/>
      <c r="N141" s="59"/>
      <c r="O141" s="49">
        <f t="shared" si="20"/>
        <v>0</v>
      </c>
      <c r="P141" s="87"/>
      <c r="Q141" s="95">
        <f t="shared" si="21"/>
        <v>0</v>
      </c>
      <c r="R141" s="19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</row>
    <row r="142" spans="1:47" s="71" customFormat="1" hidden="1" x14ac:dyDescent="0.3">
      <c r="A142" s="55"/>
      <c r="B142" s="98" t="s">
        <v>314</v>
      </c>
      <c r="C142" s="55">
        <v>27</v>
      </c>
      <c r="D142" s="55"/>
      <c r="E142" s="57"/>
      <c r="F142" s="55">
        <v>0</v>
      </c>
      <c r="G142" s="80">
        <f t="shared" si="17"/>
        <v>0</v>
      </c>
      <c r="H142" s="55"/>
      <c r="I142" s="55"/>
      <c r="J142" s="69">
        <f t="shared" si="19"/>
        <v>0</v>
      </c>
      <c r="K142" s="55"/>
      <c r="L142" s="55"/>
      <c r="M142" s="55"/>
      <c r="N142" s="59"/>
      <c r="O142" s="49">
        <f t="shared" si="20"/>
        <v>0</v>
      </c>
      <c r="P142" s="87"/>
      <c r="Q142" s="95">
        <f t="shared" si="21"/>
        <v>0</v>
      </c>
      <c r="R142" s="19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</row>
    <row r="143" spans="1:47" s="71" customFormat="1" hidden="1" x14ac:dyDescent="0.3">
      <c r="A143" s="55"/>
      <c r="B143" s="98" t="s">
        <v>315</v>
      </c>
      <c r="C143" s="55">
        <v>12</v>
      </c>
      <c r="D143" s="55"/>
      <c r="E143" s="57"/>
      <c r="F143" s="55">
        <v>0</v>
      </c>
      <c r="G143" s="80">
        <f t="shared" si="17"/>
        <v>0</v>
      </c>
      <c r="H143" s="55"/>
      <c r="I143" s="55"/>
      <c r="J143" s="69">
        <f t="shared" si="19"/>
        <v>0</v>
      </c>
      <c r="K143" s="55"/>
      <c r="L143" s="55"/>
      <c r="M143" s="55"/>
      <c r="N143" s="59"/>
      <c r="O143" s="49">
        <f t="shared" si="20"/>
        <v>0</v>
      </c>
      <c r="P143" s="87"/>
      <c r="Q143" s="95">
        <f t="shared" si="21"/>
        <v>0</v>
      </c>
      <c r="R143" s="19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</row>
    <row r="144" spans="1:47" s="71" customFormat="1" hidden="1" x14ac:dyDescent="0.3">
      <c r="A144" s="55"/>
      <c r="B144" s="98" t="s">
        <v>316</v>
      </c>
      <c r="C144" s="55">
        <v>27</v>
      </c>
      <c r="D144" s="55"/>
      <c r="E144" s="57"/>
      <c r="F144" s="55">
        <v>0</v>
      </c>
      <c r="G144" s="80">
        <f t="shared" si="17"/>
        <v>0</v>
      </c>
      <c r="H144" s="55"/>
      <c r="I144" s="55"/>
      <c r="J144" s="69">
        <f t="shared" si="19"/>
        <v>0</v>
      </c>
      <c r="K144" s="55"/>
      <c r="L144" s="55"/>
      <c r="M144" s="55"/>
      <c r="N144" s="59"/>
      <c r="O144" s="49">
        <f t="shared" si="20"/>
        <v>0</v>
      </c>
      <c r="P144" s="87"/>
      <c r="Q144" s="95">
        <f t="shared" si="21"/>
        <v>0</v>
      </c>
      <c r="R144" s="19"/>
      <c r="S144" s="12"/>
      <c r="T144" s="99"/>
      <c r="U144" s="99"/>
      <c r="V144" s="99"/>
      <c r="W144" s="99"/>
      <c r="X144" s="99"/>
      <c r="Y144" s="99"/>
      <c r="Z144" s="99"/>
      <c r="AA144" s="99"/>
      <c r="AB144" s="99"/>
      <c r="AC144" s="99"/>
      <c r="AD144" s="99"/>
      <c r="AE144" s="99"/>
      <c r="AF144" s="99"/>
      <c r="AG144" s="99"/>
      <c r="AH144" s="99"/>
      <c r="AI144" s="99"/>
      <c r="AJ144" s="99"/>
      <c r="AK144" s="99"/>
      <c r="AL144" s="99"/>
      <c r="AM144" s="99"/>
      <c r="AN144" s="99"/>
      <c r="AO144" s="99"/>
      <c r="AP144" s="99"/>
      <c r="AQ144" s="99"/>
      <c r="AR144" s="99"/>
      <c r="AS144" s="99"/>
      <c r="AT144" s="99"/>
      <c r="AU144" s="99"/>
    </row>
    <row r="145" spans="1:47" s="71" customFormat="1" x14ac:dyDescent="0.3">
      <c r="A145" s="66">
        <v>1239</v>
      </c>
      <c r="B145" s="67" t="s">
        <v>188</v>
      </c>
      <c r="C145" s="66">
        <v>30</v>
      </c>
      <c r="D145" s="75">
        <v>0</v>
      </c>
      <c r="E145" s="68">
        <v>4.5</v>
      </c>
      <c r="F145" s="66">
        <v>1821</v>
      </c>
      <c r="G145" s="66">
        <f t="shared" si="17"/>
        <v>2432.25</v>
      </c>
      <c r="H145" s="66">
        <f t="shared" ref="H145:H209" si="22">SUM(F145+G145)/2</f>
        <v>2126.625</v>
      </c>
      <c r="I145" s="66">
        <v>0</v>
      </c>
      <c r="J145" s="69">
        <f t="shared" si="19"/>
        <v>70.887500000000003</v>
      </c>
      <c r="K145" s="66"/>
      <c r="L145" s="73">
        <v>15</v>
      </c>
      <c r="M145" s="66"/>
      <c r="N145" s="44">
        <f>H145*0.05/C145</f>
        <v>3.5443750000000005</v>
      </c>
      <c r="O145" s="49">
        <f t="shared" si="20"/>
        <v>74.431875000000005</v>
      </c>
      <c r="P145" s="83">
        <v>1081</v>
      </c>
      <c r="Q145" s="71">
        <f t="shared" si="21"/>
        <v>540.5</v>
      </c>
      <c r="R145" s="78"/>
      <c r="S145" s="99"/>
      <c r="T145" s="99"/>
      <c r="U145" s="99"/>
      <c r="V145" s="99"/>
      <c r="W145" s="99"/>
      <c r="X145" s="99"/>
      <c r="Y145" s="99"/>
      <c r="Z145" s="99"/>
      <c r="AA145" s="99"/>
      <c r="AB145" s="99"/>
      <c r="AC145" s="99"/>
      <c r="AD145" s="99"/>
      <c r="AE145" s="99"/>
      <c r="AF145" s="99"/>
      <c r="AG145" s="99"/>
      <c r="AH145" s="99"/>
      <c r="AI145" s="99"/>
      <c r="AJ145" s="99"/>
      <c r="AK145" s="99"/>
      <c r="AL145" s="99"/>
      <c r="AM145" s="99"/>
      <c r="AN145" s="99"/>
      <c r="AO145" s="99"/>
      <c r="AP145" s="99"/>
      <c r="AQ145" s="99"/>
      <c r="AR145" s="99"/>
      <c r="AS145" s="99"/>
      <c r="AT145" s="99"/>
      <c r="AU145" s="99"/>
    </row>
    <row r="146" spans="1:47" s="71" customFormat="1" x14ac:dyDescent="0.3">
      <c r="A146" s="66">
        <v>3103</v>
      </c>
      <c r="B146" s="67" t="s">
        <v>99</v>
      </c>
      <c r="C146" s="66">
        <v>30</v>
      </c>
      <c r="D146" s="66">
        <v>860</v>
      </c>
      <c r="E146" s="68">
        <v>7</v>
      </c>
      <c r="F146" s="66">
        <v>2524</v>
      </c>
      <c r="G146" s="66">
        <f t="shared" si="17"/>
        <v>4112.5</v>
      </c>
      <c r="H146" s="66">
        <f t="shared" si="22"/>
        <v>3318.25</v>
      </c>
      <c r="I146" s="66">
        <v>1500</v>
      </c>
      <c r="J146" s="69">
        <f t="shared" si="19"/>
        <v>31.941666666666666</v>
      </c>
      <c r="K146" s="66"/>
      <c r="L146" s="66"/>
      <c r="M146" s="66"/>
      <c r="N146" s="44">
        <f>H146*0.05/C146</f>
        <v>5.5304166666666674</v>
      </c>
      <c r="O146" s="49">
        <f t="shared" si="20"/>
        <v>37.47208333333333</v>
      </c>
      <c r="P146" s="83">
        <v>1175</v>
      </c>
      <c r="Q146" s="71">
        <f t="shared" si="21"/>
        <v>587.5</v>
      </c>
      <c r="R146" s="78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  <c r="AD146" s="99"/>
      <c r="AE146" s="99"/>
      <c r="AF146" s="99"/>
      <c r="AG146" s="99"/>
      <c r="AH146" s="99"/>
      <c r="AI146" s="99"/>
      <c r="AJ146" s="99"/>
      <c r="AK146" s="99"/>
      <c r="AL146" s="99"/>
      <c r="AM146" s="99"/>
      <c r="AN146" s="99"/>
      <c r="AO146" s="99"/>
      <c r="AP146" s="99"/>
      <c r="AQ146" s="99"/>
      <c r="AR146" s="99"/>
      <c r="AS146" s="99"/>
      <c r="AT146" s="99"/>
      <c r="AU146" s="99"/>
    </row>
    <row r="147" spans="1:47" s="71" customFormat="1" hidden="1" x14ac:dyDescent="0.3">
      <c r="A147" s="66">
        <v>1351</v>
      </c>
      <c r="B147" s="67" t="s">
        <v>179</v>
      </c>
      <c r="C147" s="66">
        <v>24</v>
      </c>
      <c r="D147" s="66"/>
      <c r="E147" s="68">
        <v>9</v>
      </c>
      <c r="F147" s="66">
        <v>963</v>
      </c>
      <c r="G147" s="66">
        <f t="shared" si="17"/>
        <v>2578.5</v>
      </c>
      <c r="H147" s="66">
        <f t="shared" si="22"/>
        <v>1770.75</v>
      </c>
      <c r="I147" s="66"/>
      <c r="J147" s="69">
        <f t="shared" si="19"/>
        <v>73.78125</v>
      </c>
      <c r="K147" s="66"/>
      <c r="L147" s="73">
        <v>15</v>
      </c>
      <c r="M147" s="66"/>
      <c r="N147" s="44">
        <f>H147*0.05/C147</f>
        <v>3.6890625000000004</v>
      </c>
      <c r="O147" s="49">
        <f t="shared" si="20"/>
        <v>77.470312500000006</v>
      </c>
      <c r="P147" s="83">
        <v>573</v>
      </c>
      <c r="Q147" s="71">
        <f t="shared" si="21"/>
        <v>286.5</v>
      </c>
      <c r="R147" s="78"/>
      <c r="S147" s="99"/>
      <c r="T147" s="99"/>
      <c r="U147" s="99"/>
      <c r="V147" s="99"/>
      <c r="W147" s="99"/>
      <c r="X147" s="99"/>
      <c r="Y147" s="99"/>
      <c r="Z147" s="99"/>
      <c r="AA147" s="99"/>
      <c r="AB147" s="99"/>
      <c r="AC147" s="99"/>
      <c r="AD147" s="99"/>
      <c r="AE147" s="99"/>
      <c r="AF147" s="99"/>
      <c r="AG147" s="99"/>
      <c r="AH147" s="99"/>
      <c r="AI147" s="99"/>
      <c r="AJ147" s="99"/>
      <c r="AK147" s="99"/>
      <c r="AL147" s="99"/>
      <c r="AM147" s="99"/>
      <c r="AN147" s="99"/>
      <c r="AO147" s="99"/>
      <c r="AP147" s="99"/>
      <c r="AQ147" s="99"/>
      <c r="AR147" s="99"/>
      <c r="AS147" s="99"/>
      <c r="AT147" s="99"/>
      <c r="AU147" s="99"/>
    </row>
    <row r="148" spans="1:47" s="71" customFormat="1" x14ac:dyDescent="0.3">
      <c r="A148" s="66">
        <v>1323</v>
      </c>
      <c r="B148" s="67" t="s">
        <v>235</v>
      </c>
      <c r="C148" s="66">
        <v>8</v>
      </c>
      <c r="D148" s="66">
        <v>0</v>
      </c>
      <c r="E148" s="68">
        <v>5</v>
      </c>
      <c r="F148" s="66">
        <v>205</v>
      </c>
      <c r="G148" s="66">
        <f t="shared" si="17"/>
        <v>417.5</v>
      </c>
      <c r="H148" s="66">
        <f t="shared" si="22"/>
        <v>311.25</v>
      </c>
      <c r="I148" s="66">
        <v>240</v>
      </c>
      <c r="J148" s="69">
        <f t="shared" si="19"/>
        <v>8.90625</v>
      </c>
      <c r="K148" s="66"/>
      <c r="L148" s="66"/>
      <c r="M148" s="66"/>
      <c r="N148" s="44">
        <f>H148*0.05/C148</f>
        <v>1.9453125</v>
      </c>
      <c r="O148" s="49">
        <f t="shared" si="20"/>
        <v>10.8515625</v>
      </c>
      <c r="P148" s="83">
        <v>167</v>
      </c>
      <c r="Q148" s="71">
        <f t="shared" si="21"/>
        <v>83.5</v>
      </c>
      <c r="R148" s="78"/>
      <c r="S148" s="99"/>
      <c r="T148" s="99"/>
      <c r="U148" s="99"/>
      <c r="V148" s="99"/>
      <c r="W148" s="99"/>
      <c r="X148" s="99"/>
      <c r="Y148" s="99"/>
      <c r="Z148" s="99"/>
      <c r="AA148" s="99"/>
      <c r="AB148" s="99"/>
      <c r="AC148" s="99"/>
      <c r="AD148" s="99"/>
      <c r="AE148" s="99"/>
      <c r="AF148" s="99"/>
      <c r="AG148" s="99"/>
      <c r="AH148" s="99"/>
      <c r="AI148" s="99"/>
      <c r="AJ148" s="99"/>
      <c r="AK148" s="99"/>
      <c r="AL148" s="99"/>
      <c r="AM148" s="99"/>
      <c r="AN148" s="99"/>
      <c r="AO148" s="99"/>
      <c r="AP148" s="99"/>
      <c r="AQ148" s="99"/>
      <c r="AR148" s="99"/>
      <c r="AS148" s="99"/>
      <c r="AT148" s="99"/>
      <c r="AU148" s="99"/>
    </row>
    <row r="149" spans="1:47" s="71" customFormat="1" hidden="1" x14ac:dyDescent="0.3">
      <c r="A149" s="66"/>
      <c r="B149" s="67" t="s">
        <v>358</v>
      </c>
      <c r="C149" s="66"/>
      <c r="D149" s="66"/>
      <c r="E149" s="68"/>
      <c r="F149" s="66"/>
      <c r="G149" s="66"/>
      <c r="H149" s="66"/>
      <c r="I149" s="66"/>
      <c r="J149" s="69"/>
      <c r="K149" s="66"/>
      <c r="L149" s="66"/>
      <c r="M149" s="66"/>
      <c r="N149" s="44"/>
      <c r="O149" s="49"/>
      <c r="P149" s="83"/>
      <c r="R149" s="78"/>
      <c r="S149" s="99"/>
      <c r="T149" s="99"/>
      <c r="U149" s="99"/>
      <c r="V149" s="99"/>
      <c r="W149" s="99"/>
      <c r="X149" s="99"/>
      <c r="Y149" s="99"/>
      <c r="Z149" s="99"/>
      <c r="AA149" s="99"/>
      <c r="AB149" s="99"/>
      <c r="AC149" s="99"/>
      <c r="AD149" s="99"/>
      <c r="AE149" s="99"/>
      <c r="AF149" s="99"/>
      <c r="AG149" s="99"/>
      <c r="AH149" s="99"/>
      <c r="AI149" s="99"/>
      <c r="AJ149" s="99"/>
      <c r="AK149" s="99"/>
      <c r="AL149" s="99"/>
      <c r="AM149" s="99"/>
      <c r="AN149" s="99"/>
      <c r="AO149" s="99"/>
      <c r="AP149" s="99"/>
      <c r="AQ149" s="99"/>
      <c r="AR149" s="99"/>
      <c r="AS149" s="99"/>
      <c r="AT149" s="99"/>
      <c r="AU149" s="99"/>
    </row>
    <row r="150" spans="1:47" s="71" customFormat="1" x14ac:dyDescent="0.3">
      <c r="A150" s="66">
        <v>3079</v>
      </c>
      <c r="B150" s="67" t="s">
        <v>83</v>
      </c>
      <c r="C150" s="66">
        <v>12</v>
      </c>
      <c r="D150" s="66">
        <v>25</v>
      </c>
      <c r="E150" s="68">
        <v>5</v>
      </c>
      <c r="F150" s="66">
        <v>2725</v>
      </c>
      <c r="G150" s="66">
        <f t="shared" ref="G150:G213" si="23">Q150*E150</f>
        <v>3280</v>
      </c>
      <c r="H150" s="66">
        <f t="shared" si="22"/>
        <v>3002.5</v>
      </c>
      <c r="I150" s="66">
        <v>1800</v>
      </c>
      <c r="J150" s="69">
        <f t="shared" si="19"/>
        <v>98.125</v>
      </c>
      <c r="K150" s="66"/>
      <c r="L150" s="66"/>
      <c r="M150" s="66"/>
      <c r="N150" s="44">
        <f t="shared" ref="N150:N206" si="24">H150*0.05/C150</f>
        <v>12.510416666666666</v>
      </c>
      <c r="O150" s="49">
        <f t="shared" si="20"/>
        <v>110.63541666666667</v>
      </c>
      <c r="P150" s="83">
        <v>1312</v>
      </c>
      <c r="Q150" s="71">
        <f t="shared" si="21"/>
        <v>656</v>
      </c>
      <c r="R150" s="78">
        <v>150</v>
      </c>
      <c r="S150" s="99"/>
      <c r="T150" s="99"/>
      <c r="U150" s="99"/>
      <c r="V150" s="99"/>
      <c r="W150" s="99"/>
      <c r="X150" s="99"/>
      <c r="Y150" s="99"/>
      <c r="Z150" s="99"/>
      <c r="AA150" s="99"/>
      <c r="AB150" s="99"/>
      <c r="AC150" s="99"/>
      <c r="AD150" s="99"/>
      <c r="AE150" s="99"/>
      <c r="AF150" s="99"/>
      <c r="AG150" s="99"/>
      <c r="AH150" s="99"/>
      <c r="AI150" s="99"/>
      <c r="AJ150" s="99"/>
      <c r="AK150" s="99"/>
      <c r="AL150" s="99"/>
      <c r="AM150" s="99"/>
      <c r="AN150" s="99"/>
      <c r="AO150" s="99"/>
      <c r="AP150" s="99"/>
      <c r="AQ150" s="99"/>
      <c r="AR150" s="99"/>
      <c r="AS150" s="99"/>
      <c r="AT150" s="99"/>
      <c r="AU150" s="99"/>
    </row>
    <row r="151" spans="1:47" s="71" customFormat="1" x14ac:dyDescent="0.3">
      <c r="A151" s="66">
        <v>165</v>
      </c>
      <c r="B151" s="67" t="s">
        <v>82</v>
      </c>
      <c r="C151" s="66">
        <v>24</v>
      </c>
      <c r="D151" s="66">
        <v>4827</v>
      </c>
      <c r="E151" s="68">
        <v>5</v>
      </c>
      <c r="F151" s="66">
        <v>12855</v>
      </c>
      <c r="G151" s="66">
        <f t="shared" si="23"/>
        <v>13957.5</v>
      </c>
      <c r="H151" s="66">
        <f t="shared" si="22"/>
        <v>13406.25</v>
      </c>
      <c r="I151" s="66">
        <v>2400</v>
      </c>
      <c r="J151" s="69">
        <f t="shared" si="19"/>
        <v>257.46875</v>
      </c>
      <c r="K151" s="66"/>
      <c r="L151" s="73">
        <v>30</v>
      </c>
      <c r="M151" s="66"/>
      <c r="N151" s="44">
        <f t="shared" si="24"/>
        <v>27.9296875</v>
      </c>
      <c r="O151" s="49">
        <f t="shared" si="20"/>
        <v>285.3984375</v>
      </c>
      <c r="P151" s="83">
        <v>5583</v>
      </c>
      <c r="Q151" s="71">
        <f t="shared" si="21"/>
        <v>2791.5</v>
      </c>
      <c r="R151" s="78"/>
      <c r="S151" s="99"/>
      <c r="T151" s="99"/>
      <c r="U151" s="99"/>
      <c r="V151" s="99"/>
      <c r="W151" s="99"/>
      <c r="X151" s="99"/>
      <c r="Y151" s="99"/>
      <c r="Z151" s="99"/>
      <c r="AA151" s="99"/>
      <c r="AB151" s="99"/>
      <c r="AC151" s="99"/>
      <c r="AD151" s="99"/>
      <c r="AE151" s="99"/>
      <c r="AF151" s="99"/>
      <c r="AG151" s="99"/>
      <c r="AH151" s="99"/>
      <c r="AI151" s="99"/>
      <c r="AJ151" s="99"/>
      <c r="AK151" s="99"/>
      <c r="AL151" s="99"/>
      <c r="AM151" s="99"/>
      <c r="AN151" s="99"/>
      <c r="AO151" s="99"/>
      <c r="AP151" s="99"/>
      <c r="AQ151" s="99"/>
      <c r="AR151" s="99"/>
      <c r="AS151" s="99"/>
      <c r="AT151" s="99"/>
      <c r="AU151" s="99"/>
    </row>
    <row r="152" spans="1:47" s="71" customFormat="1" hidden="1" x14ac:dyDescent="0.3">
      <c r="A152" s="66">
        <v>3135</v>
      </c>
      <c r="B152" s="67" t="s">
        <v>240</v>
      </c>
      <c r="C152" s="66">
        <v>10</v>
      </c>
      <c r="D152" s="66"/>
      <c r="E152" s="68">
        <v>8</v>
      </c>
      <c r="F152" s="66">
        <v>56</v>
      </c>
      <c r="G152" s="66">
        <f t="shared" si="23"/>
        <v>116</v>
      </c>
      <c r="H152" s="66">
        <f t="shared" si="22"/>
        <v>86</v>
      </c>
      <c r="I152" s="66"/>
      <c r="J152" s="69">
        <f t="shared" si="19"/>
        <v>8.6</v>
      </c>
      <c r="K152" s="66"/>
      <c r="L152" s="66"/>
      <c r="M152" s="66"/>
      <c r="N152" s="44">
        <f t="shared" si="24"/>
        <v>0.43</v>
      </c>
      <c r="O152" s="49">
        <f t="shared" si="20"/>
        <v>9.0299999999999994</v>
      </c>
      <c r="P152" s="83">
        <v>29</v>
      </c>
      <c r="Q152" s="71">
        <f t="shared" si="21"/>
        <v>14.5</v>
      </c>
      <c r="R152" s="78"/>
      <c r="S152" s="99"/>
      <c r="T152" s="99"/>
      <c r="U152" s="99"/>
      <c r="V152" s="99"/>
      <c r="W152" s="99"/>
      <c r="X152" s="99"/>
      <c r="Y152" s="99"/>
      <c r="Z152" s="99"/>
      <c r="AA152" s="99"/>
      <c r="AB152" s="99"/>
      <c r="AC152" s="99"/>
      <c r="AD152" s="99"/>
      <c r="AE152" s="99"/>
      <c r="AF152" s="99"/>
      <c r="AG152" s="99"/>
      <c r="AH152" s="99"/>
      <c r="AI152" s="99"/>
      <c r="AJ152" s="99"/>
      <c r="AK152" s="99"/>
      <c r="AL152" s="99"/>
      <c r="AM152" s="99"/>
      <c r="AN152" s="99"/>
      <c r="AO152" s="99"/>
      <c r="AP152" s="99"/>
      <c r="AQ152" s="99"/>
      <c r="AR152" s="99"/>
      <c r="AS152" s="99"/>
      <c r="AT152" s="99"/>
      <c r="AU152" s="99"/>
    </row>
    <row r="153" spans="1:47" s="71" customFormat="1" hidden="1" x14ac:dyDescent="0.3">
      <c r="A153" s="66">
        <v>3051</v>
      </c>
      <c r="B153" s="67" t="s">
        <v>191</v>
      </c>
      <c r="C153" s="66">
        <v>12</v>
      </c>
      <c r="D153" s="66"/>
      <c r="E153" s="68">
        <v>10</v>
      </c>
      <c r="F153" s="66">
        <v>0</v>
      </c>
      <c r="G153" s="66">
        <f t="shared" si="23"/>
        <v>0</v>
      </c>
      <c r="H153" s="66">
        <f t="shared" si="22"/>
        <v>0</v>
      </c>
      <c r="I153" s="66"/>
      <c r="J153" s="69">
        <f t="shared" si="19"/>
        <v>0</v>
      </c>
      <c r="K153" s="66"/>
      <c r="L153" s="66"/>
      <c r="M153" s="66"/>
      <c r="N153" s="44">
        <f t="shared" si="24"/>
        <v>0</v>
      </c>
      <c r="O153" s="49">
        <f t="shared" si="20"/>
        <v>0</v>
      </c>
      <c r="P153" s="83"/>
      <c r="Q153" s="71">
        <f t="shared" si="21"/>
        <v>0</v>
      </c>
      <c r="R153" s="78"/>
      <c r="S153" s="99"/>
      <c r="T153" s="99"/>
      <c r="U153" s="99"/>
      <c r="V153" s="99"/>
      <c r="W153" s="99"/>
      <c r="X153" s="99"/>
      <c r="Y153" s="99"/>
      <c r="Z153" s="99"/>
      <c r="AA153" s="99"/>
      <c r="AB153" s="99"/>
      <c r="AC153" s="99"/>
      <c r="AD153" s="99"/>
      <c r="AE153" s="99"/>
      <c r="AF153" s="99"/>
      <c r="AG153" s="99"/>
      <c r="AH153" s="99"/>
      <c r="AI153" s="99"/>
      <c r="AJ153" s="99"/>
      <c r="AK153" s="99"/>
      <c r="AL153" s="99"/>
      <c r="AM153" s="99"/>
      <c r="AN153" s="99"/>
      <c r="AO153" s="99"/>
      <c r="AP153" s="99"/>
      <c r="AQ153" s="99"/>
      <c r="AR153" s="99"/>
      <c r="AS153" s="99"/>
      <c r="AT153" s="99"/>
      <c r="AU153" s="99"/>
    </row>
    <row r="154" spans="1:47" s="71" customFormat="1" x14ac:dyDescent="0.3">
      <c r="A154" s="66">
        <v>167</v>
      </c>
      <c r="B154" s="67" t="s">
        <v>175</v>
      </c>
      <c r="C154" s="66">
        <v>1</v>
      </c>
      <c r="D154" s="66">
        <v>118</v>
      </c>
      <c r="E154" s="68">
        <v>10</v>
      </c>
      <c r="F154" s="66">
        <v>200</v>
      </c>
      <c r="G154" s="66">
        <f t="shared" si="23"/>
        <v>545</v>
      </c>
      <c r="H154" s="66">
        <f t="shared" si="22"/>
        <v>372.5</v>
      </c>
      <c r="I154" s="66">
        <v>100</v>
      </c>
      <c r="J154" s="69">
        <f t="shared" si="19"/>
        <v>154.5</v>
      </c>
      <c r="K154" s="66"/>
      <c r="L154" s="66"/>
      <c r="M154" s="66"/>
      <c r="N154" s="44">
        <f t="shared" si="24"/>
        <v>18.625</v>
      </c>
      <c r="O154" s="49">
        <f t="shared" si="20"/>
        <v>173.125</v>
      </c>
      <c r="P154" s="83">
        <v>109</v>
      </c>
      <c r="Q154" s="71">
        <f t="shared" si="21"/>
        <v>54.5</v>
      </c>
      <c r="R154" s="78"/>
      <c r="S154" s="99"/>
      <c r="T154" s="99"/>
      <c r="U154" s="99"/>
      <c r="V154" s="99"/>
      <c r="W154" s="99"/>
      <c r="X154" s="99"/>
      <c r="Y154" s="99"/>
      <c r="Z154" s="99"/>
      <c r="AA154" s="99"/>
      <c r="AB154" s="99"/>
      <c r="AC154" s="99"/>
      <c r="AD154" s="99"/>
      <c r="AE154" s="99"/>
      <c r="AF154" s="99"/>
      <c r="AG154" s="99"/>
      <c r="AH154" s="99"/>
      <c r="AI154" s="99"/>
      <c r="AJ154" s="99"/>
      <c r="AK154" s="99"/>
      <c r="AL154" s="99"/>
      <c r="AM154" s="99"/>
      <c r="AN154" s="99"/>
      <c r="AO154" s="99"/>
      <c r="AP154" s="99"/>
      <c r="AQ154" s="99"/>
      <c r="AR154" s="99"/>
      <c r="AS154" s="99"/>
      <c r="AT154" s="99"/>
      <c r="AU154" s="99"/>
    </row>
    <row r="155" spans="1:47" s="71" customFormat="1" hidden="1" x14ac:dyDescent="0.3">
      <c r="A155" s="66">
        <v>166</v>
      </c>
      <c r="B155" s="67" t="s">
        <v>176</v>
      </c>
      <c r="C155" s="66">
        <v>1</v>
      </c>
      <c r="D155" s="66"/>
      <c r="E155" s="68">
        <v>10</v>
      </c>
      <c r="F155" s="66">
        <v>0</v>
      </c>
      <c r="G155" s="66">
        <f t="shared" si="23"/>
        <v>0</v>
      </c>
      <c r="H155" s="66">
        <f t="shared" si="22"/>
        <v>0</v>
      </c>
      <c r="I155" s="66"/>
      <c r="J155" s="69">
        <f t="shared" si="19"/>
        <v>0</v>
      </c>
      <c r="K155" s="66"/>
      <c r="L155" s="66"/>
      <c r="M155" s="66"/>
      <c r="N155" s="44">
        <f t="shared" si="24"/>
        <v>0</v>
      </c>
      <c r="O155" s="49">
        <f t="shared" si="20"/>
        <v>0</v>
      </c>
      <c r="P155" s="83"/>
      <c r="Q155" s="71">
        <f t="shared" si="21"/>
        <v>0</v>
      </c>
      <c r="R155" s="78"/>
      <c r="S155" s="99"/>
      <c r="T155" s="99"/>
      <c r="U155" s="99"/>
      <c r="V155" s="99"/>
      <c r="W155" s="99"/>
      <c r="X155" s="99"/>
      <c r="Y155" s="99"/>
      <c r="Z155" s="99"/>
      <c r="AA155" s="99"/>
      <c r="AB155" s="99"/>
      <c r="AC155" s="99"/>
      <c r="AD155" s="99"/>
      <c r="AE155" s="99"/>
      <c r="AF155" s="99"/>
      <c r="AG155" s="99"/>
      <c r="AH155" s="99"/>
      <c r="AI155" s="99"/>
      <c r="AJ155" s="99"/>
      <c r="AK155" s="99"/>
      <c r="AL155" s="99"/>
      <c r="AM155" s="99"/>
      <c r="AN155" s="99"/>
      <c r="AO155" s="99"/>
      <c r="AP155" s="99"/>
      <c r="AQ155" s="99"/>
      <c r="AR155" s="99"/>
      <c r="AS155" s="99"/>
      <c r="AT155" s="99"/>
      <c r="AU155" s="99"/>
    </row>
    <row r="156" spans="1:47" s="71" customFormat="1" x14ac:dyDescent="0.3">
      <c r="A156" s="66">
        <v>3102</v>
      </c>
      <c r="B156" s="67" t="s">
        <v>84</v>
      </c>
      <c r="C156" s="66">
        <v>6</v>
      </c>
      <c r="D156" s="66">
        <v>5</v>
      </c>
      <c r="E156" s="68">
        <v>3.5</v>
      </c>
      <c r="F156" s="66">
        <v>121</v>
      </c>
      <c r="G156" s="66">
        <f t="shared" si="23"/>
        <v>210</v>
      </c>
      <c r="H156" s="66">
        <f t="shared" si="22"/>
        <v>165.5</v>
      </c>
      <c r="I156" s="66">
        <v>30</v>
      </c>
      <c r="J156" s="69">
        <f t="shared" si="19"/>
        <v>21.75</v>
      </c>
      <c r="K156" s="66"/>
      <c r="L156" s="66"/>
      <c r="M156" s="66"/>
      <c r="N156" s="44">
        <f t="shared" si="24"/>
        <v>1.3791666666666667</v>
      </c>
      <c r="O156" s="49">
        <f t="shared" si="20"/>
        <v>23.129166666666666</v>
      </c>
      <c r="P156" s="83">
        <v>120</v>
      </c>
      <c r="Q156" s="71">
        <f t="shared" si="21"/>
        <v>60</v>
      </c>
      <c r="R156" s="78"/>
      <c r="S156" s="99"/>
      <c r="T156" s="99"/>
      <c r="U156" s="99"/>
      <c r="V156" s="99"/>
      <c r="W156" s="99"/>
      <c r="X156" s="99"/>
      <c r="Y156" s="99"/>
      <c r="Z156" s="99"/>
      <c r="AA156" s="99"/>
      <c r="AB156" s="99"/>
      <c r="AC156" s="99"/>
      <c r="AD156" s="99"/>
      <c r="AE156" s="99"/>
      <c r="AF156" s="99"/>
      <c r="AG156" s="99"/>
      <c r="AH156" s="99"/>
      <c r="AI156" s="99"/>
      <c r="AJ156" s="99"/>
      <c r="AK156" s="99"/>
      <c r="AL156" s="99"/>
      <c r="AM156" s="99"/>
      <c r="AN156" s="99"/>
      <c r="AO156" s="99"/>
      <c r="AP156" s="99"/>
      <c r="AQ156" s="99"/>
      <c r="AR156" s="99"/>
      <c r="AS156" s="99"/>
      <c r="AT156" s="99"/>
      <c r="AU156" s="99"/>
    </row>
    <row r="157" spans="1:47" s="110" customFormat="1" hidden="1" x14ac:dyDescent="0.3">
      <c r="A157" s="75">
        <v>3</v>
      </c>
      <c r="B157" s="102" t="s">
        <v>20</v>
      </c>
      <c r="C157" s="75">
        <v>24</v>
      </c>
      <c r="D157" s="75"/>
      <c r="E157" s="106">
        <v>9</v>
      </c>
      <c r="F157" s="75">
        <v>1476</v>
      </c>
      <c r="G157" s="75">
        <f t="shared" si="23"/>
        <v>459</v>
      </c>
      <c r="H157" s="75">
        <f t="shared" si="22"/>
        <v>967.5</v>
      </c>
      <c r="I157" s="75"/>
      <c r="J157" s="107">
        <f t="shared" si="19"/>
        <v>40.3125</v>
      </c>
      <c r="K157" s="75"/>
      <c r="L157" s="75">
        <v>20</v>
      </c>
      <c r="M157" s="75"/>
      <c r="N157" s="108">
        <f t="shared" si="24"/>
        <v>2.015625</v>
      </c>
      <c r="O157" s="108">
        <f t="shared" si="20"/>
        <v>42.328125</v>
      </c>
      <c r="P157" s="109">
        <v>102</v>
      </c>
      <c r="Q157" s="110">
        <f t="shared" si="21"/>
        <v>51</v>
      </c>
    </row>
    <row r="158" spans="1:47" s="111" customFormat="1" hidden="1" x14ac:dyDescent="0.3">
      <c r="A158" s="75">
        <v>2</v>
      </c>
      <c r="B158" s="102" t="s">
        <v>19</v>
      </c>
      <c r="C158" s="75">
        <v>24</v>
      </c>
      <c r="D158" s="75"/>
      <c r="E158" s="106">
        <v>9</v>
      </c>
      <c r="F158" s="75">
        <v>3848</v>
      </c>
      <c r="G158" s="75">
        <f t="shared" si="23"/>
        <v>3145.5</v>
      </c>
      <c r="H158" s="75">
        <f t="shared" si="22"/>
        <v>3496.75</v>
      </c>
      <c r="I158" s="75"/>
      <c r="J158" s="107">
        <f t="shared" si="19"/>
        <v>145.69791666666666</v>
      </c>
      <c r="K158" s="75"/>
      <c r="L158" s="75">
        <v>30</v>
      </c>
      <c r="M158" s="75"/>
      <c r="N158" s="108">
        <f t="shared" si="24"/>
        <v>7.2848958333333336</v>
      </c>
      <c r="O158" s="108">
        <f t="shared" si="20"/>
        <v>152.98281249999999</v>
      </c>
      <c r="P158" s="109">
        <v>699</v>
      </c>
      <c r="Q158" s="110">
        <f t="shared" si="21"/>
        <v>349.5</v>
      </c>
      <c r="R158" s="110"/>
      <c r="S158" s="110"/>
      <c r="T158" s="110"/>
      <c r="U158" s="110"/>
      <c r="V158" s="110"/>
      <c r="W158" s="110"/>
      <c r="X158" s="110"/>
      <c r="Y158" s="110"/>
      <c r="Z158" s="110"/>
      <c r="AA158" s="110"/>
      <c r="AB158" s="110"/>
      <c r="AC158" s="110"/>
      <c r="AD158" s="110"/>
      <c r="AE158" s="110"/>
      <c r="AF158" s="110"/>
      <c r="AG158" s="110"/>
      <c r="AH158" s="110"/>
      <c r="AI158" s="110"/>
      <c r="AJ158" s="110"/>
      <c r="AK158" s="110"/>
      <c r="AL158" s="110"/>
      <c r="AM158" s="110"/>
      <c r="AN158" s="110"/>
      <c r="AO158" s="110"/>
      <c r="AP158" s="110"/>
      <c r="AQ158" s="110"/>
      <c r="AR158" s="110"/>
      <c r="AS158" s="110"/>
      <c r="AT158" s="110"/>
      <c r="AU158" s="110"/>
    </row>
    <row r="159" spans="1:47" s="104" customFormat="1" hidden="1" x14ac:dyDescent="0.3">
      <c r="A159" s="66">
        <v>59</v>
      </c>
      <c r="B159" s="67" t="s">
        <v>112</v>
      </c>
      <c r="C159" s="66">
        <v>12</v>
      </c>
      <c r="D159" s="66"/>
      <c r="E159" s="68">
        <v>9</v>
      </c>
      <c r="F159" s="66">
        <v>3992</v>
      </c>
      <c r="G159" s="66">
        <f t="shared" si="23"/>
        <v>4513.5</v>
      </c>
      <c r="H159" s="66">
        <f t="shared" si="22"/>
        <v>4252.75</v>
      </c>
      <c r="I159" s="66"/>
      <c r="J159" s="69">
        <f t="shared" si="19"/>
        <v>354.39583333333331</v>
      </c>
      <c r="K159" s="66"/>
      <c r="L159" s="66"/>
      <c r="M159" s="66"/>
      <c r="N159" s="44">
        <f t="shared" si="24"/>
        <v>17.719791666666669</v>
      </c>
      <c r="O159" s="49">
        <f t="shared" si="20"/>
        <v>372.11562499999997</v>
      </c>
      <c r="P159" s="83">
        <v>1003</v>
      </c>
      <c r="Q159" s="71">
        <f t="shared" si="21"/>
        <v>501.5</v>
      </c>
      <c r="R159" s="78"/>
      <c r="S159" s="99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</row>
    <row r="160" spans="1:47" s="104" customFormat="1" hidden="1" x14ac:dyDescent="0.3">
      <c r="A160" s="66">
        <v>4</v>
      </c>
      <c r="B160" s="67" t="s">
        <v>21</v>
      </c>
      <c r="C160" s="66">
        <v>24</v>
      </c>
      <c r="D160" s="66"/>
      <c r="E160" s="68">
        <v>9</v>
      </c>
      <c r="F160" s="66">
        <v>2237</v>
      </c>
      <c r="G160" s="66">
        <f t="shared" si="23"/>
        <v>2457</v>
      </c>
      <c r="H160" s="66">
        <f t="shared" si="22"/>
        <v>2347</v>
      </c>
      <c r="I160" s="66"/>
      <c r="J160" s="69">
        <f t="shared" si="19"/>
        <v>97.791666666666671</v>
      </c>
      <c r="K160" s="66"/>
      <c r="L160" s="66"/>
      <c r="M160" s="66"/>
      <c r="N160" s="44">
        <f t="shared" si="24"/>
        <v>4.8895833333333334</v>
      </c>
      <c r="O160" s="49">
        <f t="shared" si="20"/>
        <v>102.68125000000001</v>
      </c>
      <c r="P160" s="83">
        <v>546</v>
      </c>
      <c r="Q160" s="71">
        <f t="shared" si="21"/>
        <v>273</v>
      </c>
      <c r="R160" s="78"/>
      <c r="S160" s="99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</row>
    <row r="161" spans="1:47" s="104" customFormat="1" hidden="1" x14ac:dyDescent="0.3">
      <c r="A161" s="66">
        <v>5</v>
      </c>
      <c r="B161" s="67" t="s">
        <v>22</v>
      </c>
      <c r="C161" s="66">
        <v>24</v>
      </c>
      <c r="D161" s="66"/>
      <c r="E161" s="68">
        <v>9</v>
      </c>
      <c r="F161" s="66">
        <v>2120</v>
      </c>
      <c r="G161" s="66">
        <f t="shared" si="23"/>
        <v>2227.5</v>
      </c>
      <c r="H161" s="66">
        <f t="shared" si="22"/>
        <v>2173.75</v>
      </c>
      <c r="I161" s="66"/>
      <c r="J161" s="69">
        <f t="shared" si="19"/>
        <v>90.572916666666671</v>
      </c>
      <c r="K161" s="66"/>
      <c r="L161" s="66"/>
      <c r="M161" s="66"/>
      <c r="N161" s="44">
        <f t="shared" si="24"/>
        <v>4.528645833333333</v>
      </c>
      <c r="O161" s="49">
        <f t="shared" si="20"/>
        <v>95.1015625</v>
      </c>
      <c r="P161" s="83">
        <v>495</v>
      </c>
      <c r="Q161" s="71">
        <f t="shared" si="21"/>
        <v>247.5</v>
      </c>
      <c r="R161" s="78"/>
      <c r="S161" s="99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</row>
    <row r="162" spans="1:47" s="104" customFormat="1" hidden="1" x14ac:dyDescent="0.3">
      <c r="A162" s="66">
        <v>1388</v>
      </c>
      <c r="B162" s="67" t="s">
        <v>24</v>
      </c>
      <c r="C162" s="66">
        <v>24</v>
      </c>
      <c r="D162" s="66"/>
      <c r="E162" s="68">
        <v>9</v>
      </c>
      <c r="F162" s="66">
        <v>1341</v>
      </c>
      <c r="G162" s="66">
        <f t="shared" si="23"/>
        <v>2151</v>
      </c>
      <c r="H162" s="66">
        <f t="shared" si="22"/>
        <v>1746</v>
      </c>
      <c r="I162" s="66"/>
      <c r="J162" s="69">
        <f t="shared" si="19"/>
        <v>72.75</v>
      </c>
      <c r="K162" s="66"/>
      <c r="L162" s="66"/>
      <c r="M162" s="66"/>
      <c r="N162" s="44">
        <f t="shared" si="24"/>
        <v>3.6375000000000006</v>
      </c>
      <c r="O162" s="49">
        <f t="shared" si="20"/>
        <v>76.387500000000003</v>
      </c>
      <c r="P162" s="83">
        <v>478</v>
      </c>
      <c r="Q162" s="71">
        <f t="shared" si="21"/>
        <v>239</v>
      </c>
      <c r="R162" s="78"/>
      <c r="S162" s="99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</row>
    <row r="163" spans="1:47" s="71" customFormat="1" hidden="1" x14ac:dyDescent="0.3">
      <c r="A163" s="66">
        <v>3017</v>
      </c>
      <c r="B163" s="67" t="s">
        <v>340</v>
      </c>
      <c r="C163" s="66">
        <v>24</v>
      </c>
      <c r="D163" s="66"/>
      <c r="E163" s="68">
        <v>9</v>
      </c>
      <c r="F163" s="66">
        <v>2367</v>
      </c>
      <c r="G163" s="66">
        <f t="shared" si="23"/>
        <v>2569.5</v>
      </c>
      <c r="H163" s="66">
        <f t="shared" si="22"/>
        <v>2468.25</v>
      </c>
      <c r="I163" s="66"/>
      <c r="J163" s="69">
        <f t="shared" si="19"/>
        <v>102.84375</v>
      </c>
      <c r="K163" s="66"/>
      <c r="L163" s="66"/>
      <c r="M163" s="66"/>
      <c r="N163" s="44">
        <f t="shared" si="24"/>
        <v>5.1421875000000004</v>
      </c>
      <c r="O163" s="49">
        <f t="shared" si="20"/>
        <v>107.98593750000001</v>
      </c>
      <c r="P163" s="83">
        <v>571</v>
      </c>
      <c r="Q163" s="71">
        <f t="shared" si="21"/>
        <v>285.5</v>
      </c>
      <c r="R163" s="78"/>
      <c r="S163" s="99"/>
      <c r="T163" s="99"/>
      <c r="U163" s="99"/>
      <c r="V163" s="99"/>
      <c r="W163" s="99"/>
      <c r="X163" s="99"/>
      <c r="Y163" s="99"/>
      <c r="Z163" s="99"/>
      <c r="AA163" s="99"/>
      <c r="AB163" s="99"/>
      <c r="AC163" s="99"/>
      <c r="AD163" s="99"/>
      <c r="AE163" s="99"/>
      <c r="AF163" s="99"/>
      <c r="AG163" s="99"/>
      <c r="AH163" s="99"/>
      <c r="AI163" s="99"/>
      <c r="AJ163" s="99"/>
      <c r="AK163" s="99"/>
      <c r="AL163" s="99"/>
      <c r="AM163" s="99"/>
      <c r="AN163" s="99"/>
      <c r="AO163" s="99"/>
      <c r="AP163" s="99"/>
      <c r="AQ163" s="99"/>
      <c r="AR163" s="99"/>
      <c r="AS163" s="99"/>
      <c r="AT163" s="99"/>
      <c r="AU163" s="99"/>
    </row>
    <row r="164" spans="1:47" s="71" customFormat="1" x14ac:dyDescent="0.3">
      <c r="A164" s="66">
        <v>12</v>
      </c>
      <c r="B164" s="67" t="s">
        <v>138</v>
      </c>
      <c r="C164" s="66">
        <v>200</v>
      </c>
      <c r="D164" s="66">
        <v>4370</v>
      </c>
      <c r="E164" s="68">
        <v>3</v>
      </c>
      <c r="F164" s="66">
        <v>38920</v>
      </c>
      <c r="G164" s="66">
        <f t="shared" si="23"/>
        <v>37500</v>
      </c>
      <c r="H164" s="66">
        <f t="shared" si="22"/>
        <v>38210</v>
      </c>
      <c r="I164" s="66">
        <v>18000</v>
      </c>
      <c r="J164" s="69">
        <f t="shared" si="19"/>
        <v>79.2</v>
      </c>
      <c r="K164" s="66"/>
      <c r="L164" s="73">
        <v>10</v>
      </c>
      <c r="M164" s="66"/>
      <c r="N164" s="44">
        <f t="shared" si="24"/>
        <v>9.5525000000000002</v>
      </c>
      <c r="O164" s="49">
        <f t="shared" si="20"/>
        <v>88.752499999999998</v>
      </c>
      <c r="P164" s="83">
        <v>25000</v>
      </c>
      <c r="Q164" s="71">
        <f t="shared" si="21"/>
        <v>12500</v>
      </c>
      <c r="R164" s="78"/>
      <c r="S164" s="99"/>
      <c r="T164" s="99"/>
      <c r="U164" s="99"/>
      <c r="V164" s="99"/>
      <c r="W164" s="99"/>
      <c r="X164" s="99"/>
      <c r="Y164" s="99"/>
      <c r="Z164" s="99"/>
      <c r="AA164" s="99"/>
      <c r="AB164" s="99"/>
      <c r="AC164" s="99"/>
      <c r="AD164" s="99"/>
      <c r="AE164" s="99"/>
      <c r="AF164" s="99"/>
      <c r="AG164" s="99"/>
      <c r="AH164" s="99"/>
      <c r="AI164" s="99"/>
      <c r="AJ164" s="99"/>
      <c r="AK164" s="99"/>
      <c r="AL164" s="99"/>
      <c r="AM164" s="99"/>
      <c r="AN164" s="99"/>
      <c r="AO164" s="99"/>
      <c r="AP164" s="99"/>
      <c r="AQ164" s="99"/>
      <c r="AR164" s="99"/>
      <c r="AS164" s="99"/>
      <c r="AT164" s="99"/>
      <c r="AU164" s="99"/>
    </row>
    <row r="165" spans="1:47" s="71" customFormat="1" x14ac:dyDescent="0.3">
      <c r="A165" s="66">
        <v>1519</v>
      </c>
      <c r="B165" s="67" t="s">
        <v>180</v>
      </c>
      <c r="C165" s="66">
        <v>36</v>
      </c>
      <c r="D165" s="66">
        <v>1052</v>
      </c>
      <c r="E165" s="68">
        <v>4.5</v>
      </c>
      <c r="F165" s="66">
        <v>2115</v>
      </c>
      <c r="G165" s="66">
        <f t="shared" si="23"/>
        <v>2250</v>
      </c>
      <c r="H165" s="66">
        <f t="shared" si="22"/>
        <v>2182.5</v>
      </c>
      <c r="I165" s="66">
        <v>360</v>
      </c>
      <c r="J165" s="69">
        <f t="shared" si="19"/>
        <v>21.402777777777779</v>
      </c>
      <c r="K165" s="66"/>
      <c r="L165" s="66"/>
      <c r="M165" s="66"/>
      <c r="N165" s="44">
        <f t="shared" si="24"/>
        <v>3.03125</v>
      </c>
      <c r="O165" s="49">
        <f t="shared" si="20"/>
        <v>24.434027777777779</v>
      </c>
      <c r="P165" s="83">
        <v>1000</v>
      </c>
      <c r="Q165" s="71">
        <f t="shared" si="21"/>
        <v>500</v>
      </c>
      <c r="R165" s="78"/>
      <c r="S165" s="99"/>
      <c r="T165" s="99"/>
      <c r="U165" s="99"/>
      <c r="V165" s="99"/>
      <c r="W165" s="99"/>
      <c r="X165" s="99"/>
      <c r="Y165" s="99"/>
      <c r="Z165" s="99"/>
      <c r="AA165" s="99"/>
      <c r="AB165" s="99"/>
      <c r="AC165" s="99"/>
      <c r="AD165" s="99"/>
      <c r="AE165" s="99"/>
      <c r="AF165" s="99"/>
      <c r="AG165" s="99"/>
      <c r="AH165" s="99"/>
      <c r="AI165" s="99"/>
      <c r="AJ165" s="99"/>
      <c r="AK165" s="99"/>
      <c r="AL165" s="99"/>
      <c r="AM165" s="99"/>
      <c r="AN165" s="99"/>
      <c r="AO165" s="99"/>
      <c r="AP165" s="99"/>
      <c r="AQ165" s="99"/>
      <c r="AR165" s="99"/>
      <c r="AS165" s="99"/>
      <c r="AT165" s="99"/>
      <c r="AU165" s="99"/>
    </row>
    <row r="166" spans="1:47" s="71" customFormat="1" x14ac:dyDescent="0.3">
      <c r="A166" s="66">
        <v>1520</v>
      </c>
      <c r="B166" s="67" t="s">
        <v>181</v>
      </c>
      <c r="C166" s="66">
        <v>36</v>
      </c>
      <c r="D166" s="66">
        <v>144</v>
      </c>
      <c r="E166" s="68">
        <v>4.5</v>
      </c>
      <c r="F166" s="66">
        <v>1375</v>
      </c>
      <c r="G166" s="66">
        <f t="shared" si="23"/>
        <v>1575</v>
      </c>
      <c r="H166" s="66">
        <f t="shared" si="22"/>
        <v>1475</v>
      </c>
      <c r="I166" s="66">
        <v>900</v>
      </c>
      <c r="J166" s="69">
        <f t="shared" si="19"/>
        <v>11.972222222222221</v>
      </c>
      <c r="K166" s="66"/>
      <c r="L166" s="66"/>
      <c r="M166" s="66"/>
      <c r="N166" s="44">
        <f t="shared" si="24"/>
        <v>2.0486111111111112</v>
      </c>
      <c r="O166" s="49">
        <f t="shared" si="20"/>
        <v>14.020833333333332</v>
      </c>
      <c r="P166" s="83">
        <v>700</v>
      </c>
      <c r="Q166" s="71">
        <f t="shared" si="21"/>
        <v>350</v>
      </c>
      <c r="R166" s="78"/>
      <c r="S166" s="99"/>
      <c r="T166" s="99"/>
      <c r="U166" s="99"/>
      <c r="V166" s="99"/>
      <c r="W166" s="99"/>
      <c r="X166" s="99"/>
      <c r="Y166" s="99"/>
      <c r="Z166" s="99"/>
      <c r="AA166" s="99"/>
      <c r="AB166" s="99"/>
      <c r="AC166" s="99"/>
      <c r="AD166" s="99"/>
      <c r="AE166" s="99"/>
      <c r="AF166" s="99"/>
      <c r="AG166" s="99"/>
      <c r="AH166" s="99"/>
      <c r="AI166" s="99"/>
      <c r="AJ166" s="99"/>
      <c r="AK166" s="99"/>
      <c r="AL166" s="99"/>
      <c r="AM166" s="99"/>
      <c r="AN166" s="99"/>
      <c r="AO166" s="99"/>
      <c r="AP166" s="99"/>
      <c r="AQ166" s="99"/>
      <c r="AR166" s="99"/>
      <c r="AS166" s="99"/>
      <c r="AT166" s="99"/>
      <c r="AU166" s="99"/>
    </row>
    <row r="167" spans="1:47" s="71" customFormat="1" x14ac:dyDescent="0.3">
      <c r="A167" s="66">
        <v>1034</v>
      </c>
      <c r="B167" s="67" t="s">
        <v>174</v>
      </c>
      <c r="C167" s="66">
        <v>1</v>
      </c>
      <c r="D167" s="66">
        <v>194</v>
      </c>
      <c r="E167" s="68">
        <v>10</v>
      </c>
      <c r="F167" s="66">
        <v>305</v>
      </c>
      <c r="G167" s="66">
        <f t="shared" si="23"/>
        <v>710</v>
      </c>
      <c r="H167" s="66">
        <f t="shared" si="22"/>
        <v>507.5</v>
      </c>
      <c r="I167" s="66">
        <v>100</v>
      </c>
      <c r="J167" s="69">
        <f t="shared" si="19"/>
        <v>213.5</v>
      </c>
      <c r="K167" s="66"/>
      <c r="L167" s="66"/>
      <c r="M167" s="66"/>
      <c r="N167" s="44">
        <f t="shared" si="24"/>
        <v>25.375</v>
      </c>
      <c r="O167" s="49">
        <f t="shared" si="20"/>
        <v>238.875</v>
      </c>
      <c r="P167" s="83">
        <v>142</v>
      </c>
      <c r="Q167" s="71">
        <f t="shared" si="21"/>
        <v>71</v>
      </c>
      <c r="R167" s="78"/>
      <c r="S167" s="99"/>
      <c r="T167" s="99"/>
      <c r="U167" s="99"/>
      <c r="V167" s="99"/>
      <c r="W167" s="99"/>
      <c r="X167" s="99"/>
      <c r="Y167" s="99"/>
      <c r="Z167" s="99"/>
      <c r="AA167" s="99"/>
      <c r="AB167" s="99"/>
      <c r="AC167" s="99"/>
      <c r="AD167" s="99"/>
      <c r="AE167" s="99"/>
      <c r="AF167" s="99"/>
      <c r="AG167" s="99"/>
      <c r="AH167" s="99"/>
      <c r="AI167" s="99"/>
      <c r="AJ167" s="99"/>
      <c r="AK167" s="99"/>
      <c r="AL167" s="99"/>
      <c r="AM167" s="99"/>
      <c r="AN167" s="99"/>
      <c r="AO167" s="99"/>
      <c r="AP167" s="99"/>
      <c r="AQ167" s="99"/>
      <c r="AR167" s="99"/>
      <c r="AS167" s="99"/>
      <c r="AT167" s="99"/>
      <c r="AU167" s="99"/>
    </row>
    <row r="168" spans="1:47" s="71" customFormat="1" hidden="1" x14ac:dyDescent="0.3">
      <c r="A168" s="66">
        <v>1324</v>
      </c>
      <c r="B168" s="67" t="s">
        <v>73</v>
      </c>
      <c r="C168" s="66">
        <v>15</v>
      </c>
      <c r="D168" s="66"/>
      <c r="E168" s="68">
        <v>4.5</v>
      </c>
      <c r="F168" s="66">
        <v>2181</v>
      </c>
      <c r="G168" s="66">
        <f t="shared" si="23"/>
        <v>1012.5</v>
      </c>
      <c r="H168" s="66">
        <f t="shared" si="22"/>
        <v>1596.75</v>
      </c>
      <c r="I168" s="66"/>
      <c r="J168" s="69">
        <f t="shared" si="19"/>
        <v>106.45</v>
      </c>
      <c r="K168" s="66"/>
      <c r="L168" s="66"/>
      <c r="M168" s="66"/>
      <c r="N168" s="44">
        <f t="shared" si="24"/>
        <v>5.3225000000000007</v>
      </c>
      <c r="O168" s="49">
        <f t="shared" si="20"/>
        <v>111.77250000000001</v>
      </c>
      <c r="P168" s="83">
        <v>450</v>
      </c>
      <c r="Q168" s="71">
        <f t="shared" si="21"/>
        <v>225</v>
      </c>
      <c r="R168" s="78"/>
      <c r="S168" s="99"/>
      <c r="T168" s="99"/>
      <c r="U168" s="99"/>
      <c r="V168" s="99"/>
      <c r="W168" s="99"/>
      <c r="X168" s="99"/>
      <c r="Y168" s="99"/>
      <c r="Z168" s="99"/>
      <c r="AA168" s="99"/>
      <c r="AB168" s="99"/>
      <c r="AC168" s="99"/>
      <c r="AD168" s="99"/>
      <c r="AE168" s="99"/>
      <c r="AF168" s="99"/>
      <c r="AG168" s="99"/>
      <c r="AH168" s="99"/>
      <c r="AI168" s="99"/>
      <c r="AJ168" s="99"/>
      <c r="AK168" s="99"/>
      <c r="AL168" s="99"/>
      <c r="AM168" s="99"/>
      <c r="AN168" s="99"/>
      <c r="AO168" s="99"/>
      <c r="AP168" s="99"/>
      <c r="AQ168" s="99"/>
      <c r="AR168" s="99"/>
      <c r="AS168" s="99"/>
      <c r="AT168" s="99"/>
      <c r="AU168" s="99"/>
    </row>
    <row r="169" spans="1:47" s="71" customFormat="1" hidden="1" x14ac:dyDescent="0.3">
      <c r="A169" s="66">
        <v>3015</v>
      </c>
      <c r="B169" s="67" t="s">
        <v>16</v>
      </c>
      <c r="C169" s="66">
        <v>20</v>
      </c>
      <c r="D169" s="66"/>
      <c r="E169" s="68">
        <v>9</v>
      </c>
      <c r="F169" s="66">
        <v>8658</v>
      </c>
      <c r="G169" s="66">
        <f t="shared" si="23"/>
        <v>8217</v>
      </c>
      <c r="H169" s="66">
        <f t="shared" si="22"/>
        <v>8437.5</v>
      </c>
      <c r="I169" s="66"/>
      <c r="J169" s="69">
        <f t="shared" si="19"/>
        <v>421.875</v>
      </c>
      <c r="K169" s="66"/>
      <c r="L169" s="66"/>
      <c r="M169" s="73">
        <v>20</v>
      </c>
      <c r="N169" s="44">
        <f t="shared" si="24"/>
        <v>21.09375</v>
      </c>
      <c r="O169" s="49">
        <f t="shared" si="20"/>
        <v>442.96875</v>
      </c>
      <c r="P169" s="83">
        <v>1826</v>
      </c>
      <c r="Q169" s="71">
        <f t="shared" si="21"/>
        <v>913</v>
      </c>
      <c r="R169" s="78"/>
      <c r="S169" s="99"/>
      <c r="T169" s="99"/>
      <c r="U169" s="99"/>
      <c r="V169" s="99"/>
      <c r="W169" s="99"/>
      <c r="X169" s="99"/>
      <c r="Y169" s="99"/>
      <c r="Z169" s="99"/>
      <c r="AA169" s="99"/>
      <c r="AB169" s="99"/>
      <c r="AC169" s="99"/>
      <c r="AD169" s="99"/>
      <c r="AE169" s="99"/>
      <c r="AF169" s="99"/>
      <c r="AG169" s="99"/>
      <c r="AH169" s="99"/>
      <c r="AI169" s="99"/>
      <c r="AJ169" s="99"/>
      <c r="AK169" s="99"/>
      <c r="AL169" s="99"/>
      <c r="AM169" s="99"/>
      <c r="AN169" s="99"/>
      <c r="AO169" s="99"/>
      <c r="AP169" s="99"/>
      <c r="AQ169" s="99"/>
      <c r="AR169" s="99"/>
      <c r="AS169" s="99"/>
      <c r="AT169" s="99"/>
      <c r="AU169" s="99"/>
    </row>
    <row r="170" spans="1:47" s="71" customFormat="1" hidden="1" x14ac:dyDescent="0.3">
      <c r="A170" s="66">
        <v>3016</v>
      </c>
      <c r="B170" s="67" t="s">
        <v>14</v>
      </c>
      <c r="C170" s="66">
        <v>20</v>
      </c>
      <c r="D170" s="66"/>
      <c r="E170" s="68">
        <v>9</v>
      </c>
      <c r="F170" s="66">
        <v>9603</v>
      </c>
      <c r="G170" s="66">
        <f t="shared" si="23"/>
        <v>8145</v>
      </c>
      <c r="H170" s="66">
        <f t="shared" si="22"/>
        <v>8874</v>
      </c>
      <c r="I170" s="66"/>
      <c r="J170" s="69">
        <f t="shared" si="19"/>
        <v>443.7</v>
      </c>
      <c r="K170" s="66"/>
      <c r="L170" s="66"/>
      <c r="M170" s="73">
        <v>30</v>
      </c>
      <c r="N170" s="44">
        <f t="shared" si="24"/>
        <v>22.185000000000002</v>
      </c>
      <c r="O170" s="49">
        <f t="shared" si="20"/>
        <v>465.88499999999999</v>
      </c>
      <c r="P170" s="83">
        <v>1810</v>
      </c>
      <c r="Q170" s="71">
        <f t="shared" si="21"/>
        <v>905</v>
      </c>
      <c r="R170" s="78"/>
      <c r="S170" s="99"/>
      <c r="T170" s="99"/>
      <c r="U170" s="99"/>
      <c r="V170" s="99"/>
      <c r="W170" s="99"/>
      <c r="X170" s="99"/>
      <c r="Y170" s="99"/>
      <c r="Z170" s="99"/>
      <c r="AA170" s="99"/>
      <c r="AB170" s="99"/>
      <c r="AC170" s="99"/>
      <c r="AD170" s="99"/>
      <c r="AE170" s="99"/>
      <c r="AF170" s="99"/>
      <c r="AG170" s="99"/>
      <c r="AH170" s="99"/>
      <c r="AI170" s="99"/>
      <c r="AJ170" s="99"/>
      <c r="AK170" s="99"/>
      <c r="AL170" s="99"/>
      <c r="AM170" s="99"/>
      <c r="AN170" s="99"/>
      <c r="AO170" s="99"/>
      <c r="AP170" s="99"/>
      <c r="AQ170" s="99"/>
      <c r="AR170" s="99"/>
      <c r="AS170" s="99"/>
      <c r="AT170" s="99"/>
      <c r="AU170" s="99"/>
    </row>
    <row r="171" spans="1:47" s="71" customFormat="1" x14ac:dyDescent="0.3">
      <c r="A171" s="66">
        <v>3104</v>
      </c>
      <c r="B171" s="67" t="s">
        <v>183</v>
      </c>
      <c r="C171" s="66">
        <v>12</v>
      </c>
      <c r="D171" s="66">
        <v>42</v>
      </c>
      <c r="E171" s="68">
        <v>10</v>
      </c>
      <c r="F171" s="66">
        <v>135</v>
      </c>
      <c r="G171" s="66">
        <f t="shared" si="23"/>
        <v>240</v>
      </c>
      <c r="H171" s="66">
        <f t="shared" si="22"/>
        <v>187.5</v>
      </c>
      <c r="I171" s="66">
        <v>120</v>
      </c>
      <c r="J171" s="69">
        <f t="shared" si="19"/>
        <v>2.125</v>
      </c>
      <c r="K171" s="66"/>
      <c r="L171" s="66"/>
      <c r="M171" s="66"/>
      <c r="N171" s="44">
        <f t="shared" si="24"/>
        <v>0.78125</v>
      </c>
      <c r="O171" s="49">
        <f t="shared" si="20"/>
        <v>2.90625</v>
      </c>
      <c r="P171" s="83">
        <v>48</v>
      </c>
      <c r="Q171" s="71">
        <f t="shared" si="21"/>
        <v>24</v>
      </c>
      <c r="R171" s="78"/>
      <c r="S171" s="99"/>
      <c r="T171" s="99"/>
      <c r="U171" s="99"/>
      <c r="V171" s="99"/>
      <c r="W171" s="99"/>
      <c r="X171" s="99"/>
      <c r="Y171" s="99"/>
      <c r="Z171" s="99"/>
      <c r="AA171" s="99"/>
      <c r="AB171" s="99"/>
      <c r="AC171" s="99"/>
      <c r="AD171" s="99"/>
      <c r="AE171" s="99"/>
      <c r="AF171" s="99"/>
      <c r="AG171" s="99"/>
      <c r="AH171" s="99"/>
      <c r="AI171" s="99"/>
      <c r="AJ171" s="99"/>
      <c r="AK171" s="99"/>
      <c r="AL171" s="99"/>
      <c r="AM171" s="99"/>
      <c r="AN171" s="99"/>
      <c r="AO171" s="99"/>
      <c r="AP171" s="99"/>
      <c r="AQ171" s="99"/>
      <c r="AR171" s="99"/>
      <c r="AS171" s="99"/>
      <c r="AT171" s="99"/>
      <c r="AU171" s="99"/>
    </row>
    <row r="172" spans="1:47" s="65" customFormat="1" x14ac:dyDescent="0.3">
      <c r="A172" s="66">
        <v>3105</v>
      </c>
      <c r="B172" s="67" t="s">
        <v>182</v>
      </c>
      <c r="C172" s="66">
        <v>12</v>
      </c>
      <c r="D172" s="66">
        <v>66</v>
      </c>
      <c r="E172" s="68">
        <v>10</v>
      </c>
      <c r="F172" s="66">
        <v>150</v>
      </c>
      <c r="G172" s="66">
        <f t="shared" si="23"/>
        <v>285</v>
      </c>
      <c r="H172" s="66">
        <f t="shared" si="22"/>
        <v>217.5</v>
      </c>
      <c r="I172" s="66">
        <v>120</v>
      </c>
      <c r="J172" s="69">
        <f t="shared" si="19"/>
        <v>2.625</v>
      </c>
      <c r="K172" s="66"/>
      <c r="L172" s="66"/>
      <c r="M172" s="66"/>
      <c r="N172" s="44">
        <f t="shared" si="24"/>
        <v>0.90625</v>
      </c>
      <c r="O172" s="49">
        <f t="shared" si="20"/>
        <v>3.53125</v>
      </c>
      <c r="P172" s="83">
        <v>57</v>
      </c>
      <c r="Q172" s="71">
        <f t="shared" si="21"/>
        <v>28.5</v>
      </c>
      <c r="R172" s="78"/>
      <c r="S172" s="99"/>
      <c r="T172" s="99"/>
      <c r="U172" s="99"/>
      <c r="V172" s="99"/>
      <c r="W172" s="99"/>
      <c r="X172" s="99"/>
      <c r="Y172" s="99"/>
      <c r="Z172" s="99"/>
      <c r="AA172" s="99"/>
      <c r="AB172" s="99"/>
      <c r="AC172" s="99"/>
      <c r="AD172" s="99"/>
      <c r="AE172" s="99"/>
      <c r="AF172" s="99"/>
      <c r="AG172" s="99"/>
      <c r="AH172" s="99"/>
      <c r="AI172" s="99"/>
      <c r="AJ172" s="99"/>
      <c r="AK172" s="99"/>
      <c r="AL172" s="99"/>
      <c r="AM172" s="99"/>
      <c r="AN172" s="99"/>
      <c r="AO172" s="99"/>
      <c r="AP172" s="99"/>
      <c r="AQ172" s="99"/>
      <c r="AR172" s="99"/>
      <c r="AS172" s="99"/>
      <c r="AT172" s="99"/>
      <c r="AU172" s="99"/>
    </row>
    <row r="173" spans="1:47" s="71" customFormat="1" x14ac:dyDescent="0.3">
      <c r="A173" s="41">
        <v>1416</v>
      </c>
      <c r="B173" s="63" t="s">
        <v>44</v>
      </c>
      <c r="C173" s="41">
        <v>22</v>
      </c>
      <c r="D173" s="20">
        <v>534</v>
      </c>
      <c r="E173" s="42">
        <v>9</v>
      </c>
      <c r="F173" s="41">
        <v>2016</v>
      </c>
      <c r="G173" s="66">
        <f t="shared" si="23"/>
        <v>2205</v>
      </c>
      <c r="H173" s="41">
        <f t="shared" si="22"/>
        <v>2110.5</v>
      </c>
      <c r="I173" s="41">
        <v>1000</v>
      </c>
      <c r="J173" s="69">
        <f t="shared" si="19"/>
        <v>26.204545454545453</v>
      </c>
      <c r="K173" s="41"/>
      <c r="L173" s="41"/>
      <c r="M173" s="41"/>
      <c r="N173" s="39">
        <f t="shared" si="24"/>
        <v>4.7965909090909093</v>
      </c>
      <c r="O173" s="49">
        <f t="shared" si="20"/>
        <v>31.001136363636363</v>
      </c>
      <c r="P173" s="84">
        <v>490</v>
      </c>
      <c r="Q173" s="71">
        <f t="shared" si="21"/>
        <v>245</v>
      </c>
      <c r="R173" s="19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</row>
    <row r="174" spans="1:47" s="71" customFormat="1" hidden="1" x14ac:dyDescent="0.3">
      <c r="A174" s="66">
        <v>178</v>
      </c>
      <c r="B174" s="67" t="s">
        <v>115</v>
      </c>
      <c r="C174" s="66">
        <v>6</v>
      </c>
      <c r="D174" s="66"/>
      <c r="E174" s="68">
        <v>7</v>
      </c>
      <c r="F174" s="66">
        <v>4921</v>
      </c>
      <c r="G174" s="66">
        <f t="shared" si="23"/>
        <v>5334</v>
      </c>
      <c r="H174" s="66">
        <f t="shared" si="22"/>
        <v>5127.5</v>
      </c>
      <c r="I174" s="66"/>
      <c r="J174" s="69">
        <f t="shared" si="19"/>
        <v>854.58333333333337</v>
      </c>
      <c r="K174" s="66"/>
      <c r="L174" s="66"/>
      <c r="M174" s="66"/>
      <c r="N174" s="44">
        <f t="shared" si="24"/>
        <v>42.729166666666664</v>
      </c>
      <c r="O174" s="49">
        <f t="shared" si="20"/>
        <v>897.3125</v>
      </c>
      <c r="P174" s="83">
        <v>1524</v>
      </c>
      <c r="Q174" s="71">
        <f t="shared" si="21"/>
        <v>762</v>
      </c>
      <c r="R174" s="78"/>
      <c r="S174" s="99"/>
      <c r="T174" s="99"/>
      <c r="U174" s="99"/>
      <c r="V174" s="99"/>
      <c r="W174" s="99"/>
      <c r="X174" s="99"/>
      <c r="Y174" s="99"/>
      <c r="Z174" s="99"/>
      <c r="AA174" s="99"/>
      <c r="AB174" s="99"/>
      <c r="AC174" s="99"/>
      <c r="AD174" s="99"/>
      <c r="AE174" s="99"/>
      <c r="AF174" s="99"/>
      <c r="AG174" s="99"/>
      <c r="AH174" s="99"/>
      <c r="AI174" s="99"/>
      <c r="AJ174" s="99"/>
      <c r="AK174" s="99"/>
      <c r="AL174" s="99"/>
      <c r="AM174" s="99"/>
      <c r="AN174" s="99"/>
      <c r="AO174" s="99"/>
      <c r="AP174" s="99"/>
      <c r="AQ174" s="99"/>
      <c r="AR174" s="99"/>
      <c r="AS174" s="99"/>
      <c r="AT174" s="99"/>
      <c r="AU174" s="99"/>
    </row>
    <row r="175" spans="1:47" s="71" customFormat="1" hidden="1" x14ac:dyDescent="0.3">
      <c r="A175" s="66">
        <v>179</v>
      </c>
      <c r="B175" s="67" t="s">
        <v>116</v>
      </c>
      <c r="C175" s="66">
        <v>6</v>
      </c>
      <c r="D175" s="66"/>
      <c r="E175" s="68">
        <v>3</v>
      </c>
      <c r="F175" s="66">
        <v>1230</v>
      </c>
      <c r="G175" s="66">
        <f t="shared" si="23"/>
        <v>1180.5</v>
      </c>
      <c r="H175" s="66">
        <f t="shared" si="22"/>
        <v>1205.25</v>
      </c>
      <c r="I175" s="66"/>
      <c r="J175" s="69">
        <f t="shared" si="19"/>
        <v>200.875</v>
      </c>
      <c r="K175" s="66"/>
      <c r="L175" s="66"/>
      <c r="M175" s="66"/>
      <c r="N175" s="44">
        <f t="shared" si="24"/>
        <v>10.043750000000001</v>
      </c>
      <c r="O175" s="49">
        <f t="shared" si="20"/>
        <v>210.91874999999999</v>
      </c>
      <c r="P175" s="83">
        <v>787</v>
      </c>
      <c r="Q175" s="71">
        <f t="shared" si="21"/>
        <v>393.5</v>
      </c>
      <c r="R175" s="78"/>
      <c r="S175" s="99"/>
      <c r="T175" s="99"/>
      <c r="U175" s="99"/>
      <c r="V175" s="99"/>
      <c r="W175" s="99"/>
      <c r="X175" s="99"/>
      <c r="Y175" s="99"/>
      <c r="Z175" s="99"/>
      <c r="AA175" s="99"/>
      <c r="AB175" s="99"/>
      <c r="AC175" s="99"/>
      <c r="AD175" s="99"/>
      <c r="AE175" s="99"/>
      <c r="AF175" s="99"/>
      <c r="AG175" s="99"/>
      <c r="AH175" s="99"/>
      <c r="AI175" s="99"/>
      <c r="AJ175" s="99"/>
      <c r="AK175" s="99"/>
      <c r="AL175" s="99"/>
      <c r="AM175" s="99"/>
      <c r="AN175" s="99"/>
      <c r="AO175" s="99"/>
      <c r="AP175" s="99"/>
      <c r="AQ175" s="99"/>
      <c r="AR175" s="99"/>
      <c r="AS175" s="99"/>
      <c r="AT175" s="99"/>
      <c r="AU175" s="99"/>
    </row>
    <row r="176" spans="1:47" s="71" customFormat="1" hidden="1" x14ac:dyDescent="0.3">
      <c r="A176" s="66">
        <v>4037</v>
      </c>
      <c r="B176" s="67" t="s">
        <v>328</v>
      </c>
      <c r="C176" s="66">
        <v>24</v>
      </c>
      <c r="D176" s="66"/>
      <c r="E176" s="68">
        <v>2</v>
      </c>
      <c r="F176" s="66">
        <v>11871</v>
      </c>
      <c r="G176" s="66">
        <f t="shared" si="23"/>
        <v>0</v>
      </c>
      <c r="H176" s="66">
        <f t="shared" si="22"/>
        <v>5935.5</v>
      </c>
      <c r="I176" s="66"/>
      <c r="J176" s="69">
        <f t="shared" si="19"/>
        <v>247.3125</v>
      </c>
      <c r="K176" s="66"/>
      <c r="L176" s="73">
        <v>60</v>
      </c>
      <c r="M176" s="66"/>
      <c r="N176" s="44">
        <f t="shared" si="24"/>
        <v>12.365625000000001</v>
      </c>
      <c r="O176" s="49">
        <f t="shared" si="20"/>
        <v>259.67812500000002</v>
      </c>
      <c r="P176" s="83"/>
      <c r="Q176" s="71">
        <f t="shared" si="21"/>
        <v>0</v>
      </c>
      <c r="R176" s="99"/>
      <c r="S176" s="99"/>
      <c r="T176" s="99"/>
      <c r="U176" s="99"/>
      <c r="V176" s="99"/>
      <c r="W176" s="99"/>
      <c r="X176" s="99"/>
      <c r="Y176" s="99"/>
      <c r="Z176" s="99"/>
      <c r="AA176" s="99"/>
      <c r="AB176" s="99"/>
      <c r="AC176" s="99"/>
      <c r="AD176" s="99"/>
      <c r="AE176" s="99"/>
      <c r="AF176" s="99"/>
      <c r="AG176" s="99"/>
      <c r="AH176" s="99"/>
      <c r="AI176" s="99"/>
      <c r="AJ176" s="99"/>
      <c r="AK176" s="99"/>
      <c r="AL176" s="99"/>
      <c r="AM176" s="99"/>
      <c r="AN176" s="99"/>
      <c r="AO176" s="99"/>
      <c r="AP176" s="99"/>
      <c r="AQ176" s="99"/>
      <c r="AR176" s="99"/>
      <c r="AS176" s="99"/>
      <c r="AT176" s="99"/>
      <c r="AU176" s="99"/>
    </row>
    <row r="177" spans="1:47" s="71" customFormat="1" hidden="1" x14ac:dyDescent="0.3">
      <c r="A177" s="66">
        <v>4038</v>
      </c>
      <c r="B177" s="67" t="s">
        <v>329</v>
      </c>
      <c r="C177" s="66">
        <v>12</v>
      </c>
      <c r="D177" s="66"/>
      <c r="E177" s="68">
        <v>2</v>
      </c>
      <c r="F177" s="66">
        <v>4922</v>
      </c>
      <c r="G177" s="66">
        <f t="shared" si="23"/>
        <v>0</v>
      </c>
      <c r="H177" s="66">
        <f t="shared" si="22"/>
        <v>2461</v>
      </c>
      <c r="I177" s="66"/>
      <c r="J177" s="69">
        <f t="shared" si="19"/>
        <v>205.08333333333334</v>
      </c>
      <c r="K177" s="66"/>
      <c r="L177" s="73">
        <v>60</v>
      </c>
      <c r="M177" s="66"/>
      <c r="N177" s="44">
        <f t="shared" si="24"/>
        <v>10.254166666666668</v>
      </c>
      <c r="O177" s="49">
        <f t="shared" si="20"/>
        <v>215.33750000000001</v>
      </c>
      <c r="P177" s="83"/>
      <c r="Q177" s="71">
        <f t="shared" si="21"/>
        <v>0</v>
      </c>
      <c r="R177" s="99"/>
      <c r="S177" s="99"/>
      <c r="T177" s="99"/>
      <c r="U177" s="99"/>
      <c r="V177" s="99"/>
      <c r="W177" s="99"/>
      <c r="X177" s="99"/>
      <c r="Y177" s="99"/>
      <c r="Z177" s="99"/>
      <c r="AA177" s="99"/>
      <c r="AB177" s="99"/>
      <c r="AC177" s="99"/>
      <c r="AD177" s="99"/>
      <c r="AE177" s="99"/>
      <c r="AF177" s="99"/>
      <c r="AG177" s="99"/>
      <c r="AH177" s="99"/>
      <c r="AI177" s="99"/>
      <c r="AJ177" s="99"/>
      <c r="AK177" s="99"/>
      <c r="AL177" s="99"/>
      <c r="AM177" s="99"/>
      <c r="AN177" s="99"/>
      <c r="AO177" s="99"/>
      <c r="AP177" s="99"/>
      <c r="AQ177" s="99"/>
      <c r="AR177" s="99"/>
      <c r="AS177" s="99"/>
      <c r="AT177" s="99"/>
      <c r="AU177" s="99"/>
    </row>
    <row r="178" spans="1:47" s="71" customFormat="1" x14ac:dyDescent="0.3">
      <c r="A178" s="66">
        <v>1486</v>
      </c>
      <c r="B178" s="67" t="s">
        <v>247</v>
      </c>
      <c r="C178" s="66">
        <v>50</v>
      </c>
      <c r="D178" s="75">
        <v>763</v>
      </c>
      <c r="E178" s="68">
        <v>6</v>
      </c>
      <c r="F178" s="66">
        <v>1615</v>
      </c>
      <c r="G178" s="66">
        <f t="shared" si="23"/>
        <v>816</v>
      </c>
      <c r="H178" s="66">
        <f t="shared" si="22"/>
        <v>1215.5</v>
      </c>
      <c r="I178" s="66">
        <v>0</v>
      </c>
      <c r="J178" s="69">
        <f t="shared" si="19"/>
        <v>9.0500000000000007</v>
      </c>
      <c r="K178" s="66"/>
      <c r="L178" s="66"/>
      <c r="M178" s="66"/>
      <c r="N178" s="44">
        <f t="shared" si="24"/>
        <v>1.2155</v>
      </c>
      <c r="O178" s="49">
        <f t="shared" si="20"/>
        <v>10.265500000000001</v>
      </c>
      <c r="P178" s="83">
        <v>272</v>
      </c>
      <c r="Q178" s="71">
        <f t="shared" si="21"/>
        <v>136</v>
      </c>
      <c r="R178" s="78"/>
      <c r="S178" s="99"/>
      <c r="T178" s="99"/>
      <c r="U178" s="99"/>
      <c r="V178" s="99"/>
      <c r="W178" s="99"/>
      <c r="X178" s="99"/>
      <c r="Y178" s="99"/>
      <c r="Z178" s="99"/>
      <c r="AA178" s="99"/>
      <c r="AB178" s="99"/>
      <c r="AC178" s="99"/>
      <c r="AD178" s="99"/>
      <c r="AE178" s="99"/>
      <c r="AF178" s="99"/>
      <c r="AG178" s="99"/>
      <c r="AH178" s="99"/>
      <c r="AI178" s="99"/>
      <c r="AJ178" s="99"/>
      <c r="AK178" s="99"/>
      <c r="AL178" s="99"/>
      <c r="AM178" s="99"/>
      <c r="AN178" s="99"/>
      <c r="AO178" s="99"/>
      <c r="AP178" s="99"/>
      <c r="AQ178" s="99"/>
      <c r="AR178" s="99"/>
      <c r="AS178" s="99"/>
      <c r="AT178" s="99"/>
      <c r="AU178" s="99"/>
    </row>
    <row r="179" spans="1:47" s="71" customFormat="1" x14ac:dyDescent="0.3">
      <c r="A179" s="66">
        <v>3081</v>
      </c>
      <c r="B179" s="67" t="s">
        <v>95</v>
      </c>
      <c r="C179" s="66">
        <v>30</v>
      </c>
      <c r="D179" s="66">
        <v>180</v>
      </c>
      <c r="E179" s="68">
        <v>7</v>
      </c>
      <c r="F179" s="66">
        <v>1314</v>
      </c>
      <c r="G179" s="66">
        <f t="shared" si="23"/>
        <v>2551.5</v>
      </c>
      <c r="H179" s="66">
        <f t="shared" si="22"/>
        <v>1932.75</v>
      </c>
      <c r="I179" s="66">
        <v>1200</v>
      </c>
      <c r="J179" s="69">
        <f t="shared" si="19"/>
        <v>18.425000000000001</v>
      </c>
      <c r="K179" s="66"/>
      <c r="L179" s="66"/>
      <c r="M179" s="66"/>
      <c r="N179" s="44">
        <f t="shared" si="24"/>
        <v>3.2212499999999999</v>
      </c>
      <c r="O179" s="49">
        <f t="shared" si="20"/>
        <v>21.646250000000002</v>
      </c>
      <c r="P179" s="83">
        <v>729</v>
      </c>
      <c r="Q179" s="71">
        <f t="shared" si="21"/>
        <v>364.5</v>
      </c>
      <c r="R179" s="78"/>
      <c r="S179" s="99"/>
      <c r="T179" s="99"/>
      <c r="U179" s="99"/>
      <c r="V179" s="99"/>
      <c r="W179" s="99"/>
      <c r="X179" s="99"/>
      <c r="Y179" s="99"/>
      <c r="Z179" s="99"/>
      <c r="AA179" s="99"/>
      <c r="AB179" s="99"/>
      <c r="AC179" s="99"/>
      <c r="AD179" s="99"/>
      <c r="AE179" s="99"/>
      <c r="AF179" s="99"/>
      <c r="AG179" s="99"/>
      <c r="AH179" s="99"/>
      <c r="AI179" s="99"/>
      <c r="AJ179" s="99"/>
      <c r="AK179" s="99"/>
      <c r="AL179" s="99"/>
      <c r="AM179" s="99"/>
      <c r="AN179" s="99"/>
      <c r="AO179" s="99"/>
      <c r="AP179" s="99"/>
      <c r="AQ179" s="99"/>
      <c r="AR179" s="99"/>
      <c r="AS179" s="99"/>
      <c r="AT179" s="99"/>
      <c r="AU179" s="99"/>
    </row>
    <row r="180" spans="1:47" s="71" customFormat="1" x14ac:dyDescent="0.3">
      <c r="A180" s="66">
        <v>3082</v>
      </c>
      <c r="B180" s="67" t="s">
        <v>96</v>
      </c>
      <c r="C180" s="66">
        <v>20</v>
      </c>
      <c r="D180" s="66">
        <v>4</v>
      </c>
      <c r="E180" s="68">
        <v>7</v>
      </c>
      <c r="F180" s="66">
        <v>851</v>
      </c>
      <c r="G180" s="66">
        <f t="shared" si="23"/>
        <v>2502.5</v>
      </c>
      <c r="H180" s="66">
        <f t="shared" si="22"/>
        <v>1676.75</v>
      </c>
      <c r="I180" s="66">
        <v>1000</v>
      </c>
      <c r="J180" s="69">
        <f t="shared" si="19"/>
        <v>33.637500000000003</v>
      </c>
      <c r="K180" s="66"/>
      <c r="L180" s="66"/>
      <c r="M180" s="66"/>
      <c r="N180" s="44">
        <f t="shared" si="24"/>
        <v>4.1918750000000005</v>
      </c>
      <c r="O180" s="49">
        <f t="shared" si="20"/>
        <v>37.829375000000006</v>
      </c>
      <c r="P180" s="83">
        <v>715</v>
      </c>
      <c r="Q180" s="71">
        <f t="shared" si="21"/>
        <v>357.5</v>
      </c>
      <c r="R180" s="78"/>
      <c r="S180" s="99"/>
      <c r="T180" s="99"/>
      <c r="U180" s="99"/>
      <c r="V180" s="99"/>
      <c r="W180" s="99"/>
      <c r="X180" s="99"/>
      <c r="Y180" s="99"/>
      <c r="Z180" s="99"/>
      <c r="AA180" s="99"/>
      <c r="AB180" s="99"/>
      <c r="AC180" s="99"/>
      <c r="AD180" s="99"/>
      <c r="AE180" s="99"/>
      <c r="AF180" s="99"/>
      <c r="AG180" s="99"/>
      <c r="AH180" s="99"/>
      <c r="AI180" s="99"/>
      <c r="AJ180" s="99"/>
      <c r="AK180" s="99"/>
      <c r="AL180" s="99"/>
      <c r="AM180" s="99"/>
      <c r="AN180" s="99"/>
      <c r="AO180" s="99"/>
      <c r="AP180" s="99"/>
      <c r="AQ180" s="99"/>
      <c r="AR180" s="99"/>
      <c r="AS180" s="99"/>
      <c r="AT180" s="99"/>
      <c r="AU180" s="99"/>
    </row>
    <row r="181" spans="1:47" s="71" customFormat="1" x14ac:dyDescent="0.3">
      <c r="A181" s="66">
        <v>225</v>
      </c>
      <c r="B181" s="67" t="s">
        <v>118</v>
      </c>
      <c r="C181" s="66">
        <v>40</v>
      </c>
      <c r="D181" s="66">
        <v>186</v>
      </c>
      <c r="E181" s="68">
        <v>4</v>
      </c>
      <c r="F181" s="66">
        <v>4608</v>
      </c>
      <c r="G181" s="66">
        <f t="shared" si="23"/>
        <v>4798</v>
      </c>
      <c r="H181" s="66">
        <f t="shared" si="22"/>
        <v>4703</v>
      </c>
      <c r="I181" s="66">
        <v>2200</v>
      </c>
      <c r="J181" s="69">
        <f t="shared" si="19"/>
        <v>57.924999999999997</v>
      </c>
      <c r="K181" s="66"/>
      <c r="L181" s="66"/>
      <c r="M181" s="66"/>
      <c r="N181" s="44">
        <f t="shared" si="24"/>
        <v>5.8787500000000001</v>
      </c>
      <c r="O181" s="49">
        <f t="shared" si="20"/>
        <v>63.803749999999994</v>
      </c>
      <c r="P181" s="83">
        <v>2399</v>
      </c>
      <c r="Q181" s="71">
        <f t="shared" si="21"/>
        <v>1199.5</v>
      </c>
      <c r="R181" s="78"/>
      <c r="S181" s="99"/>
      <c r="T181" s="99"/>
      <c r="U181" s="99"/>
      <c r="V181" s="99"/>
      <c r="W181" s="99"/>
      <c r="X181" s="99"/>
      <c r="Y181" s="99"/>
      <c r="Z181" s="99"/>
      <c r="AA181" s="99"/>
      <c r="AB181" s="99"/>
      <c r="AC181" s="99"/>
      <c r="AD181" s="99"/>
      <c r="AE181" s="99"/>
      <c r="AF181" s="99"/>
      <c r="AG181" s="99"/>
      <c r="AH181" s="99"/>
      <c r="AI181" s="99"/>
      <c r="AJ181" s="99"/>
      <c r="AK181" s="99"/>
      <c r="AL181" s="99"/>
      <c r="AM181" s="99"/>
      <c r="AN181" s="99"/>
      <c r="AO181" s="99"/>
      <c r="AP181" s="99"/>
      <c r="AQ181" s="99"/>
      <c r="AR181" s="99"/>
      <c r="AS181" s="99"/>
      <c r="AT181" s="99"/>
      <c r="AU181" s="99"/>
    </row>
    <row r="182" spans="1:47" s="71" customFormat="1" x14ac:dyDescent="0.3">
      <c r="A182" s="66">
        <v>4605</v>
      </c>
      <c r="B182" s="67" t="s">
        <v>120</v>
      </c>
      <c r="C182" s="66">
        <v>40</v>
      </c>
      <c r="D182" s="66">
        <v>171</v>
      </c>
      <c r="E182" s="68">
        <v>4</v>
      </c>
      <c r="F182" s="66">
        <v>3460</v>
      </c>
      <c r="G182" s="66">
        <f t="shared" si="23"/>
        <v>3266</v>
      </c>
      <c r="H182" s="66">
        <f t="shared" si="22"/>
        <v>3363</v>
      </c>
      <c r="I182" s="66">
        <v>2000</v>
      </c>
      <c r="J182" s="69">
        <f t="shared" si="19"/>
        <v>29.8</v>
      </c>
      <c r="K182" s="66"/>
      <c r="L182" s="66"/>
      <c r="M182" s="66"/>
      <c r="N182" s="44">
        <f t="shared" si="24"/>
        <v>4.2037500000000003</v>
      </c>
      <c r="O182" s="49">
        <f t="shared" si="20"/>
        <v>34.003750000000004</v>
      </c>
      <c r="P182" s="83">
        <v>1633</v>
      </c>
      <c r="Q182" s="71">
        <f t="shared" si="21"/>
        <v>816.5</v>
      </c>
      <c r="R182" s="78"/>
      <c r="S182" s="99"/>
      <c r="T182" s="99"/>
      <c r="U182" s="99"/>
      <c r="V182" s="99"/>
      <c r="W182" s="99"/>
      <c r="X182" s="99"/>
      <c r="Y182" s="99"/>
      <c r="Z182" s="99"/>
      <c r="AA182" s="99"/>
      <c r="AB182" s="99"/>
      <c r="AC182" s="99"/>
      <c r="AD182" s="99"/>
      <c r="AE182" s="99"/>
      <c r="AF182" s="99"/>
      <c r="AG182" s="99"/>
      <c r="AH182" s="99"/>
      <c r="AI182" s="99"/>
      <c r="AJ182" s="99"/>
      <c r="AK182" s="99"/>
      <c r="AL182" s="99"/>
      <c r="AM182" s="99"/>
      <c r="AN182" s="99"/>
      <c r="AO182" s="99"/>
      <c r="AP182" s="99"/>
      <c r="AQ182" s="99"/>
      <c r="AR182" s="99"/>
      <c r="AS182" s="99"/>
      <c r="AT182" s="99"/>
      <c r="AU182" s="99"/>
    </row>
    <row r="183" spans="1:47" s="71" customFormat="1" x14ac:dyDescent="0.3">
      <c r="A183" s="66">
        <v>4606</v>
      </c>
      <c r="B183" s="67" t="s">
        <v>248</v>
      </c>
      <c r="C183" s="66">
        <v>40</v>
      </c>
      <c r="D183" s="66">
        <v>270</v>
      </c>
      <c r="E183" s="68">
        <v>4</v>
      </c>
      <c r="F183" s="66">
        <v>2268</v>
      </c>
      <c r="G183" s="66">
        <f t="shared" si="23"/>
        <v>1600</v>
      </c>
      <c r="H183" s="66">
        <f t="shared" si="22"/>
        <v>1934</v>
      </c>
      <c r="I183" s="66">
        <v>0</v>
      </c>
      <c r="J183" s="69">
        <f t="shared" si="19"/>
        <v>41.6</v>
      </c>
      <c r="K183" s="66"/>
      <c r="L183" s="66"/>
      <c r="M183" s="66"/>
      <c r="N183" s="44">
        <f t="shared" si="24"/>
        <v>2.4175</v>
      </c>
      <c r="O183" s="49">
        <f t="shared" si="20"/>
        <v>44.017499999999998</v>
      </c>
      <c r="P183" s="83">
        <v>800</v>
      </c>
      <c r="Q183" s="71">
        <f t="shared" si="21"/>
        <v>400</v>
      </c>
      <c r="R183" s="78"/>
      <c r="S183" s="99"/>
      <c r="T183" s="99"/>
      <c r="U183" s="99"/>
      <c r="V183" s="99"/>
      <c r="W183" s="99"/>
      <c r="X183" s="99"/>
      <c r="Y183" s="99"/>
      <c r="Z183" s="99"/>
      <c r="AA183" s="99"/>
      <c r="AB183" s="99"/>
      <c r="AC183" s="99"/>
      <c r="AD183" s="99"/>
      <c r="AE183" s="99"/>
      <c r="AF183" s="99"/>
      <c r="AG183" s="99"/>
      <c r="AH183" s="99"/>
      <c r="AI183" s="99"/>
      <c r="AJ183" s="99"/>
      <c r="AK183" s="99"/>
      <c r="AL183" s="99"/>
      <c r="AM183" s="99"/>
      <c r="AN183" s="99"/>
      <c r="AO183" s="99"/>
      <c r="AP183" s="99"/>
      <c r="AQ183" s="99"/>
      <c r="AR183" s="99"/>
      <c r="AS183" s="99"/>
      <c r="AT183" s="99"/>
      <c r="AU183" s="99"/>
    </row>
    <row r="184" spans="1:47" s="71" customFormat="1" x14ac:dyDescent="0.3">
      <c r="A184" s="66">
        <v>227</v>
      </c>
      <c r="B184" s="67" t="s">
        <v>117</v>
      </c>
      <c r="C184" s="66">
        <v>40</v>
      </c>
      <c r="D184" s="66">
        <v>377</v>
      </c>
      <c r="E184" s="68">
        <v>4</v>
      </c>
      <c r="F184" s="66">
        <v>5564</v>
      </c>
      <c r="G184" s="66">
        <f t="shared" si="23"/>
        <v>5414</v>
      </c>
      <c r="H184" s="66">
        <f t="shared" si="22"/>
        <v>5489</v>
      </c>
      <c r="I184" s="66">
        <v>2600</v>
      </c>
      <c r="J184" s="69">
        <f t="shared" si="19"/>
        <v>62.8</v>
      </c>
      <c r="K184" s="66"/>
      <c r="L184" s="66"/>
      <c r="M184" s="66"/>
      <c r="N184" s="44">
        <f t="shared" si="24"/>
        <v>6.8612500000000001</v>
      </c>
      <c r="O184" s="49">
        <f t="shared" si="20"/>
        <v>69.661249999999995</v>
      </c>
      <c r="P184" s="83">
        <v>2707</v>
      </c>
      <c r="Q184" s="71">
        <f t="shared" si="21"/>
        <v>1353.5</v>
      </c>
      <c r="R184" s="78"/>
      <c r="S184" s="99"/>
      <c r="T184" s="99"/>
      <c r="U184" s="99"/>
      <c r="V184" s="99"/>
      <c r="W184" s="99"/>
      <c r="X184" s="99"/>
      <c r="Y184" s="99"/>
      <c r="Z184" s="99"/>
      <c r="AA184" s="99"/>
      <c r="AB184" s="99"/>
      <c r="AC184" s="99"/>
      <c r="AD184" s="99"/>
      <c r="AE184" s="99"/>
      <c r="AF184" s="99"/>
      <c r="AG184" s="99"/>
      <c r="AH184" s="99"/>
      <c r="AI184" s="99"/>
      <c r="AJ184" s="99"/>
      <c r="AK184" s="99"/>
      <c r="AL184" s="99"/>
      <c r="AM184" s="99"/>
      <c r="AN184" s="99"/>
      <c r="AO184" s="99"/>
      <c r="AP184" s="99"/>
      <c r="AQ184" s="99"/>
      <c r="AR184" s="99"/>
      <c r="AS184" s="99"/>
      <c r="AT184" s="99"/>
      <c r="AU184" s="99"/>
    </row>
    <row r="185" spans="1:47" s="71" customFormat="1" x14ac:dyDescent="0.3">
      <c r="A185" s="66">
        <v>3107</v>
      </c>
      <c r="B185" s="67" t="s">
        <v>172</v>
      </c>
      <c r="C185" s="66">
        <v>48</v>
      </c>
      <c r="D185" s="66">
        <v>40</v>
      </c>
      <c r="E185" s="68">
        <v>5</v>
      </c>
      <c r="F185" s="66">
        <v>880</v>
      </c>
      <c r="G185" s="66">
        <f t="shared" si="23"/>
        <v>1260</v>
      </c>
      <c r="H185" s="66">
        <f t="shared" si="22"/>
        <v>1070</v>
      </c>
      <c r="I185" s="66">
        <v>960</v>
      </c>
      <c r="J185" s="69">
        <f t="shared" si="19"/>
        <v>1.4583333333333333</v>
      </c>
      <c r="K185" s="66"/>
      <c r="L185" s="66"/>
      <c r="M185" s="66"/>
      <c r="N185" s="44">
        <f t="shared" si="24"/>
        <v>1.1145833333333333</v>
      </c>
      <c r="O185" s="49">
        <f t="shared" si="20"/>
        <v>2.5729166666666665</v>
      </c>
      <c r="P185" s="83">
        <v>504</v>
      </c>
      <c r="Q185" s="71">
        <f t="shared" si="21"/>
        <v>252</v>
      </c>
      <c r="R185" s="78"/>
      <c r="S185" s="99"/>
      <c r="T185" s="99"/>
      <c r="U185" s="99"/>
      <c r="V185" s="99"/>
      <c r="W185" s="99"/>
      <c r="X185" s="99"/>
      <c r="Y185" s="99"/>
      <c r="Z185" s="99"/>
      <c r="AA185" s="99"/>
      <c r="AB185" s="99"/>
      <c r="AC185" s="99"/>
      <c r="AD185" s="99"/>
      <c r="AE185" s="99"/>
      <c r="AF185" s="99"/>
      <c r="AG185" s="99"/>
      <c r="AH185" s="99"/>
      <c r="AI185" s="99"/>
      <c r="AJ185" s="99"/>
      <c r="AK185" s="99"/>
      <c r="AL185" s="99"/>
      <c r="AM185" s="99"/>
      <c r="AN185" s="99"/>
      <c r="AO185" s="99"/>
      <c r="AP185" s="99"/>
      <c r="AQ185" s="99"/>
      <c r="AR185" s="99"/>
      <c r="AS185" s="99"/>
      <c r="AT185" s="99"/>
      <c r="AU185" s="99"/>
    </row>
    <row r="186" spans="1:47" s="71" customFormat="1" x14ac:dyDescent="0.3">
      <c r="A186" s="66">
        <v>3106</v>
      </c>
      <c r="B186" s="67" t="s">
        <v>167</v>
      </c>
      <c r="C186" s="66">
        <v>48</v>
      </c>
      <c r="D186" s="66">
        <v>914</v>
      </c>
      <c r="E186" s="68">
        <v>5</v>
      </c>
      <c r="F186" s="66">
        <v>3243</v>
      </c>
      <c r="G186" s="66">
        <f t="shared" si="23"/>
        <v>2760</v>
      </c>
      <c r="H186" s="66">
        <f t="shared" si="22"/>
        <v>3001.5</v>
      </c>
      <c r="I186" s="66">
        <v>960</v>
      </c>
      <c r="J186" s="69">
        <f t="shared" si="19"/>
        <v>23.489583333333332</v>
      </c>
      <c r="K186" s="66"/>
      <c r="L186" s="66"/>
      <c r="M186" s="66"/>
      <c r="N186" s="44">
        <f t="shared" si="24"/>
        <v>3.1265625000000004</v>
      </c>
      <c r="O186" s="49">
        <f t="shared" si="20"/>
        <v>26.616145833333334</v>
      </c>
      <c r="P186" s="83">
        <v>1104</v>
      </c>
      <c r="Q186" s="71">
        <f t="shared" si="21"/>
        <v>552</v>
      </c>
      <c r="R186" s="78"/>
      <c r="S186" s="99"/>
      <c r="T186" s="99"/>
      <c r="U186" s="99"/>
      <c r="V186" s="99"/>
      <c r="W186" s="99"/>
      <c r="X186" s="99"/>
      <c r="Y186" s="99"/>
      <c r="Z186" s="99"/>
      <c r="AA186" s="99"/>
      <c r="AB186" s="99"/>
      <c r="AC186" s="99"/>
      <c r="AD186" s="99"/>
      <c r="AE186" s="99"/>
      <c r="AF186" s="99"/>
      <c r="AG186" s="99"/>
      <c r="AH186" s="99"/>
      <c r="AI186" s="99"/>
      <c r="AJ186" s="99"/>
      <c r="AK186" s="99"/>
      <c r="AL186" s="99"/>
      <c r="AM186" s="99"/>
      <c r="AN186" s="99"/>
      <c r="AO186" s="99"/>
      <c r="AP186" s="99"/>
      <c r="AQ186" s="99"/>
      <c r="AR186" s="99"/>
      <c r="AS186" s="99"/>
      <c r="AT186" s="99"/>
      <c r="AU186" s="99"/>
    </row>
    <row r="187" spans="1:47" s="71" customFormat="1" x14ac:dyDescent="0.3">
      <c r="A187" s="66">
        <v>3090</v>
      </c>
      <c r="B187" s="67" t="s">
        <v>166</v>
      </c>
      <c r="C187" s="66">
        <v>48</v>
      </c>
      <c r="D187" s="66">
        <v>3408</v>
      </c>
      <c r="E187" s="68">
        <v>5</v>
      </c>
      <c r="F187" s="66">
        <v>8638</v>
      </c>
      <c r="G187" s="66">
        <f t="shared" si="23"/>
        <v>5495</v>
      </c>
      <c r="H187" s="66">
        <f t="shared" si="22"/>
        <v>7066.5</v>
      </c>
      <c r="I187" s="66">
        <v>1200</v>
      </c>
      <c r="J187" s="69">
        <f t="shared" si="19"/>
        <v>51.21875</v>
      </c>
      <c r="K187" s="66"/>
      <c r="L187" s="73">
        <v>40</v>
      </c>
      <c r="M187" s="66"/>
      <c r="N187" s="44">
        <f t="shared" si="24"/>
        <v>7.3609375000000012</v>
      </c>
      <c r="O187" s="49">
        <f t="shared" si="20"/>
        <v>58.579687499999999</v>
      </c>
      <c r="P187" s="83">
        <v>2198</v>
      </c>
      <c r="Q187" s="71">
        <f t="shared" si="21"/>
        <v>1099</v>
      </c>
      <c r="R187" s="78"/>
      <c r="S187" s="99"/>
      <c r="T187" s="99"/>
      <c r="U187" s="99"/>
      <c r="V187" s="99"/>
      <c r="W187" s="99"/>
      <c r="X187" s="99"/>
      <c r="Y187" s="99"/>
      <c r="Z187" s="99"/>
      <c r="AA187" s="99"/>
      <c r="AB187" s="99"/>
      <c r="AC187" s="99"/>
      <c r="AD187" s="99"/>
      <c r="AE187" s="99"/>
      <c r="AF187" s="99"/>
      <c r="AG187" s="99"/>
      <c r="AH187" s="99"/>
      <c r="AI187" s="99"/>
      <c r="AJ187" s="99"/>
      <c r="AK187" s="99"/>
      <c r="AL187" s="99"/>
      <c r="AM187" s="99"/>
      <c r="AN187" s="99"/>
      <c r="AO187" s="99"/>
      <c r="AP187" s="99"/>
      <c r="AQ187" s="99"/>
      <c r="AR187" s="99"/>
      <c r="AS187" s="99"/>
      <c r="AT187" s="99"/>
      <c r="AU187" s="99"/>
    </row>
    <row r="188" spans="1:47" s="71" customFormat="1" x14ac:dyDescent="0.3">
      <c r="A188" s="66">
        <v>3091</v>
      </c>
      <c r="B188" s="67" t="s">
        <v>168</v>
      </c>
      <c r="C188" s="66">
        <v>48</v>
      </c>
      <c r="D188" s="75">
        <v>5084</v>
      </c>
      <c r="E188" s="68">
        <v>5</v>
      </c>
      <c r="F188" s="66">
        <v>4998</v>
      </c>
      <c r="G188" s="66">
        <f t="shared" si="23"/>
        <v>3572.5</v>
      </c>
      <c r="H188" s="66">
        <f t="shared" si="22"/>
        <v>4285.25</v>
      </c>
      <c r="I188" s="66">
        <v>0</v>
      </c>
      <c r="J188" s="69">
        <f t="shared" si="19"/>
        <v>-16.640625</v>
      </c>
      <c r="K188" s="66"/>
      <c r="L188" s="73">
        <v>30</v>
      </c>
      <c r="M188" s="66"/>
      <c r="N188" s="44">
        <f t="shared" si="24"/>
        <v>4.4638020833333334</v>
      </c>
      <c r="O188" s="49">
        <f t="shared" si="20"/>
        <v>-12.176822916666666</v>
      </c>
      <c r="P188" s="83">
        <v>1429</v>
      </c>
      <c r="Q188" s="71">
        <f t="shared" si="21"/>
        <v>714.5</v>
      </c>
      <c r="R188" s="78"/>
      <c r="S188" s="99"/>
      <c r="T188" s="99"/>
      <c r="U188" s="99"/>
      <c r="V188" s="99"/>
      <c r="W188" s="99"/>
      <c r="X188" s="99"/>
      <c r="Y188" s="99"/>
      <c r="Z188" s="99"/>
      <c r="AA188" s="99"/>
      <c r="AB188" s="99"/>
      <c r="AC188" s="99"/>
      <c r="AD188" s="99"/>
      <c r="AE188" s="99"/>
      <c r="AF188" s="99"/>
      <c r="AG188" s="99"/>
      <c r="AH188" s="99"/>
      <c r="AI188" s="99"/>
      <c r="AJ188" s="99"/>
      <c r="AK188" s="99"/>
      <c r="AL188" s="99"/>
      <c r="AM188" s="99"/>
      <c r="AN188" s="99"/>
      <c r="AO188" s="99"/>
      <c r="AP188" s="99"/>
      <c r="AQ188" s="99"/>
      <c r="AR188" s="99"/>
      <c r="AS188" s="99"/>
      <c r="AT188" s="99"/>
      <c r="AU188" s="99"/>
    </row>
    <row r="189" spans="1:47" s="71" customFormat="1" x14ac:dyDescent="0.3">
      <c r="A189" s="66">
        <v>3092</v>
      </c>
      <c r="B189" s="67" t="s">
        <v>169</v>
      </c>
      <c r="C189" s="66">
        <v>48</v>
      </c>
      <c r="D189" s="66">
        <v>2112</v>
      </c>
      <c r="E189" s="68">
        <v>5</v>
      </c>
      <c r="F189" s="66">
        <v>4438</v>
      </c>
      <c r="G189" s="66">
        <f t="shared" si="23"/>
        <v>5567.5</v>
      </c>
      <c r="H189" s="66">
        <f t="shared" si="22"/>
        <v>5002.75</v>
      </c>
      <c r="I189" s="66">
        <v>960</v>
      </c>
      <c r="J189" s="69">
        <f t="shared" si="19"/>
        <v>40.223958333333336</v>
      </c>
      <c r="K189" s="66"/>
      <c r="L189" s="73">
        <v>35</v>
      </c>
      <c r="M189" s="66"/>
      <c r="N189" s="44">
        <f t="shared" si="24"/>
        <v>5.2111979166666673</v>
      </c>
      <c r="O189" s="49">
        <f t="shared" si="20"/>
        <v>45.435156250000006</v>
      </c>
      <c r="P189" s="83">
        <v>2227</v>
      </c>
      <c r="Q189" s="71">
        <f t="shared" si="21"/>
        <v>1113.5</v>
      </c>
      <c r="R189" s="78"/>
      <c r="S189" s="99"/>
      <c r="T189" s="99"/>
      <c r="U189" s="99"/>
      <c r="V189" s="99"/>
      <c r="W189" s="99"/>
      <c r="X189" s="99"/>
      <c r="Y189" s="99"/>
      <c r="Z189" s="99"/>
      <c r="AA189" s="99"/>
      <c r="AB189" s="99"/>
      <c r="AC189" s="99"/>
      <c r="AD189" s="99"/>
      <c r="AE189" s="99"/>
      <c r="AF189" s="99"/>
      <c r="AG189" s="99"/>
      <c r="AH189" s="99"/>
      <c r="AI189" s="99"/>
      <c r="AJ189" s="99"/>
      <c r="AK189" s="99"/>
      <c r="AL189" s="99"/>
      <c r="AM189" s="99"/>
      <c r="AN189" s="99"/>
      <c r="AO189" s="99"/>
      <c r="AP189" s="99"/>
      <c r="AQ189" s="99"/>
      <c r="AR189" s="99"/>
      <c r="AS189" s="99"/>
      <c r="AT189" s="99"/>
      <c r="AU189" s="99"/>
    </row>
    <row r="190" spans="1:47" s="71" customFormat="1" x14ac:dyDescent="0.3">
      <c r="A190" s="66">
        <v>3093</v>
      </c>
      <c r="B190" s="67" t="s">
        <v>173</v>
      </c>
      <c r="C190" s="66">
        <v>48</v>
      </c>
      <c r="D190" s="66">
        <v>1409</v>
      </c>
      <c r="E190" s="68">
        <v>5</v>
      </c>
      <c r="F190" s="66">
        <v>1178</v>
      </c>
      <c r="G190" s="66">
        <f t="shared" si="23"/>
        <v>1780</v>
      </c>
      <c r="H190" s="66">
        <f t="shared" si="22"/>
        <v>1479</v>
      </c>
      <c r="I190" s="66">
        <v>0</v>
      </c>
      <c r="J190" s="69">
        <f t="shared" si="19"/>
        <v>1.4583333333333333</v>
      </c>
      <c r="K190" s="66"/>
      <c r="L190" s="73">
        <v>25</v>
      </c>
      <c r="M190" s="66"/>
      <c r="N190" s="44">
        <f t="shared" si="24"/>
        <v>1.5406250000000001</v>
      </c>
      <c r="O190" s="49">
        <f t="shared" si="20"/>
        <v>2.9989583333333334</v>
      </c>
      <c r="P190" s="83">
        <v>712</v>
      </c>
      <c r="Q190" s="71">
        <f t="shared" si="21"/>
        <v>356</v>
      </c>
      <c r="R190" s="78"/>
      <c r="S190" s="99"/>
      <c r="T190" s="99"/>
      <c r="U190" s="99"/>
      <c r="V190" s="99"/>
      <c r="W190" s="99"/>
      <c r="X190" s="99"/>
      <c r="Y190" s="99"/>
      <c r="Z190" s="99"/>
      <c r="AA190" s="99"/>
      <c r="AB190" s="99"/>
      <c r="AC190" s="99"/>
      <c r="AD190" s="99"/>
      <c r="AE190" s="99"/>
      <c r="AF190" s="99"/>
      <c r="AG190" s="99"/>
      <c r="AH190" s="99"/>
      <c r="AI190" s="99"/>
      <c r="AJ190" s="99"/>
      <c r="AK190" s="99"/>
      <c r="AL190" s="99"/>
      <c r="AM190" s="99"/>
      <c r="AN190" s="99"/>
      <c r="AO190" s="99"/>
      <c r="AP190" s="99"/>
      <c r="AQ190" s="99"/>
      <c r="AR190" s="99"/>
      <c r="AS190" s="99"/>
      <c r="AT190" s="99"/>
      <c r="AU190" s="99"/>
    </row>
    <row r="191" spans="1:47" s="71" customFormat="1" x14ac:dyDescent="0.3">
      <c r="A191" s="66">
        <v>1451</v>
      </c>
      <c r="B191" s="67" t="s">
        <v>249</v>
      </c>
      <c r="C191" s="66">
        <v>48</v>
      </c>
      <c r="D191" s="66">
        <v>672</v>
      </c>
      <c r="E191" s="68">
        <v>5</v>
      </c>
      <c r="F191" s="66">
        <v>1573</v>
      </c>
      <c r="G191" s="66">
        <f t="shared" si="23"/>
        <v>1295</v>
      </c>
      <c r="H191" s="66">
        <f t="shared" si="22"/>
        <v>1434</v>
      </c>
      <c r="I191" s="66">
        <v>480</v>
      </c>
      <c r="J191" s="69">
        <f t="shared" si="19"/>
        <v>5.875</v>
      </c>
      <c r="K191" s="66"/>
      <c r="L191" s="66"/>
      <c r="M191" s="66"/>
      <c r="N191" s="44">
        <f t="shared" si="24"/>
        <v>1.4937500000000001</v>
      </c>
      <c r="O191" s="49">
        <f t="shared" si="20"/>
        <v>7.3687500000000004</v>
      </c>
      <c r="P191" s="83">
        <v>518</v>
      </c>
      <c r="Q191" s="71">
        <f t="shared" si="21"/>
        <v>259</v>
      </c>
      <c r="R191" s="78"/>
      <c r="S191" s="99"/>
      <c r="T191" s="99"/>
      <c r="U191" s="99"/>
      <c r="V191" s="99"/>
      <c r="W191" s="99"/>
      <c r="X191" s="99"/>
      <c r="Y191" s="99"/>
      <c r="Z191" s="99"/>
      <c r="AA191" s="99"/>
      <c r="AB191" s="99"/>
      <c r="AC191" s="99"/>
      <c r="AD191" s="99"/>
      <c r="AE191" s="99"/>
      <c r="AF191" s="99"/>
      <c r="AG191" s="99"/>
      <c r="AH191" s="99"/>
      <c r="AI191" s="99"/>
      <c r="AJ191" s="99"/>
      <c r="AK191" s="99"/>
      <c r="AL191" s="99"/>
      <c r="AM191" s="99"/>
      <c r="AN191" s="99"/>
      <c r="AO191" s="99"/>
      <c r="AP191" s="99"/>
      <c r="AQ191" s="99"/>
      <c r="AR191" s="99"/>
      <c r="AS191" s="99"/>
      <c r="AT191" s="99"/>
      <c r="AU191" s="99"/>
    </row>
    <row r="192" spans="1:47" s="71" customFormat="1" x14ac:dyDescent="0.3">
      <c r="A192" s="66">
        <v>3094</v>
      </c>
      <c r="B192" s="67" t="s">
        <v>171</v>
      </c>
      <c r="C192" s="66">
        <v>48</v>
      </c>
      <c r="D192" s="66">
        <v>0</v>
      </c>
      <c r="E192" s="68">
        <v>5</v>
      </c>
      <c r="F192" s="66">
        <v>610</v>
      </c>
      <c r="G192" s="66">
        <f t="shared" si="23"/>
        <v>1742.5</v>
      </c>
      <c r="H192" s="66">
        <f t="shared" si="22"/>
        <v>1176.25</v>
      </c>
      <c r="I192" s="66">
        <v>960</v>
      </c>
      <c r="J192" s="69">
        <f t="shared" si="19"/>
        <v>4.505208333333333</v>
      </c>
      <c r="K192" s="66"/>
      <c r="L192" s="66"/>
      <c r="M192" s="66"/>
      <c r="N192" s="44">
        <f t="shared" si="24"/>
        <v>1.2252604166666667</v>
      </c>
      <c r="O192" s="49">
        <f t="shared" si="20"/>
        <v>5.73046875</v>
      </c>
      <c r="P192" s="83">
        <v>697</v>
      </c>
      <c r="Q192" s="71">
        <f t="shared" si="21"/>
        <v>348.5</v>
      </c>
      <c r="R192" s="78"/>
      <c r="S192" s="99"/>
      <c r="T192" s="99"/>
      <c r="U192" s="99"/>
      <c r="V192" s="99"/>
      <c r="W192" s="99"/>
      <c r="X192" s="99"/>
      <c r="Y192" s="99"/>
      <c r="Z192" s="99"/>
      <c r="AA192" s="99"/>
      <c r="AB192" s="99"/>
      <c r="AC192" s="99"/>
      <c r="AD192" s="99"/>
      <c r="AE192" s="99"/>
      <c r="AF192" s="99"/>
      <c r="AG192" s="99"/>
      <c r="AH192" s="99"/>
      <c r="AI192" s="99"/>
      <c r="AJ192" s="99"/>
      <c r="AK192" s="99"/>
      <c r="AL192" s="99"/>
      <c r="AM192" s="99"/>
      <c r="AN192" s="99"/>
      <c r="AO192" s="99"/>
      <c r="AP192" s="99"/>
      <c r="AQ192" s="99"/>
      <c r="AR192" s="99"/>
      <c r="AS192" s="99"/>
      <c r="AT192" s="99"/>
      <c r="AU192" s="99"/>
    </row>
    <row r="193" spans="1:47" s="71" customFormat="1" hidden="1" x14ac:dyDescent="0.3">
      <c r="A193" s="66">
        <v>1325</v>
      </c>
      <c r="B193" s="67" t="s">
        <v>125</v>
      </c>
      <c r="C193" s="66">
        <v>12</v>
      </c>
      <c r="D193" s="66"/>
      <c r="E193" s="68">
        <v>6</v>
      </c>
      <c r="F193" s="66">
        <v>2343</v>
      </c>
      <c r="G193" s="66">
        <f t="shared" si="23"/>
        <v>3000</v>
      </c>
      <c r="H193" s="66">
        <f t="shared" si="22"/>
        <v>2671.5</v>
      </c>
      <c r="I193" s="66"/>
      <c r="J193" s="69">
        <f t="shared" si="19"/>
        <v>222.625</v>
      </c>
      <c r="K193" s="66"/>
      <c r="L193" s="66"/>
      <c r="M193" s="66"/>
      <c r="N193" s="44">
        <f t="shared" si="24"/>
        <v>11.131250000000001</v>
      </c>
      <c r="O193" s="49">
        <f t="shared" si="20"/>
        <v>233.75624999999999</v>
      </c>
      <c r="P193" s="83">
        <v>1000</v>
      </c>
      <c r="Q193" s="71">
        <f t="shared" si="21"/>
        <v>500</v>
      </c>
      <c r="R193" s="78"/>
      <c r="S193" s="99"/>
      <c r="T193" s="99"/>
      <c r="U193" s="99"/>
      <c r="V193" s="99"/>
      <c r="W193" s="99"/>
      <c r="X193" s="99"/>
      <c r="Y193" s="99"/>
      <c r="Z193" s="99"/>
      <c r="AA193" s="99"/>
      <c r="AB193" s="99"/>
      <c r="AC193" s="99"/>
      <c r="AD193" s="99"/>
      <c r="AE193" s="99"/>
      <c r="AF193" s="99"/>
      <c r="AG193" s="99"/>
      <c r="AH193" s="99"/>
      <c r="AI193" s="99"/>
      <c r="AJ193" s="99"/>
      <c r="AK193" s="99"/>
      <c r="AL193" s="99"/>
      <c r="AM193" s="99"/>
      <c r="AN193" s="99"/>
      <c r="AO193" s="99"/>
      <c r="AP193" s="99"/>
      <c r="AQ193" s="99"/>
      <c r="AR193" s="99"/>
      <c r="AS193" s="99"/>
      <c r="AT193" s="99"/>
      <c r="AU193" s="99"/>
    </row>
    <row r="194" spans="1:47" s="71" customFormat="1" hidden="1" x14ac:dyDescent="0.3">
      <c r="A194" s="66">
        <v>1326</v>
      </c>
      <c r="B194" s="67" t="s">
        <v>266</v>
      </c>
      <c r="C194" s="66">
        <v>12</v>
      </c>
      <c r="D194" s="66"/>
      <c r="E194" s="68">
        <v>6</v>
      </c>
      <c r="F194" s="66">
        <v>645</v>
      </c>
      <c r="G194" s="66">
        <f t="shared" si="23"/>
        <v>843</v>
      </c>
      <c r="H194" s="66">
        <f t="shared" si="22"/>
        <v>744</v>
      </c>
      <c r="I194" s="66"/>
      <c r="J194" s="69">
        <f t="shared" si="19"/>
        <v>62</v>
      </c>
      <c r="K194" s="66"/>
      <c r="L194" s="66"/>
      <c r="M194" s="66"/>
      <c r="N194" s="44">
        <f t="shared" si="24"/>
        <v>3.1</v>
      </c>
      <c r="O194" s="49">
        <f t="shared" si="20"/>
        <v>65.099999999999994</v>
      </c>
      <c r="P194" s="83">
        <v>281</v>
      </c>
      <c r="Q194" s="71">
        <f t="shared" si="21"/>
        <v>140.5</v>
      </c>
      <c r="R194" s="78"/>
      <c r="S194" s="99"/>
      <c r="T194" s="99"/>
      <c r="U194" s="99"/>
      <c r="V194" s="99"/>
      <c r="W194" s="99"/>
      <c r="X194" s="99"/>
      <c r="Y194" s="99"/>
      <c r="Z194" s="99"/>
      <c r="AA194" s="99"/>
      <c r="AB194" s="99"/>
      <c r="AC194" s="99"/>
      <c r="AD194" s="99"/>
      <c r="AE194" s="99"/>
      <c r="AF194" s="99"/>
      <c r="AG194" s="99"/>
      <c r="AH194" s="99"/>
      <c r="AI194" s="99"/>
      <c r="AJ194" s="99"/>
      <c r="AK194" s="99"/>
      <c r="AL194" s="99"/>
      <c r="AM194" s="99"/>
      <c r="AN194" s="99"/>
      <c r="AO194" s="99"/>
      <c r="AP194" s="99"/>
      <c r="AQ194" s="99"/>
      <c r="AR194" s="99"/>
      <c r="AS194" s="99"/>
      <c r="AT194" s="99"/>
      <c r="AU194" s="99"/>
    </row>
    <row r="195" spans="1:47" s="71" customFormat="1" hidden="1" x14ac:dyDescent="0.3">
      <c r="A195" s="66">
        <v>1327</v>
      </c>
      <c r="B195" s="67" t="s">
        <v>126</v>
      </c>
      <c r="C195" s="66">
        <v>12</v>
      </c>
      <c r="D195" s="66"/>
      <c r="E195" s="68">
        <v>6</v>
      </c>
      <c r="F195" s="66">
        <v>3246</v>
      </c>
      <c r="G195" s="66">
        <f t="shared" si="23"/>
        <v>3921</v>
      </c>
      <c r="H195" s="66">
        <f t="shared" si="22"/>
        <v>3583.5</v>
      </c>
      <c r="I195" s="66"/>
      <c r="J195" s="69">
        <f t="shared" si="19"/>
        <v>298.625</v>
      </c>
      <c r="K195" s="66"/>
      <c r="L195" s="66"/>
      <c r="M195" s="66"/>
      <c r="N195" s="44">
        <f t="shared" si="24"/>
        <v>14.93125</v>
      </c>
      <c r="O195" s="49">
        <f t="shared" si="20"/>
        <v>313.55624999999998</v>
      </c>
      <c r="P195" s="83">
        <v>1307</v>
      </c>
      <c r="Q195" s="71">
        <f t="shared" si="21"/>
        <v>653.5</v>
      </c>
      <c r="R195" s="78"/>
      <c r="S195" s="99"/>
      <c r="T195" s="99"/>
      <c r="U195" s="99"/>
      <c r="V195" s="99"/>
      <c r="W195" s="99"/>
      <c r="X195" s="99"/>
      <c r="Y195" s="99"/>
      <c r="Z195" s="99"/>
      <c r="AA195" s="99"/>
      <c r="AB195" s="99"/>
      <c r="AC195" s="99"/>
      <c r="AD195" s="99"/>
      <c r="AE195" s="99"/>
      <c r="AF195" s="99"/>
      <c r="AG195" s="99"/>
      <c r="AH195" s="99"/>
      <c r="AI195" s="99"/>
      <c r="AJ195" s="99"/>
      <c r="AK195" s="99"/>
      <c r="AL195" s="99"/>
      <c r="AM195" s="99"/>
      <c r="AN195" s="99"/>
      <c r="AO195" s="99"/>
      <c r="AP195" s="99"/>
      <c r="AQ195" s="99"/>
      <c r="AR195" s="99"/>
      <c r="AS195" s="99"/>
      <c r="AT195" s="99"/>
      <c r="AU195" s="99"/>
    </row>
    <row r="196" spans="1:47" s="110" customFormat="1" hidden="1" x14ac:dyDescent="0.3">
      <c r="A196" s="75">
        <v>3077</v>
      </c>
      <c r="B196" s="102" t="s">
        <v>50</v>
      </c>
      <c r="C196" s="75">
        <v>6</v>
      </c>
      <c r="D196" s="75"/>
      <c r="E196" s="106">
        <v>9</v>
      </c>
      <c r="F196" s="75">
        <v>711</v>
      </c>
      <c r="G196" s="75">
        <f t="shared" si="23"/>
        <v>621</v>
      </c>
      <c r="H196" s="75">
        <f t="shared" si="22"/>
        <v>666</v>
      </c>
      <c r="I196" s="75"/>
      <c r="J196" s="107">
        <f t="shared" si="19"/>
        <v>111</v>
      </c>
      <c r="K196" s="75"/>
      <c r="L196" s="75"/>
      <c r="M196" s="75"/>
      <c r="N196" s="108">
        <f t="shared" si="24"/>
        <v>5.5500000000000007</v>
      </c>
      <c r="O196" s="108">
        <f t="shared" si="20"/>
        <v>116.55</v>
      </c>
      <c r="P196" s="109">
        <v>138</v>
      </c>
      <c r="Q196" s="110">
        <f t="shared" si="21"/>
        <v>69</v>
      </c>
    </row>
    <row r="197" spans="1:47" s="71" customFormat="1" x14ac:dyDescent="0.3">
      <c r="A197" s="66">
        <v>1407</v>
      </c>
      <c r="B197" s="67" t="s">
        <v>31</v>
      </c>
      <c r="C197" s="66">
        <v>10</v>
      </c>
      <c r="D197" s="66">
        <v>8</v>
      </c>
      <c r="E197" s="68">
        <v>4</v>
      </c>
      <c r="F197" s="66">
        <v>126</v>
      </c>
      <c r="G197" s="66">
        <f t="shared" si="23"/>
        <v>160</v>
      </c>
      <c r="H197" s="66">
        <f t="shared" si="22"/>
        <v>143</v>
      </c>
      <c r="I197" s="66">
        <v>100</v>
      </c>
      <c r="J197" s="69">
        <f t="shared" si="19"/>
        <v>3.5</v>
      </c>
      <c r="K197" s="66"/>
      <c r="L197" s="66"/>
      <c r="M197" s="66"/>
      <c r="N197" s="44">
        <f t="shared" si="24"/>
        <v>0.71500000000000008</v>
      </c>
      <c r="O197" s="49">
        <f t="shared" si="20"/>
        <v>4.2149999999999999</v>
      </c>
      <c r="P197" s="83">
        <v>80</v>
      </c>
      <c r="Q197" s="71">
        <f t="shared" si="21"/>
        <v>40</v>
      </c>
      <c r="R197" s="78"/>
      <c r="S197" s="99"/>
      <c r="T197" s="99"/>
      <c r="U197" s="99"/>
      <c r="V197" s="99"/>
      <c r="W197" s="99"/>
      <c r="X197" s="99"/>
      <c r="Y197" s="99"/>
      <c r="Z197" s="99"/>
      <c r="AA197" s="99"/>
      <c r="AB197" s="99"/>
      <c r="AC197" s="99"/>
      <c r="AD197" s="99"/>
      <c r="AE197" s="99"/>
      <c r="AF197" s="99"/>
      <c r="AG197" s="99"/>
      <c r="AH197" s="99"/>
      <c r="AI197" s="99"/>
      <c r="AJ197" s="99"/>
      <c r="AK197" s="99"/>
      <c r="AL197" s="99"/>
      <c r="AM197" s="99"/>
      <c r="AN197" s="99"/>
      <c r="AO197" s="99"/>
      <c r="AP197" s="99"/>
      <c r="AQ197" s="99"/>
      <c r="AR197" s="99"/>
      <c r="AS197" s="99"/>
      <c r="AT197" s="99"/>
      <c r="AU197" s="99"/>
    </row>
    <row r="198" spans="1:47" s="71" customFormat="1" x14ac:dyDescent="0.3">
      <c r="A198" s="66">
        <v>1460</v>
      </c>
      <c r="B198" s="67" t="s">
        <v>32</v>
      </c>
      <c r="C198" s="66">
        <v>10</v>
      </c>
      <c r="D198" s="66">
        <v>37</v>
      </c>
      <c r="E198" s="68">
        <v>4</v>
      </c>
      <c r="F198" s="66">
        <v>140</v>
      </c>
      <c r="G198" s="66">
        <f t="shared" si="23"/>
        <v>124</v>
      </c>
      <c r="H198" s="66">
        <f t="shared" si="22"/>
        <v>132</v>
      </c>
      <c r="I198" s="66">
        <v>50</v>
      </c>
      <c r="J198" s="69">
        <f t="shared" si="19"/>
        <v>4.5</v>
      </c>
      <c r="K198" s="66"/>
      <c r="L198" s="66"/>
      <c r="M198" s="66"/>
      <c r="N198" s="44">
        <f t="shared" si="24"/>
        <v>0.66</v>
      </c>
      <c r="O198" s="49">
        <f t="shared" si="20"/>
        <v>5.16</v>
      </c>
      <c r="P198" s="83">
        <v>62</v>
      </c>
      <c r="Q198" s="71">
        <f t="shared" si="21"/>
        <v>31</v>
      </c>
      <c r="R198" s="78"/>
      <c r="S198" s="99"/>
      <c r="T198" s="99"/>
      <c r="U198" s="99"/>
      <c r="V198" s="99"/>
      <c r="W198" s="99"/>
      <c r="X198" s="99"/>
      <c r="Y198" s="99"/>
      <c r="Z198" s="99"/>
      <c r="AA198" s="99"/>
      <c r="AB198" s="99"/>
      <c r="AC198" s="99"/>
      <c r="AD198" s="99"/>
      <c r="AE198" s="99"/>
      <c r="AF198" s="99"/>
      <c r="AG198" s="99"/>
      <c r="AH198" s="99"/>
      <c r="AI198" s="99"/>
      <c r="AJ198" s="99"/>
      <c r="AK198" s="99"/>
      <c r="AL198" s="99"/>
      <c r="AM198" s="99"/>
      <c r="AN198" s="99"/>
      <c r="AO198" s="99"/>
      <c r="AP198" s="99"/>
      <c r="AQ198" s="99"/>
      <c r="AR198" s="99"/>
      <c r="AS198" s="99"/>
      <c r="AT198" s="99"/>
      <c r="AU198" s="99"/>
    </row>
    <row r="199" spans="1:47" s="71" customFormat="1" x14ac:dyDescent="0.3">
      <c r="A199" s="66">
        <v>1409</v>
      </c>
      <c r="B199" s="67" t="s">
        <v>33</v>
      </c>
      <c r="C199" s="66">
        <v>10</v>
      </c>
      <c r="D199" s="66">
        <v>0</v>
      </c>
      <c r="E199" s="68">
        <v>4</v>
      </c>
      <c r="F199" s="66">
        <v>118</v>
      </c>
      <c r="G199" s="66">
        <f t="shared" si="23"/>
        <v>200</v>
      </c>
      <c r="H199" s="66">
        <f t="shared" si="22"/>
        <v>159</v>
      </c>
      <c r="I199" s="66">
        <v>100</v>
      </c>
      <c r="J199" s="69">
        <f t="shared" si="19"/>
        <v>5.9</v>
      </c>
      <c r="K199" s="66"/>
      <c r="L199" s="66"/>
      <c r="M199" s="66"/>
      <c r="N199" s="44">
        <f t="shared" si="24"/>
        <v>0.79500000000000004</v>
      </c>
      <c r="O199" s="49">
        <f t="shared" si="20"/>
        <v>6.6950000000000003</v>
      </c>
      <c r="P199" s="83">
        <v>100</v>
      </c>
      <c r="Q199" s="71">
        <f t="shared" si="21"/>
        <v>50</v>
      </c>
      <c r="R199" s="78"/>
      <c r="S199" s="99"/>
      <c r="T199" s="99"/>
      <c r="U199" s="99"/>
      <c r="V199" s="99"/>
      <c r="W199" s="99"/>
      <c r="X199" s="99"/>
      <c r="Y199" s="99"/>
      <c r="Z199" s="99"/>
      <c r="AA199" s="99"/>
      <c r="AB199" s="99"/>
      <c r="AC199" s="99"/>
      <c r="AD199" s="99"/>
      <c r="AE199" s="99"/>
      <c r="AF199" s="99"/>
      <c r="AG199" s="99"/>
      <c r="AH199" s="99"/>
      <c r="AI199" s="99"/>
      <c r="AJ199" s="99"/>
      <c r="AK199" s="99"/>
      <c r="AL199" s="99"/>
      <c r="AM199" s="99"/>
      <c r="AN199" s="99"/>
      <c r="AO199" s="99"/>
      <c r="AP199" s="99"/>
      <c r="AQ199" s="99"/>
      <c r="AR199" s="99"/>
      <c r="AS199" s="99"/>
      <c r="AT199" s="99"/>
      <c r="AU199" s="99"/>
    </row>
    <row r="200" spans="1:47" s="71" customFormat="1" x14ac:dyDescent="0.3">
      <c r="A200" s="66">
        <v>1410</v>
      </c>
      <c r="B200" s="67" t="s">
        <v>37</v>
      </c>
      <c r="C200" s="66">
        <v>10</v>
      </c>
      <c r="D200" s="66">
        <v>0</v>
      </c>
      <c r="E200" s="68">
        <v>4</v>
      </c>
      <c r="F200" s="66">
        <v>128</v>
      </c>
      <c r="G200" s="66">
        <f t="shared" si="23"/>
        <v>140</v>
      </c>
      <c r="H200" s="66">
        <f t="shared" si="22"/>
        <v>134</v>
      </c>
      <c r="I200" s="66">
        <v>100</v>
      </c>
      <c r="J200" s="69">
        <f t="shared" ref="J200:J238" si="25">(H200-D200-I200)/C200</f>
        <v>3.4</v>
      </c>
      <c r="K200" s="66"/>
      <c r="L200" s="66"/>
      <c r="M200" s="66"/>
      <c r="N200" s="44">
        <f t="shared" si="24"/>
        <v>0.67</v>
      </c>
      <c r="O200" s="49">
        <f t="shared" ref="O200:O238" si="26">J200+N200</f>
        <v>4.07</v>
      </c>
      <c r="P200" s="83">
        <v>70</v>
      </c>
      <c r="Q200" s="71">
        <f t="shared" ref="Q200:Q238" si="27">P200/2</f>
        <v>35</v>
      </c>
      <c r="R200" s="78"/>
      <c r="S200" s="99"/>
      <c r="T200" s="99"/>
      <c r="U200" s="99"/>
      <c r="V200" s="99"/>
      <c r="W200" s="99"/>
      <c r="X200" s="99"/>
      <c r="Y200" s="99"/>
      <c r="Z200" s="99"/>
      <c r="AA200" s="99"/>
      <c r="AB200" s="99"/>
      <c r="AC200" s="99"/>
      <c r="AD200" s="99"/>
      <c r="AE200" s="99"/>
      <c r="AF200" s="99"/>
      <c r="AG200" s="99"/>
      <c r="AH200" s="99"/>
      <c r="AI200" s="99"/>
      <c r="AJ200" s="99"/>
      <c r="AK200" s="99"/>
      <c r="AL200" s="99"/>
      <c r="AM200" s="99"/>
      <c r="AN200" s="99"/>
      <c r="AO200" s="99"/>
      <c r="AP200" s="99"/>
      <c r="AQ200" s="99"/>
      <c r="AR200" s="99"/>
      <c r="AS200" s="99"/>
      <c r="AT200" s="99"/>
      <c r="AU200" s="99"/>
    </row>
    <row r="201" spans="1:47" s="71" customFormat="1" x14ac:dyDescent="0.3">
      <c r="A201" s="66">
        <v>1411</v>
      </c>
      <c r="B201" s="67" t="s">
        <v>34</v>
      </c>
      <c r="C201" s="66">
        <v>10</v>
      </c>
      <c r="D201" s="66">
        <v>64</v>
      </c>
      <c r="E201" s="68">
        <v>4</v>
      </c>
      <c r="F201" s="66">
        <v>238</v>
      </c>
      <c r="G201" s="66">
        <f t="shared" si="23"/>
        <v>360</v>
      </c>
      <c r="H201" s="66">
        <f t="shared" si="22"/>
        <v>299</v>
      </c>
      <c r="I201" s="66">
        <v>100</v>
      </c>
      <c r="J201" s="69">
        <f t="shared" si="25"/>
        <v>13.5</v>
      </c>
      <c r="K201" s="66"/>
      <c r="L201" s="66"/>
      <c r="M201" s="66"/>
      <c r="N201" s="44">
        <f t="shared" si="24"/>
        <v>1.4950000000000001</v>
      </c>
      <c r="O201" s="49">
        <f t="shared" si="26"/>
        <v>14.995000000000001</v>
      </c>
      <c r="P201" s="83">
        <v>180</v>
      </c>
      <c r="Q201" s="71">
        <f t="shared" si="27"/>
        <v>90</v>
      </c>
      <c r="R201" s="78"/>
      <c r="S201" s="99"/>
      <c r="T201" s="99"/>
      <c r="U201" s="99"/>
      <c r="V201" s="99"/>
      <c r="W201" s="99"/>
      <c r="X201" s="99"/>
      <c r="Y201" s="99"/>
      <c r="Z201" s="99"/>
      <c r="AA201" s="99"/>
      <c r="AB201" s="99"/>
      <c r="AC201" s="99"/>
      <c r="AD201" s="99"/>
      <c r="AE201" s="99"/>
      <c r="AF201" s="99"/>
      <c r="AG201" s="99"/>
      <c r="AH201" s="99"/>
      <c r="AI201" s="99"/>
      <c r="AJ201" s="99"/>
      <c r="AK201" s="99"/>
      <c r="AL201" s="99"/>
      <c r="AM201" s="99"/>
      <c r="AN201" s="99"/>
      <c r="AO201" s="99"/>
      <c r="AP201" s="99"/>
      <c r="AQ201" s="99"/>
      <c r="AR201" s="99"/>
      <c r="AS201" s="99"/>
      <c r="AT201" s="99"/>
      <c r="AU201" s="99"/>
    </row>
    <row r="202" spans="1:47" s="71" customFormat="1" x14ac:dyDescent="0.3">
      <c r="A202" s="66">
        <v>1412</v>
      </c>
      <c r="B202" s="67" t="s">
        <v>36</v>
      </c>
      <c r="C202" s="66">
        <v>10</v>
      </c>
      <c r="D202" s="66">
        <v>0</v>
      </c>
      <c r="E202" s="68">
        <v>4</v>
      </c>
      <c r="F202" s="66">
        <v>102</v>
      </c>
      <c r="G202" s="66">
        <f t="shared" si="23"/>
        <v>166</v>
      </c>
      <c r="H202" s="66">
        <f t="shared" si="22"/>
        <v>134</v>
      </c>
      <c r="I202" s="66">
        <v>100</v>
      </c>
      <c r="J202" s="69">
        <f t="shared" si="25"/>
        <v>3.4</v>
      </c>
      <c r="K202" s="66"/>
      <c r="L202" s="66"/>
      <c r="M202" s="66"/>
      <c r="N202" s="44">
        <f t="shared" si="24"/>
        <v>0.67</v>
      </c>
      <c r="O202" s="49">
        <f t="shared" si="26"/>
        <v>4.07</v>
      </c>
      <c r="P202" s="83">
        <v>83</v>
      </c>
      <c r="Q202" s="71">
        <f t="shared" si="27"/>
        <v>41.5</v>
      </c>
      <c r="R202" s="78"/>
      <c r="S202" s="99"/>
      <c r="T202" s="99"/>
      <c r="U202" s="99"/>
      <c r="V202" s="99"/>
      <c r="W202" s="99"/>
      <c r="X202" s="99"/>
      <c r="Y202" s="99"/>
      <c r="Z202" s="99"/>
      <c r="AA202" s="99"/>
      <c r="AB202" s="99"/>
      <c r="AC202" s="99"/>
      <c r="AD202" s="99"/>
      <c r="AE202" s="99"/>
      <c r="AF202" s="99"/>
      <c r="AG202" s="99"/>
      <c r="AH202" s="99"/>
      <c r="AI202" s="99"/>
      <c r="AJ202" s="99"/>
      <c r="AK202" s="99"/>
      <c r="AL202" s="99"/>
      <c r="AM202" s="99"/>
      <c r="AN202" s="99"/>
      <c r="AO202" s="99"/>
      <c r="AP202" s="99"/>
      <c r="AQ202" s="99"/>
      <c r="AR202" s="99"/>
      <c r="AS202" s="99"/>
      <c r="AT202" s="99"/>
      <c r="AU202" s="99"/>
    </row>
    <row r="203" spans="1:47" s="71" customFormat="1" x14ac:dyDescent="0.3">
      <c r="A203" s="66">
        <v>1413</v>
      </c>
      <c r="B203" s="67" t="s">
        <v>41</v>
      </c>
      <c r="C203" s="66">
        <v>10</v>
      </c>
      <c r="D203" s="66">
        <v>0</v>
      </c>
      <c r="E203" s="68">
        <v>4</v>
      </c>
      <c r="F203" s="66">
        <v>56</v>
      </c>
      <c r="G203" s="66">
        <f t="shared" si="23"/>
        <v>100</v>
      </c>
      <c r="H203" s="66">
        <f t="shared" si="22"/>
        <v>78</v>
      </c>
      <c r="I203" s="66">
        <v>70</v>
      </c>
      <c r="J203" s="69">
        <f t="shared" si="25"/>
        <v>0.8</v>
      </c>
      <c r="K203" s="66"/>
      <c r="L203" s="66"/>
      <c r="M203" s="66"/>
      <c r="N203" s="44">
        <f t="shared" si="24"/>
        <v>0.39</v>
      </c>
      <c r="O203" s="49">
        <f t="shared" si="26"/>
        <v>1.19</v>
      </c>
      <c r="P203" s="83">
        <v>50</v>
      </c>
      <c r="Q203" s="71">
        <f t="shared" si="27"/>
        <v>25</v>
      </c>
      <c r="R203" s="78"/>
      <c r="S203" s="99"/>
      <c r="T203" s="99"/>
      <c r="U203" s="99"/>
      <c r="V203" s="99"/>
      <c r="W203" s="99"/>
      <c r="X203" s="99"/>
      <c r="Y203" s="99"/>
      <c r="Z203" s="99"/>
      <c r="AA203" s="99"/>
      <c r="AB203" s="99"/>
      <c r="AC203" s="99"/>
      <c r="AD203" s="99"/>
      <c r="AE203" s="99"/>
      <c r="AF203" s="99"/>
      <c r="AG203" s="99"/>
      <c r="AH203" s="99"/>
      <c r="AI203" s="99"/>
      <c r="AJ203" s="99"/>
      <c r="AK203" s="99"/>
      <c r="AL203" s="99"/>
      <c r="AM203" s="99"/>
      <c r="AN203" s="99"/>
      <c r="AO203" s="99"/>
      <c r="AP203" s="99"/>
      <c r="AQ203" s="99"/>
      <c r="AR203" s="99"/>
      <c r="AS203" s="99"/>
      <c r="AT203" s="99"/>
      <c r="AU203" s="99"/>
    </row>
    <row r="204" spans="1:47" s="71" customFormat="1" x14ac:dyDescent="0.3">
      <c r="A204" s="66">
        <v>1414</v>
      </c>
      <c r="B204" s="67" t="s">
        <v>35</v>
      </c>
      <c r="C204" s="66">
        <v>10</v>
      </c>
      <c r="D204" s="66">
        <v>5</v>
      </c>
      <c r="E204" s="68">
        <v>4</v>
      </c>
      <c r="F204" s="66">
        <v>238</v>
      </c>
      <c r="G204" s="66">
        <f t="shared" si="23"/>
        <v>226</v>
      </c>
      <c r="H204" s="66">
        <f t="shared" si="22"/>
        <v>232</v>
      </c>
      <c r="I204" s="66">
        <v>150</v>
      </c>
      <c r="J204" s="69">
        <f t="shared" si="25"/>
        <v>7.7</v>
      </c>
      <c r="K204" s="66"/>
      <c r="L204" s="66"/>
      <c r="M204" s="66"/>
      <c r="N204" s="44">
        <f t="shared" si="24"/>
        <v>1.1600000000000001</v>
      </c>
      <c r="O204" s="49">
        <f t="shared" si="26"/>
        <v>8.86</v>
      </c>
      <c r="P204" s="83">
        <v>113</v>
      </c>
      <c r="Q204" s="71">
        <f t="shared" si="27"/>
        <v>56.5</v>
      </c>
      <c r="R204" s="78"/>
      <c r="S204" s="99"/>
      <c r="T204" s="99"/>
      <c r="U204" s="99"/>
      <c r="V204" s="99"/>
      <c r="W204" s="99"/>
      <c r="X204" s="99"/>
      <c r="Y204" s="99"/>
      <c r="Z204" s="99"/>
      <c r="AA204" s="99"/>
      <c r="AB204" s="99"/>
      <c r="AC204" s="99"/>
      <c r="AD204" s="99"/>
      <c r="AE204" s="99"/>
      <c r="AF204" s="99"/>
      <c r="AG204" s="99"/>
      <c r="AH204" s="99"/>
      <c r="AI204" s="99"/>
      <c r="AJ204" s="99"/>
      <c r="AK204" s="99"/>
      <c r="AL204" s="99"/>
      <c r="AM204" s="99"/>
      <c r="AN204" s="99"/>
      <c r="AO204" s="99"/>
      <c r="AP204" s="99"/>
      <c r="AQ204" s="99"/>
      <c r="AR204" s="99"/>
      <c r="AS204" s="99"/>
      <c r="AT204" s="99"/>
      <c r="AU204" s="99"/>
    </row>
    <row r="205" spans="1:47" s="65" customFormat="1" hidden="1" x14ac:dyDescent="0.3">
      <c r="A205" s="41">
        <v>1</v>
      </c>
      <c r="B205" s="63" t="s">
        <v>9</v>
      </c>
      <c r="C205" s="41">
        <v>10</v>
      </c>
      <c r="D205" s="41"/>
      <c r="E205" s="42">
        <v>4.5</v>
      </c>
      <c r="F205" s="41">
        <v>5734</v>
      </c>
      <c r="G205" s="66">
        <f t="shared" si="23"/>
        <v>3645</v>
      </c>
      <c r="H205" s="41">
        <f t="shared" si="22"/>
        <v>4689.5</v>
      </c>
      <c r="I205" s="41"/>
      <c r="J205" s="69">
        <f t="shared" si="25"/>
        <v>468.95</v>
      </c>
      <c r="K205" s="41"/>
      <c r="L205" s="41"/>
      <c r="M205" s="41"/>
      <c r="N205" s="39">
        <f t="shared" si="24"/>
        <v>23.447500000000002</v>
      </c>
      <c r="O205" s="49">
        <f t="shared" si="26"/>
        <v>492.39749999999998</v>
      </c>
      <c r="P205" s="84">
        <v>1620</v>
      </c>
      <c r="Q205" s="71">
        <f t="shared" si="27"/>
        <v>810</v>
      </c>
      <c r="R205" s="19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</row>
    <row r="206" spans="1:47" s="71" customFormat="1" hidden="1" x14ac:dyDescent="0.3">
      <c r="A206" s="66">
        <v>2001</v>
      </c>
      <c r="B206" s="67" t="s">
        <v>15</v>
      </c>
      <c r="C206" s="66">
        <v>20</v>
      </c>
      <c r="D206" s="66"/>
      <c r="E206" s="68">
        <v>5.5</v>
      </c>
      <c r="F206" s="66">
        <v>7365</v>
      </c>
      <c r="G206" s="66">
        <f t="shared" si="23"/>
        <v>10892.75</v>
      </c>
      <c r="H206" s="66">
        <f t="shared" si="22"/>
        <v>9128.875</v>
      </c>
      <c r="I206" s="66"/>
      <c r="J206" s="69">
        <f t="shared" si="25"/>
        <v>456.44375000000002</v>
      </c>
      <c r="K206" s="66"/>
      <c r="L206" s="73">
        <v>50</v>
      </c>
      <c r="M206" s="66"/>
      <c r="N206" s="44">
        <f t="shared" si="24"/>
        <v>22.822187500000002</v>
      </c>
      <c r="O206" s="49">
        <f t="shared" si="26"/>
        <v>479.26593750000001</v>
      </c>
      <c r="P206" s="83">
        <v>3961</v>
      </c>
      <c r="Q206" s="71">
        <f t="shared" si="27"/>
        <v>1980.5</v>
      </c>
      <c r="R206" s="78"/>
      <c r="S206" s="99"/>
      <c r="T206" s="99"/>
      <c r="U206" s="99"/>
      <c r="V206" s="99"/>
      <c r="W206" s="99"/>
      <c r="X206" s="99"/>
      <c r="Y206" s="99"/>
      <c r="Z206" s="99"/>
      <c r="AA206" s="99"/>
      <c r="AB206" s="99"/>
      <c r="AC206" s="99"/>
      <c r="AD206" s="99"/>
      <c r="AE206" s="99"/>
      <c r="AF206" s="99"/>
      <c r="AG206" s="99"/>
      <c r="AH206" s="99"/>
      <c r="AI206" s="99"/>
      <c r="AJ206" s="99"/>
      <c r="AK206" s="99"/>
      <c r="AL206" s="99"/>
      <c r="AM206" s="99"/>
      <c r="AN206" s="99"/>
      <c r="AO206" s="99"/>
      <c r="AP206" s="99"/>
      <c r="AQ206" s="99"/>
      <c r="AR206" s="99"/>
      <c r="AS206" s="99"/>
      <c r="AT206" s="99"/>
      <c r="AU206" s="99"/>
    </row>
    <row r="207" spans="1:47" s="71" customFormat="1" hidden="1" x14ac:dyDescent="0.3">
      <c r="A207" s="66">
        <v>2002</v>
      </c>
      <c r="B207" s="67" t="s">
        <v>344</v>
      </c>
      <c r="C207" s="66">
        <v>10</v>
      </c>
      <c r="D207" s="66"/>
      <c r="E207" s="68">
        <v>3.5</v>
      </c>
      <c r="F207" s="66"/>
      <c r="G207" s="66">
        <f t="shared" si="23"/>
        <v>0</v>
      </c>
      <c r="H207" s="66"/>
      <c r="I207" s="66"/>
      <c r="J207" s="69">
        <f t="shared" si="25"/>
        <v>0</v>
      </c>
      <c r="K207" s="66"/>
      <c r="L207" s="66"/>
      <c r="M207" s="66"/>
      <c r="N207" s="44"/>
      <c r="O207" s="49">
        <f t="shared" si="26"/>
        <v>0</v>
      </c>
      <c r="P207" s="83"/>
      <c r="Q207" s="71">
        <f t="shared" si="27"/>
        <v>0</v>
      </c>
      <c r="R207" s="78"/>
      <c r="S207" s="99"/>
      <c r="T207" s="99"/>
      <c r="U207" s="99"/>
      <c r="V207" s="99"/>
      <c r="W207" s="99"/>
      <c r="X207" s="99"/>
      <c r="Y207" s="99"/>
      <c r="Z207" s="99"/>
      <c r="AA207" s="99"/>
      <c r="AB207" s="99"/>
      <c r="AC207" s="99"/>
      <c r="AD207" s="99"/>
      <c r="AE207" s="99"/>
      <c r="AF207" s="99"/>
      <c r="AG207" s="99"/>
      <c r="AH207" s="99"/>
      <c r="AI207" s="99"/>
      <c r="AJ207" s="99"/>
      <c r="AK207" s="99"/>
      <c r="AL207" s="99"/>
      <c r="AM207" s="99"/>
      <c r="AN207" s="99"/>
      <c r="AO207" s="99"/>
      <c r="AP207" s="99"/>
      <c r="AQ207" s="99"/>
      <c r="AR207" s="99"/>
      <c r="AS207" s="99"/>
      <c r="AT207" s="99"/>
      <c r="AU207" s="99"/>
    </row>
    <row r="208" spans="1:47" s="81" customFormat="1" hidden="1" x14ac:dyDescent="0.3">
      <c r="A208" s="55"/>
      <c r="B208" s="56" t="s">
        <v>321</v>
      </c>
      <c r="C208" s="55"/>
      <c r="D208" s="55"/>
      <c r="E208" s="57"/>
      <c r="F208" s="55"/>
      <c r="G208" s="66">
        <f t="shared" si="23"/>
        <v>0</v>
      </c>
      <c r="H208" s="55"/>
      <c r="I208" s="55"/>
      <c r="J208" s="69" t="e">
        <f t="shared" si="25"/>
        <v>#DIV/0!</v>
      </c>
      <c r="K208" s="55"/>
      <c r="L208" s="55"/>
      <c r="M208" s="55"/>
      <c r="N208" s="59"/>
      <c r="O208" s="49" t="e">
        <f t="shared" si="26"/>
        <v>#DIV/0!</v>
      </c>
      <c r="P208" s="87"/>
      <c r="Q208" s="71">
        <f t="shared" si="27"/>
        <v>0</v>
      </c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</row>
    <row r="209" spans="1:47" s="71" customFormat="1" hidden="1" x14ac:dyDescent="0.3">
      <c r="A209" s="66">
        <v>3024</v>
      </c>
      <c r="B209" s="67" t="s">
        <v>272</v>
      </c>
      <c r="C209" s="66">
        <v>24</v>
      </c>
      <c r="D209" s="66"/>
      <c r="E209" s="68">
        <v>9</v>
      </c>
      <c r="F209" s="66">
        <v>2214</v>
      </c>
      <c r="G209" s="66">
        <f t="shared" si="23"/>
        <v>2592</v>
      </c>
      <c r="H209" s="66">
        <f t="shared" si="22"/>
        <v>2403</v>
      </c>
      <c r="I209" s="66"/>
      <c r="J209" s="69">
        <f t="shared" si="25"/>
        <v>100.125</v>
      </c>
      <c r="K209" s="66"/>
      <c r="L209" s="66"/>
      <c r="M209" s="66"/>
      <c r="N209" s="44">
        <f t="shared" ref="N209:N225" si="28">H209*0.05/C209</f>
        <v>5.0062500000000005</v>
      </c>
      <c r="O209" s="49">
        <f t="shared" si="26"/>
        <v>105.13124999999999</v>
      </c>
      <c r="P209" s="83">
        <v>576</v>
      </c>
      <c r="Q209" s="71">
        <f t="shared" si="27"/>
        <v>288</v>
      </c>
      <c r="R209" s="78"/>
      <c r="S209" s="99"/>
      <c r="T209" s="99"/>
      <c r="U209" s="99"/>
      <c r="V209" s="99"/>
      <c r="W209" s="99"/>
      <c r="X209" s="99"/>
      <c r="Y209" s="99"/>
      <c r="Z209" s="99"/>
      <c r="AA209" s="99"/>
      <c r="AB209" s="99"/>
      <c r="AC209" s="99"/>
      <c r="AD209" s="99"/>
      <c r="AE209" s="99"/>
      <c r="AF209" s="99"/>
      <c r="AG209" s="99"/>
      <c r="AH209" s="99"/>
      <c r="AI209" s="99"/>
      <c r="AJ209" s="99"/>
      <c r="AK209" s="99"/>
      <c r="AL209" s="99"/>
      <c r="AM209" s="99"/>
      <c r="AN209" s="99"/>
      <c r="AO209" s="99"/>
      <c r="AP209" s="99"/>
      <c r="AQ209" s="99"/>
      <c r="AR209" s="99"/>
      <c r="AS209" s="99"/>
      <c r="AT209" s="99"/>
      <c r="AU209" s="99"/>
    </row>
    <row r="210" spans="1:47" s="71" customFormat="1" hidden="1" x14ac:dyDescent="0.3">
      <c r="A210" s="66">
        <v>3109</v>
      </c>
      <c r="B210" s="67" t="s">
        <v>273</v>
      </c>
      <c r="C210" s="66">
        <v>24</v>
      </c>
      <c r="D210" s="66"/>
      <c r="E210" s="68">
        <v>9</v>
      </c>
      <c r="F210" s="66">
        <v>2115</v>
      </c>
      <c r="G210" s="66">
        <f t="shared" si="23"/>
        <v>2502</v>
      </c>
      <c r="H210" s="66">
        <f t="shared" ref="H210:H238" si="29">SUM(F210+G210)/2</f>
        <v>2308.5</v>
      </c>
      <c r="I210" s="66"/>
      <c r="J210" s="69">
        <f t="shared" si="25"/>
        <v>96.1875</v>
      </c>
      <c r="K210" s="66"/>
      <c r="L210" s="66"/>
      <c r="M210" s="66"/>
      <c r="N210" s="44">
        <f t="shared" si="28"/>
        <v>4.8093750000000002</v>
      </c>
      <c r="O210" s="49">
        <f t="shared" si="26"/>
        <v>100.996875</v>
      </c>
      <c r="P210" s="83">
        <v>556</v>
      </c>
      <c r="Q210" s="71">
        <f t="shared" si="27"/>
        <v>278</v>
      </c>
      <c r="R210" s="78"/>
      <c r="S210" s="99"/>
      <c r="T210" s="99"/>
      <c r="U210" s="99"/>
      <c r="V210" s="99"/>
      <c r="W210" s="99"/>
      <c r="X210" s="99"/>
      <c r="Y210" s="99"/>
      <c r="Z210" s="99"/>
      <c r="AA210" s="99"/>
      <c r="AB210" s="99"/>
      <c r="AC210" s="99"/>
      <c r="AD210" s="99"/>
      <c r="AE210" s="99"/>
      <c r="AF210" s="99"/>
      <c r="AG210" s="99"/>
      <c r="AH210" s="99"/>
      <c r="AI210" s="99"/>
      <c r="AJ210" s="99"/>
      <c r="AK210" s="99"/>
      <c r="AL210" s="99"/>
      <c r="AM210" s="99"/>
      <c r="AN210" s="99"/>
      <c r="AO210" s="99"/>
      <c r="AP210" s="99"/>
      <c r="AQ210" s="99"/>
      <c r="AR210" s="99"/>
      <c r="AS210" s="99"/>
      <c r="AT210" s="99"/>
      <c r="AU210" s="99"/>
    </row>
    <row r="211" spans="1:47" s="95" customFormat="1" hidden="1" x14ac:dyDescent="0.3">
      <c r="A211" s="80">
        <v>1327</v>
      </c>
      <c r="B211" s="90" t="s">
        <v>78</v>
      </c>
      <c r="C211" s="80">
        <v>20</v>
      </c>
      <c r="D211" s="80"/>
      <c r="E211" s="91">
        <v>5</v>
      </c>
      <c r="F211" s="80">
        <v>1140</v>
      </c>
      <c r="G211" s="66">
        <f t="shared" si="23"/>
        <v>0</v>
      </c>
      <c r="H211" s="80">
        <f t="shared" si="29"/>
        <v>570</v>
      </c>
      <c r="I211" s="80"/>
      <c r="J211" s="69">
        <f t="shared" si="25"/>
        <v>28.5</v>
      </c>
      <c r="K211" s="80"/>
      <c r="L211" s="80"/>
      <c r="M211" s="80"/>
      <c r="N211" s="93">
        <f t="shared" si="28"/>
        <v>1.425</v>
      </c>
      <c r="O211" s="49">
        <f t="shared" si="26"/>
        <v>29.925000000000001</v>
      </c>
      <c r="P211" s="94"/>
      <c r="Q211" s="71">
        <f t="shared" si="27"/>
        <v>0</v>
      </c>
      <c r="R211" s="99"/>
      <c r="S211" s="99"/>
      <c r="T211" s="99"/>
      <c r="U211" s="99"/>
      <c r="V211" s="99"/>
      <c r="W211" s="99"/>
      <c r="X211" s="99"/>
      <c r="Y211" s="99"/>
      <c r="Z211" s="99"/>
      <c r="AA211" s="99"/>
      <c r="AB211" s="99"/>
      <c r="AC211" s="99"/>
      <c r="AD211" s="99"/>
      <c r="AE211" s="99"/>
      <c r="AF211" s="99"/>
      <c r="AG211" s="99"/>
      <c r="AH211" s="99"/>
      <c r="AI211" s="99"/>
      <c r="AJ211" s="99"/>
      <c r="AK211" s="99"/>
      <c r="AL211" s="99"/>
      <c r="AM211" s="99"/>
      <c r="AN211" s="99"/>
      <c r="AO211" s="99"/>
      <c r="AP211" s="99"/>
      <c r="AQ211" s="99"/>
      <c r="AR211" s="99"/>
      <c r="AS211" s="99"/>
      <c r="AT211" s="99"/>
      <c r="AU211" s="99"/>
    </row>
    <row r="212" spans="1:47" s="95" customFormat="1" hidden="1" x14ac:dyDescent="0.3">
      <c r="A212" s="80">
        <v>1329</v>
      </c>
      <c r="B212" s="90" t="s">
        <v>74</v>
      </c>
      <c r="C212" s="80">
        <v>20</v>
      </c>
      <c r="D212" s="80"/>
      <c r="E212" s="91">
        <v>5</v>
      </c>
      <c r="F212" s="80">
        <v>440</v>
      </c>
      <c r="G212" s="66">
        <f t="shared" si="23"/>
        <v>0</v>
      </c>
      <c r="H212" s="80">
        <f t="shared" si="29"/>
        <v>220</v>
      </c>
      <c r="I212" s="80"/>
      <c r="J212" s="69">
        <f t="shared" si="25"/>
        <v>11</v>
      </c>
      <c r="K212" s="80"/>
      <c r="L212" s="80"/>
      <c r="M212" s="80"/>
      <c r="N212" s="93">
        <f t="shared" si="28"/>
        <v>0.55000000000000004</v>
      </c>
      <c r="O212" s="49">
        <f t="shared" si="26"/>
        <v>11.55</v>
      </c>
      <c r="P212" s="94"/>
      <c r="Q212" s="71">
        <f t="shared" si="27"/>
        <v>0</v>
      </c>
      <c r="R212" s="99"/>
      <c r="S212" s="99"/>
      <c r="T212" s="99"/>
      <c r="U212" s="99"/>
      <c r="V212" s="99"/>
      <c r="W212" s="99"/>
      <c r="X212" s="99"/>
      <c r="Y212" s="99"/>
      <c r="Z212" s="99"/>
      <c r="AA212" s="99"/>
      <c r="AB212" s="99"/>
      <c r="AC212" s="99"/>
      <c r="AD212" s="99"/>
      <c r="AE212" s="99"/>
      <c r="AF212" s="99"/>
      <c r="AG212" s="99"/>
      <c r="AH212" s="99"/>
      <c r="AI212" s="99"/>
      <c r="AJ212" s="99"/>
      <c r="AK212" s="99"/>
      <c r="AL212" s="99"/>
      <c r="AM212" s="99"/>
      <c r="AN212" s="99"/>
      <c r="AO212" s="99"/>
      <c r="AP212" s="99"/>
      <c r="AQ212" s="99"/>
      <c r="AR212" s="99"/>
      <c r="AS212" s="99"/>
      <c r="AT212" s="99"/>
      <c r="AU212" s="99"/>
    </row>
    <row r="213" spans="1:47" s="95" customFormat="1" hidden="1" x14ac:dyDescent="0.3">
      <c r="A213" s="80">
        <v>1330</v>
      </c>
      <c r="B213" s="90" t="s">
        <v>75</v>
      </c>
      <c r="C213" s="80">
        <v>20</v>
      </c>
      <c r="D213" s="80"/>
      <c r="E213" s="91">
        <v>5</v>
      </c>
      <c r="F213" s="80">
        <v>635</v>
      </c>
      <c r="G213" s="66">
        <f t="shared" si="23"/>
        <v>0</v>
      </c>
      <c r="H213" s="80">
        <f t="shared" si="29"/>
        <v>317.5</v>
      </c>
      <c r="I213" s="80"/>
      <c r="J213" s="69">
        <f t="shared" si="25"/>
        <v>15.875</v>
      </c>
      <c r="K213" s="80"/>
      <c r="L213" s="80"/>
      <c r="M213" s="80"/>
      <c r="N213" s="93">
        <f t="shared" si="28"/>
        <v>0.79374999999999996</v>
      </c>
      <c r="O213" s="49">
        <f t="shared" si="26"/>
        <v>16.668749999999999</v>
      </c>
      <c r="P213" s="94"/>
      <c r="Q213" s="71">
        <f t="shared" si="27"/>
        <v>0</v>
      </c>
      <c r="R213" s="99"/>
      <c r="S213" s="99"/>
      <c r="T213" s="99"/>
      <c r="U213" s="99"/>
      <c r="V213" s="99"/>
      <c r="W213" s="99"/>
      <c r="X213" s="99"/>
      <c r="Y213" s="99"/>
      <c r="Z213" s="99"/>
      <c r="AA213" s="99"/>
      <c r="AB213" s="99"/>
      <c r="AC213" s="99"/>
      <c r="AD213" s="99"/>
      <c r="AE213" s="99"/>
      <c r="AF213" s="99"/>
      <c r="AG213" s="99"/>
      <c r="AH213" s="99"/>
      <c r="AI213" s="99"/>
      <c r="AJ213" s="99"/>
      <c r="AK213" s="99"/>
      <c r="AL213" s="99"/>
      <c r="AM213" s="99"/>
      <c r="AN213" s="99"/>
      <c r="AO213" s="99"/>
      <c r="AP213" s="99"/>
      <c r="AQ213" s="99"/>
      <c r="AR213" s="99"/>
      <c r="AS213" s="99"/>
      <c r="AT213" s="99"/>
      <c r="AU213" s="99"/>
    </row>
    <row r="214" spans="1:47" s="95" customFormat="1" hidden="1" x14ac:dyDescent="0.3">
      <c r="A214" s="80">
        <v>1331</v>
      </c>
      <c r="B214" s="90" t="s">
        <v>76</v>
      </c>
      <c r="C214" s="80">
        <v>20</v>
      </c>
      <c r="D214" s="80"/>
      <c r="E214" s="91">
        <v>5</v>
      </c>
      <c r="F214" s="80">
        <v>435</v>
      </c>
      <c r="G214" s="66">
        <f t="shared" ref="G214:G225" si="30">Q214*E214</f>
        <v>0</v>
      </c>
      <c r="H214" s="80">
        <f t="shared" si="29"/>
        <v>217.5</v>
      </c>
      <c r="I214" s="80"/>
      <c r="J214" s="69">
        <f t="shared" si="25"/>
        <v>10.875</v>
      </c>
      <c r="K214" s="80"/>
      <c r="L214" s="80"/>
      <c r="M214" s="80"/>
      <c r="N214" s="93">
        <f t="shared" si="28"/>
        <v>0.54374999999999996</v>
      </c>
      <c r="O214" s="49">
        <f t="shared" si="26"/>
        <v>11.418749999999999</v>
      </c>
      <c r="P214" s="94"/>
      <c r="Q214" s="71">
        <f t="shared" si="27"/>
        <v>0</v>
      </c>
      <c r="R214" s="99"/>
      <c r="S214" s="99"/>
      <c r="T214" s="99"/>
      <c r="U214" s="99"/>
      <c r="V214" s="99"/>
      <c r="W214" s="99"/>
      <c r="X214" s="99"/>
      <c r="Y214" s="99"/>
      <c r="Z214" s="99"/>
      <c r="AA214" s="99"/>
      <c r="AB214" s="99"/>
      <c r="AC214" s="99"/>
      <c r="AD214" s="99"/>
      <c r="AE214" s="99"/>
      <c r="AF214" s="99"/>
      <c r="AG214" s="99"/>
      <c r="AH214" s="99"/>
      <c r="AI214" s="99"/>
      <c r="AJ214" s="99"/>
      <c r="AK214" s="99"/>
      <c r="AL214" s="99"/>
      <c r="AM214" s="99"/>
      <c r="AN214" s="99"/>
      <c r="AO214" s="99"/>
      <c r="AP214" s="99"/>
      <c r="AQ214" s="99"/>
      <c r="AR214" s="99"/>
      <c r="AS214" s="99"/>
      <c r="AT214" s="99"/>
      <c r="AU214" s="99"/>
    </row>
    <row r="215" spans="1:47" s="95" customFormat="1" hidden="1" x14ac:dyDescent="0.3">
      <c r="A215" s="80">
        <v>1332</v>
      </c>
      <c r="B215" s="90" t="s">
        <v>79</v>
      </c>
      <c r="C215" s="80">
        <v>20</v>
      </c>
      <c r="D215" s="80"/>
      <c r="E215" s="91">
        <v>5</v>
      </c>
      <c r="F215" s="80">
        <v>255</v>
      </c>
      <c r="G215" s="66">
        <f t="shared" si="30"/>
        <v>0</v>
      </c>
      <c r="H215" s="80">
        <f t="shared" si="29"/>
        <v>127.5</v>
      </c>
      <c r="I215" s="80"/>
      <c r="J215" s="69">
        <f t="shared" si="25"/>
        <v>6.375</v>
      </c>
      <c r="K215" s="80"/>
      <c r="L215" s="80"/>
      <c r="M215" s="80"/>
      <c r="N215" s="93">
        <f t="shared" si="28"/>
        <v>0.31874999999999998</v>
      </c>
      <c r="O215" s="49">
        <f t="shared" si="26"/>
        <v>6.6937499999999996</v>
      </c>
      <c r="P215" s="94"/>
      <c r="Q215" s="71">
        <f t="shared" si="27"/>
        <v>0</v>
      </c>
      <c r="R215" s="99"/>
      <c r="S215" s="99"/>
      <c r="T215" s="99"/>
      <c r="U215" s="99"/>
      <c r="V215" s="99"/>
      <c r="W215" s="99"/>
      <c r="X215" s="99"/>
      <c r="Y215" s="99"/>
      <c r="Z215" s="99"/>
      <c r="AA215" s="99"/>
      <c r="AB215" s="99"/>
      <c r="AC215" s="99"/>
      <c r="AD215" s="99"/>
      <c r="AE215" s="99"/>
      <c r="AF215" s="99"/>
      <c r="AG215" s="99"/>
      <c r="AH215" s="99"/>
      <c r="AI215" s="99"/>
      <c r="AJ215" s="99"/>
      <c r="AK215" s="99"/>
      <c r="AL215" s="99"/>
      <c r="AM215" s="99"/>
      <c r="AN215" s="99"/>
      <c r="AO215" s="99"/>
      <c r="AP215" s="99"/>
      <c r="AQ215" s="99"/>
      <c r="AR215" s="99"/>
      <c r="AS215" s="99"/>
      <c r="AT215" s="99"/>
      <c r="AU215" s="99"/>
    </row>
    <row r="216" spans="1:47" s="95" customFormat="1" hidden="1" x14ac:dyDescent="0.3">
      <c r="A216" s="80">
        <v>1333</v>
      </c>
      <c r="B216" s="90" t="s">
        <v>77</v>
      </c>
      <c r="C216" s="80">
        <v>20</v>
      </c>
      <c r="D216" s="80"/>
      <c r="E216" s="91">
        <v>5</v>
      </c>
      <c r="F216" s="80">
        <v>190</v>
      </c>
      <c r="G216" s="66">
        <f t="shared" si="30"/>
        <v>0</v>
      </c>
      <c r="H216" s="80">
        <f t="shared" si="29"/>
        <v>95</v>
      </c>
      <c r="I216" s="80"/>
      <c r="J216" s="69">
        <f t="shared" si="25"/>
        <v>4.75</v>
      </c>
      <c r="K216" s="80"/>
      <c r="L216" s="80"/>
      <c r="M216" s="80"/>
      <c r="N216" s="93">
        <f t="shared" si="28"/>
        <v>0.23749999999999999</v>
      </c>
      <c r="O216" s="49">
        <f t="shared" si="26"/>
        <v>4.9874999999999998</v>
      </c>
      <c r="P216" s="94"/>
      <c r="Q216" s="71">
        <f t="shared" si="27"/>
        <v>0</v>
      </c>
      <c r="R216" s="99"/>
      <c r="S216" s="99"/>
      <c r="T216" s="99"/>
      <c r="U216" s="99"/>
      <c r="V216" s="99"/>
      <c r="W216" s="99"/>
      <c r="X216" s="99"/>
      <c r="Y216" s="99"/>
      <c r="Z216" s="99"/>
      <c r="AA216" s="99"/>
      <c r="AB216" s="99"/>
      <c r="AC216" s="99"/>
      <c r="AD216" s="99"/>
      <c r="AE216" s="99"/>
      <c r="AF216" s="99"/>
      <c r="AG216" s="99"/>
      <c r="AH216" s="99"/>
      <c r="AI216" s="99"/>
      <c r="AJ216" s="99"/>
      <c r="AK216" s="99"/>
      <c r="AL216" s="99"/>
      <c r="AM216" s="99"/>
      <c r="AN216" s="99"/>
      <c r="AO216" s="99"/>
      <c r="AP216" s="99"/>
      <c r="AQ216" s="99"/>
      <c r="AR216" s="99"/>
      <c r="AS216" s="99"/>
      <c r="AT216" s="99"/>
      <c r="AU216" s="99"/>
    </row>
    <row r="217" spans="1:47" s="71" customFormat="1" x14ac:dyDescent="0.3">
      <c r="A217" s="66">
        <v>3128</v>
      </c>
      <c r="B217" s="67" t="s">
        <v>256</v>
      </c>
      <c r="C217" s="66">
        <v>12</v>
      </c>
      <c r="D217" s="66">
        <v>27</v>
      </c>
      <c r="E217" s="68">
        <v>10</v>
      </c>
      <c r="F217" s="66">
        <v>300</v>
      </c>
      <c r="G217" s="66">
        <f t="shared" si="30"/>
        <v>395</v>
      </c>
      <c r="H217" s="66">
        <f t="shared" si="29"/>
        <v>347.5</v>
      </c>
      <c r="I217" s="66">
        <v>180</v>
      </c>
      <c r="J217" s="69">
        <f t="shared" si="25"/>
        <v>11.708333333333334</v>
      </c>
      <c r="K217" s="66"/>
      <c r="L217" s="66"/>
      <c r="M217" s="66"/>
      <c r="N217" s="44">
        <f t="shared" si="28"/>
        <v>1.4479166666666667</v>
      </c>
      <c r="O217" s="49">
        <f t="shared" si="26"/>
        <v>13.15625</v>
      </c>
      <c r="P217" s="83">
        <v>79</v>
      </c>
      <c r="Q217" s="71">
        <f t="shared" si="27"/>
        <v>39.5</v>
      </c>
      <c r="R217" s="78"/>
      <c r="S217" s="99"/>
      <c r="T217" s="99"/>
      <c r="U217" s="99"/>
      <c r="V217" s="99"/>
      <c r="W217" s="99"/>
      <c r="X217" s="99"/>
      <c r="Y217" s="99"/>
      <c r="Z217" s="99"/>
      <c r="AA217" s="99"/>
      <c r="AB217" s="99"/>
      <c r="AC217" s="99"/>
      <c r="AD217" s="99"/>
      <c r="AE217" s="99"/>
      <c r="AF217" s="99"/>
      <c r="AG217" s="99"/>
      <c r="AH217" s="99"/>
      <c r="AI217" s="99"/>
      <c r="AJ217" s="99"/>
      <c r="AK217" s="99"/>
      <c r="AL217" s="99"/>
      <c r="AM217" s="99"/>
      <c r="AN217" s="99"/>
      <c r="AO217" s="99"/>
      <c r="AP217" s="99"/>
      <c r="AQ217" s="99"/>
      <c r="AR217" s="99"/>
      <c r="AS217" s="99"/>
      <c r="AT217" s="99"/>
      <c r="AU217" s="99"/>
    </row>
    <row r="218" spans="1:47" s="71" customFormat="1" x14ac:dyDescent="0.3">
      <c r="A218" s="66">
        <v>3127</v>
      </c>
      <c r="B218" s="67" t="s">
        <v>98</v>
      </c>
      <c r="C218" s="66">
        <v>12</v>
      </c>
      <c r="D218" s="66">
        <v>98</v>
      </c>
      <c r="E218" s="68">
        <v>10</v>
      </c>
      <c r="F218" s="66">
        <v>565</v>
      </c>
      <c r="G218" s="66">
        <f t="shared" si="30"/>
        <v>780</v>
      </c>
      <c r="H218" s="66">
        <f t="shared" si="29"/>
        <v>672.5</v>
      </c>
      <c r="I218" s="66">
        <v>360</v>
      </c>
      <c r="J218" s="69">
        <f t="shared" si="25"/>
        <v>17.875</v>
      </c>
      <c r="K218" s="66"/>
      <c r="L218" s="66"/>
      <c r="M218" s="66"/>
      <c r="N218" s="44">
        <f t="shared" si="28"/>
        <v>2.8020833333333335</v>
      </c>
      <c r="O218" s="49">
        <f t="shared" si="26"/>
        <v>20.677083333333332</v>
      </c>
      <c r="P218" s="83">
        <v>156</v>
      </c>
      <c r="Q218" s="71">
        <f t="shared" si="27"/>
        <v>78</v>
      </c>
      <c r="R218" s="78"/>
      <c r="S218" s="99"/>
      <c r="T218" s="99"/>
      <c r="U218" s="99"/>
      <c r="V218" s="99"/>
      <c r="W218" s="99"/>
      <c r="X218" s="99"/>
      <c r="Y218" s="99"/>
      <c r="Z218" s="99"/>
      <c r="AA218" s="99"/>
      <c r="AB218" s="99"/>
      <c r="AC218" s="99"/>
      <c r="AD218" s="99"/>
      <c r="AE218" s="99"/>
      <c r="AF218" s="99"/>
      <c r="AG218" s="99"/>
      <c r="AH218" s="99"/>
      <c r="AI218" s="99"/>
      <c r="AJ218" s="99"/>
      <c r="AK218" s="99"/>
      <c r="AL218" s="99"/>
      <c r="AM218" s="99"/>
      <c r="AN218" s="99"/>
      <c r="AO218" s="99"/>
      <c r="AP218" s="99"/>
      <c r="AQ218" s="99"/>
      <c r="AR218" s="99"/>
      <c r="AS218" s="99"/>
      <c r="AT218" s="99"/>
      <c r="AU218" s="99"/>
    </row>
    <row r="219" spans="1:47" s="71" customFormat="1" x14ac:dyDescent="0.3">
      <c r="A219" s="66">
        <v>52</v>
      </c>
      <c r="B219" s="67" t="s">
        <v>148</v>
      </c>
      <c r="C219" s="66">
        <v>24</v>
      </c>
      <c r="D219" s="66">
        <v>280</v>
      </c>
      <c r="E219" s="68">
        <v>4.5</v>
      </c>
      <c r="F219" s="66">
        <v>1852</v>
      </c>
      <c r="G219" s="66">
        <f t="shared" si="30"/>
        <v>2110.5</v>
      </c>
      <c r="H219" s="66">
        <f t="shared" si="29"/>
        <v>1981.25</v>
      </c>
      <c r="I219" s="66">
        <v>720</v>
      </c>
      <c r="J219" s="69">
        <f t="shared" si="25"/>
        <v>40.885416666666664</v>
      </c>
      <c r="K219" s="66"/>
      <c r="L219" s="73">
        <v>20</v>
      </c>
      <c r="M219" s="66"/>
      <c r="N219" s="44">
        <f t="shared" si="28"/>
        <v>4.127604166666667</v>
      </c>
      <c r="O219" s="49">
        <f t="shared" si="26"/>
        <v>45.013020833333329</v>
      </c>
      <c r="P219" s="83">
        <v>938</v>
      </c>
      <c r="Q219" s="71">
        <f t="shared" si="27"/>
        <v>469</v>
      </c>
      <c r="R219" s="78"/>
      <c r="S219" s="99"/>
      <c r="T219" s="99"/>
      <c r="U219" s="99"/>
      <c r="V219" s="99"/>
      <c r="W219" s="99"/>
      <c r="X219" s="99"/>
      <c r="Y219" s="99"/>
      <c r="Z219" s="99"/>
      <c r="AA219" s="99"/>
      <c r="AB219" s="99"/>
      <c r="AC219" s="99"/>
      <c r="AD219" s="99"/>
      <c r="AE219" s="99"/>
      <c r="AF219" s="99"/>
      <c r="AG219" s="99"/>
      <c r="AH219" s="99"/>
      <c r="AI219" s="99"/>
      <c r="AJ219" s="99"/>
      <c r="AK219" s="99"/>
      <c r="AL219" s="99"/>
      <c r="AM219" s="99"/>
      <c r="AN219" s="99"/>
      <c r="AO219" s="99"/>
      <c r="AP219" s="99"/>
      <c r="AQ219" s="99"/>
      <c r="AR219" s="99"/>
      <c r="AS219" s="99"/>
      <c r="AT219" s="99"/>
      <c r="AU219" s="99"/>
    </row>
    <row r="220" spans="1:47" s="71" customFormat="1" hidden="1" x14ac:dyDescent="0.3">
      <c r="A220" s="66">
        <v>1334</v>
      </c>
      <c r="B220" s="67" t="s">
        <v>81</v>
      </c>
      <c r="C220" s="66">
        <v>12</v>
      </c>
      <c r="D220" s="66"/>
      <c r="E220" s="68">
        <v>5</v>
      </c>
      <c r="F220" s="66">
        <v>2895</v>
      </c>
      <c r="G220" s="66">
        <f t="shared" si="30"/>
        <v>2840</v>
      </c>
      <c r="H220" s="66">
        <f t="shared" si="29"/>
        <v>2867.5</v>
      </c>
      <c r="I220" s="66"/>
      <c r="J220" s="69">
        <f t="shared" si="25"/>
        <v>238.95833333333334</v>
      </c>
      <c r="K220" s="66"/>
      <c r="L220" s="66"/>
      <c r="M220" s="66"/>
      <c r="N220" s="44">
        <f t="shared" si="28"/>
        <v>11.947916666666666</v>
      </c>
      <c r="O220" s="49">
        <f t="shared" si="26"/>
        <v>250.90625</v>
      </c>
      <c r="P220" s="83">
        <v>1136</v>
      </c>
      <c r="Q220" s="71">
        <f t="shared" si="27"/>
        <v>568</v>
      </c>
      <c r="R220" s="78"/>
      <c r="S220" s="99"/>
      <c r="T220" s="99"/>
      <c r="U220" s="99"/>
      <c r="V220" s="99"/>
      <c r="W220" s="99"/>
      <c r="X220" s="99"/>
      <c r="Y220" s="99"/>
      <c r="Z220" s="99"/>
      <c r="AA220" s="99"/>
      <c r="AB220" s="99"/>
      <c r="AC220" s="99"/>
      <c r="AD220" s="99"/>
      <c r="AE220" s="99"/>
      <c r="AF220" s="99"/>
      <c r="AG220" s="99"/>
      <c r="AH220" s="99"/>
      <c r="AI220" s="99"/>
      <c r="AJ220" s="99"/>
      <c r="AK220" s="99"/>
      <c r="AL220" s="99"/>
      <c r="AM220" s="99"/>
      <c r="AN220" s="99"/>
      <c r="AO220" s="99"/>
      <c r="AP220" s="99"/>
      <c r="AQ220" s="99"/>
      <c r="AR220" s="99"/>
      <c r="AS220" s="99"/>
      <c r="AT220" s="99"/>
      <c r="AU220" s="99"/>
    </row>
    <row r="221" spans="1:47" s="71" customFormat="1" x14ac:dyDescent="0.3">
      <c r="A221" s="66">
        <v>1115</v>
      </c>
      <c r="B221" s="67" t="s">
        <v>198</v>
      </c>
      <c r="C221" s="66">
        <v>36</v>
      </c>
      <c r="D221" s="75">
        <v>89</v>
      </c>
      <c r="E221" s="68">
        <v>10</v>
      </c>
      <c r="F221" s="66">
        <v>445</v>
      </c>
      <c r="G221" s="66">
        <f t="shared" si="30"/>
        <v>910</v>
      </c>
      <c r="H221" s="66">
        <f t="shared" si="29"/>
        <v>677.5</v>
      </c>
      <c r="I221" s="66">
        <v>0</v>
      </c>
      <c r="J221" s="69">
        <f t="shared" si="25"/>
        <v>16.347222222222221</v>
      </c>
      <c r="K221" s="66"/>
      <c r="L221" s="66"/>
      <c r="M221" s="66"/>
      <c r="N221" s="44">
        <f t="shared" si="28"/>
        <v>0.94097222222222221</v>
      </c>
      <c r="O221" s="49">
        <f t="shared" si="26"/>
        <v>17.288194444444443</v>
      </c>
      <c r="P221" s="83">
        <v>182</v>
      </c>
      <c r="Q221" s="71">
        <f t="shared" si="27"/>
        <v>91</v>
      </c>
      <c r="R221" s="78"/>
      <c r="S221" s="99"/>
      <c r="T221" s="99"/>
      <c r="U221" s="99"/>
      <c r="V221" s="99"/>
      <c r="W221" s="99"/>
      <c r="X221" s="99"/>
      <c r="Y221" s="99"/>
      <c r="Z221" s="99"/>
      <c r="AA221" s="99"/>
      <c r="AB221" s="99"/>
      <c r="AC221" s="99"/>
      <c r="AD221" s="99"/>
      <c r="AE221" s="99"/>
      <c r="AF221" s="99"/>
      <c r="AG221" s="99"/>
      <c r="AH221" s="99"/>
      <c r="AI221" s="99"/>
      <c r="AJ221" s="99"/>
      <c r="AK221" s="99"/>
      <c r="AL221" s="99"/>
      <c r="AM221" s="99"/>
      <c r="AN221" s="99"/>
      <c r="AO221" s="99"/>
      <c r="AP221" s="99"/>
      <c r="AQ221" s="99"/>
      <c r="AR221" s="99"/>
      <c r="AS221" s="99"/>
      <c r="AT221" s="99"/>
      <c r="AU221" s="99"/>
    </row>
    <row r="222" spans="1:47" s="71" customFormat="1" x14ac:dyDescent="0.3">
      <c r="A222" s="66">
        <v>1359</v>
      </c>
      <c r="B222" s="67" t="s">
        <v>121</v>
      </c>
      <c r="C222" s="66">
        <v>50</v>
      </c>
      <c r="D222" s="66">
        <v>0</v>
      </c>
      <c r="E222" s="68">
        <v>3</v>
      </c>
      <c r="F222" s="66">
        <v>1458</v>
      </c>
      <c r="G222" s="66">
        <f t="shared" si="30"/>
        <v>1438.5</v>
      </c>
      <c r="H222" s="66">
        <f t="shared" si="29"/>
        <v>1448.25</v>
      </c>
      <c r="I222" s="66">
        <v>500</v>
      </c>
      <c r="J222" s="69">
        <f t="shared" si="25"/>
        <v>18.965</v>
      </c>
      <c r="K222" s="66"/>
      <c r="L222" s="66"/>
      <c r="M222" s="66"/>
      <c r="N222" s="44">
        <f t="shared" si="28"/>
        <v>1.4482500000000003</v>
      </c>
      <c r="O222" s="49">
        <f t="shared" si="26"/>
        <v>20.413250000000001</v>
      </c>
      <c r="P222" s="83">
        <v>959</v>
      </c>
      <c r="Q222" s="71">
        <f t="shared" si="27"/>
        <v>479.5</v>
      </c>
      <c r="R222" s="78"/>
      <c r="S222" s="99"/>
      <c r="T222" s="99"/>
      <c r="U222" s="99"/>
      <c r="V222" s="99"/>
      <c r="W222" s="99"/>
      <c r="X222" s="99"/>
      <c r="Y222" s="99"/>
      <c r="Z222" s="99"/>
      <c r="AA222" s="99"/>
      <c r="AB222" s="99"/>
      <c r="AC222" s="99"/>
      <c r="AD222" s="99"/>
      <c r="AE222" s="99"/>
      <c r="AF222" s="99"/>
      <c r="AG222" s="99"/>
      <c r="AH222" s="99"/>
      <c r="AI222" s="99"/>
      <c r="AJ222" s="99"/>
      <c r="AK222" s="99"/>
      <c r="AL222" s="99"/>
      <c r="AM222" s="99"/>
      <c r="AN222" s="99"/>
      <c r="AO222" s="99"/>
      <c r="AP222" s="99"/>
      <c r="AQ222" s="99"/>
      <c r="AR222" s="99"/>
      <c r="AS222" s="99"/>
      <c r="AT222" s="99"/>
      <c r="AU222" s="99"/>
    </row>
    <row r="223" spans="1:47" s="71" customFormat="1" x14ac:dyDescent="0.3">
      <c r="A223" s="66">
        <v>1360</v>
      </c>
      <c r="B223" s="67" t="s">
        <v>236</v>
      </c>
      <c r="C223" s="66">
        <v>50</v>
      </c>
      <c r="D223" s="66">
        <v>0</v>
      </c>
      <c r="E223" s="68">
        <v>3</v>
      </c>
      <c r="F223" s="66">
        <v>483</v>
      </c>
      <c r="G223" s="66">
        <f t="shared" si="30"/>
        <v>600</v>
      </c>
      <c r="H223" s="66">
        <f t="shared" si="29"/>
        <v>541.5</v>
      </c>
      <c r="I223" s="66">
        <v>0</v>
      </c>
      <c r="J223" s="69">
        <f t="shared" si="25"/>
        <v>10.83</v>
      </c>
      <c r="K223" s="66"/>
      <c r="L223" s="66"/>
      <c r="M223" s="66"/>
      <c r="N223" s="44">
        <f t="shared" si="28"/>
        <v>0.54150000000000009</v>
      </c>
      <c r="O223" s="49">
        <f t="shared" si="26"/>
        <v>11.371500000000001</v>
      </c>
      <c r="P223" s="83">
        <v>400</v>
      </c>
      <c r="Q223" s="71">
        <f t="shared" si="27"/>
        <v>200</v>
      </c>
      <c r="R223" s="78"/>
      <c r="S223" s="99"/>
      <c r="T223" s="99"/>
      <c r="U223" s="99"/>
      <c r="V223" s="99"/>
      <c r="W223" s="99"/>
      <c r="X223" s="99"/>
      <c r="Y223" s="99"/>
      <c r="Z223" s="99"/>
      <c r="AA223" s="99"/>
      <c r="AB223" s="99"/>
      <c r="AC223" s="99"/>
      <c r="AD223" s="99"/>
      <c r="AE223" s="99"/>
      <c r="AF223" s="99"/>
      <c r="AG223" s="99"/>
      <c r="AH223" s="99"/>
      <c r="AI223" s="99"/>
      <c r="AJ223" s="99"/>
      <c r="AK223" s="99"/>
      <c r="AL223" s="99"/>
      <c r="AM223" s="99"/>
      <c r="AN223" s="99"/>
      <c r="AO223" s="99"/>
      <c r="AP223" s="99"/>
      <c r="AQ223" s="99"/>
      <c r="AR223" s="99"/>
      <c r="AS223" s="99"/>
      <c r="AT223" s="99"/>
      <c r="AU223" s="99"/>
    </row>
    <row r="224" spans="1:47" s="71" customFormat="1" x14ac:dyDescent="0.3">
      <c r="A224" s="66">
        <v>1361</v>
      </c>
      <c r="B224" s="67" t="s">
        <v>122</v>
      </c>
      <c r="C224" s="66">
        <v>50</v>
      </c>
      <c r="D224" s="66">
        <v>20</v>
      </c>
      <c r="E224" s="68">
        <v>3</v>
      </c>
      <c r="F224" s="66">
        <v>2340</v>
      </c>
      <c r="G224" s="66">
        <f t="shared" si="30"/>
        <v>2100</v>
      </c>
      <c r="H224" s="66">
        <f t="shared" si="29"/>
        <v>2220</v>
      </c>
      <c r="I224" s="66">
        <v>750</v>
      </c>
      <c r="J224" s="69">
        <f t="shared" si="25"/>
        <v>29</v>
      </c>
      <c r="K224" s="66"/>
      <c r="L224" s="66"/>
      <c r="M224" s="66"/>
      <c r="N224" s="44">
        <f t="shared" si="28"/>
        <v>2.2200000000000002</v>
      </c>
      <c r="O224" s="49">
        <f t="shared" si="26"/>
        <v>31.22</v>
      </c>
      <c r="P224" s="83">
        <v>1400</v>
      </c>
      <c r="Q224" s="71">
        <f t="shared" si="27"/>
        <v>700</v>
      </c>
      <c r="R224" s="78"/>
      <c r="S224" s="99"/>
      <c r="T224" s="99"/>
      <c r="U224" s="99"/>
      <c r="V224" s="99"/>
      <c r="W224" s="99"/>
      <c r="X224" s="99"/>
      <c r="Y224" s="99"/>
      <c r="Z224" s="99"/>
      <c r="AA224" s="99"/>
      <c r="AB224" s="99"/>
      <c r="AC224" s="99"/>
      <c r="AD224" s="99"/>
      <c r="AE224" s="99"/>
      <c r="AF224" s="99"/>
      <c r="AG224" s="99"/>
      <c r="AH224" s="99"/>
      <c r="AI224" s="99"/>
      <c r="AJ224" s="99"/>
      <c r="AK224" s="99"/>
      <c r="AL224" s="99"/>
      <c r="AM224" s="99"/>
      <c r="AN224" s="99"/>
      <c r="AO224" s="99"/>
      <c r="AP224" s="99"/>
      <c r="AQ224" s="99"/>
      <c r="AR224" s="99"/>
      <c r="AS224" s="99"/>
      <c r="AT224" s="99"/>
      <c r="AU224" s="99"/>
    </row>
    <row r="225" spans="1:47" s="71" customFormat="1" x14ac:dyDescent="0.3">
      <c r="A225" s="66">
        <v>1363</v>
      </c>
      <c r="B225" s="67" t="s">
        <v>123</v>
      </c>
      <c r="C225" s="66">
        <v>50</v>
      </c>
      <c r="D225" s="66">
        <v>0</v>
      </c>
      <c r="E225" s="68">
        <v>3</v>
      </c>
      <c r="F225" s="66">
        <v>1221</v>
      </c>
      <c r="G225" s="66">
        <f t="shared" si="30"/>
        <v>1200</v>
      </c>
      <c r="H225" s="66">
        <f t="shared" si="29"/>
        <v>1210.5</v>
      </c>
      <c r="I225" s="66">
        <v>250</v>
      </c>
      <c r="J225" s="69">
        <f t="shared" si="25"/>
        <v>19.21</v>
      </c>
      <c r="K225" s="66"/>
      <c r="L225" s="66"/>
      <c r="M225" s="66"/>
      <c r="N225" s="44">
        <f t="shared" si="28"/>
        <v>1.2105000000000001</v>
      </c>
      <c r="O225" s="49">
        <f t="shared" si="26"/>
        <v>20.420500000000001</v>
      </c>
      <c r="P225" s="83">
        <v>800</v>
      </c>
      <c r="Q225" s="71">
        <f t="shared" si="27"/>
        <v>400</v>
      </c>
      <c r="R225" s="78"/>
      <c r="S225" s="99"/>
      <c r="T225" s="99"/>
      <c r="U225" s="99"/>
      <c r="V225" s="99"/>
      <c r="W225" s="99"/>
      <c r="X225" s="99"/>
      <c r="Y225" s="99"/>
      <c r="Z225" s="99"/>
      <c r="AA225" s="99"/>
      <c r="AB225" s="99"/>
      <c r="AC225" s="99"/>
      <c r="AD225" s="99"/>
      <c r="AE225" s="99"/>
      <c r="AF225" s="99"/>
      <c r="AG225" s="99"/>
      <c r="AH225" s="99"/>
      <c r="AI225" s="99"/>
      <c r="AJ225" s="99"/>
      <c r="AK225" s="99"/>
      <c r="AL225" s="99"/>
      <c r="AM225" s="99"/>
      <c r="AN225" s="99"/>
      <c r="AO225" s="99"/>
      <c r="AP225" s="99"/>
      <c r="AQ225" s="99"/>
      <c r="AR225" s="99"/>
      <c r="AS225" s="99"/>
      <c r="AT225" s="99"/>
      <c r="AU225" s="99"/>
    </row>
    <row r="226" spans="1:47" hidden="1" x14ac:dyDescent="0.3">
      <c r="A226" s="14"/>
      <c r="I226" s="12">
        <f>SUM(I3:I225)</f>
        <v>71010</v>
      </c>
      <c r="O226" s="49">
        <f t="shared" si="26"/>
        <v>0</v>
      </c>
      <c r="Q226" s="71">
        <f t="shared" si="27"/>
        <v>0</v>
      </c>
    </row>
    <row r="227" spans="1:47" s="71" customFormat="1" hidden="1" x14ac:dyDescent="0.3">
      <c r="A227" s="66">
        <v>4019</v>
      </c>
      <c r="B227" s="67" t="s">
        <v>296</v>
      </c>
      <c r="C227" s="66">
        <v>1</v>
      </c>
      <c r="D227" s="66"/>
      <c r="E227" s="68">
        <v>9</v>
      </c>
      <c r="F227" s="66">
        <v>135</v>
      </c>
      <c r="G227" s="66">
        <f t="shared" ref="G227:G238" si="31">Q227*E227</f>
        <v>0</v>
      </c>
      <c r="H227" s="66">
        <f t="shared" si="29"/>
        <v>67.5</v>
      </c>
      <c r="I227" s="66"/>
      <c r="J227" s="69">
        <f t="shared" si="25"/>
        <v>67.5</v>
      </c>
      <c r="K227" s="66"/>
      <c r="L227" s="66"/>
      <c r="M227" s="66"/>
      <c r="N227" s="44">
        <f t="shared" ref="N227:N238" si="32">H227*0.05/C227</f>
        <v>3.375</v>
      </c>
      <c r="O227" s="49">
        <f t="shared" si="26"/>
        <v>70.875</v>
      </c>
      <c r="P227" s="83"/>
      <c r="Q227" s="71">
        <f t="shared" si="27"/>
        <v>0</v>
      </c>
      <c r="R227" s="99"/>
      <c r="S227" s="105"/>
      <c r="T227" s="99"/>
      <c r="U227" s="99"/>
      <c r="V227" s="99"/>
      <c r="W227" s="99"/>
      <c r="X227" s="99"/>
      <c r="Y227" s="99"/>
      <c r="Z227" s="99"/>
      <c r="AA227" s="99"/>
      <c r="AB227" s="99"/>
      <c r="AC227" s="99"/>
      <c r="AD227" s="99"/>
      <c r="AE227" s="99"/>
      <c r="AF227" s="99"/>
      <c r="AG227" s="99"/>
      <c r="AH227" s="99"/>
      <c r="AI227" s="99"/>
      <c r="AJ227" s="99"/>
      <c r="AK227" s="99"/>
      <c r="AL227" s="99"/>
      <c r="AM227" s="99"/>
      <c r="AN227" s="99"/>
      <c r="AO227" s="99"/>
      <c r="AP227" s="99"/>
      <c r="AQ227" s="99"/>
      <c r="AR227" s="99"/>
      <c r="AS227" s="99"/>
      <c r="AT227" s="99"/>
      <c r="AU227" s="99"/>
    </row>
    <row r="228" spans="1:47" s="71" customFormat="1" hidden="1" x14ac:dyDescent="0.3">
      <c r="A228" s="66">
        <v>4034</v>
      </c>
      <c r="B228" s="67" t="s">
        <v>297</v>
      </c>
      <c r="C228" s="66">
        <v>1</v>
      </c>
      <c r="D228" s="66"/>
      <c r="E228" s="68">
        <v>9</v>
      </c>
      <c r="F228" s="66">
        <v>162</v>
      </c>
      <c r="G228" s="66">
        <f t="shared" si="31"/>
        <v>0</v>
      </c>
      <c r="H228" s="66">
        <f t="shared" si="29"/>
        <v>81</v>
      </c>
      <c r="I228" s="66"/>
      <c r="J228" s="69">
        <f t="shared" si="25"/>
        <v>81</v>
      </c>
      <c r="K228" s="66"/>
      <c r="L228" s="66"/>
      <c r="M228" s="66"/>
      <c r="N228" s="44">
        <f t="shared" si="32"/>
        <v>4.05</v>
      </c>
      <c r="O228" s="49">
        <f t="shared" si="26"/>
        <v>85.05</v>
      </c>
      <c r="P228" s="83"/>
      <c r="Q228" s="71">
        <f t="shared" si="27"/>
        <v>0</v>
      </c>
      <c r="R228" s="99"/>
      <c r="S228" s="105"/>
      <c r="T228" s="99"/>
      <c r="U228" s="99"/>
      <c r="V228" s="99"/>
      <c r="W228" s="99"/>
      <c r="X228" s="99"/>
      <c r="Y228" s="99"/>
      <c r="Z228" s="99"/>
      <c r="AA228" s="99"/>
      <c r="AB228" s="99"/>
      <c r="AC228" s="99"/>
      <c r="AD228" s="99"/>
      <c r="AE228" s="99"/>
      <c r="AF228" s="99"/>
      <c r="AG228" s="99"/>
      <c r="AH228" s="99"/>
      <c r="AI228" s="99"/>
      <c r="AJ228" s="99"/>
      <c r="AK228" s="99"/>
      <c r="AL228" s="99"/>
      <c r="AM228" s="99"/>
      <c r="AN228" s="99"/>
      <c r="AO228" s="99"/>
      <c r="AP228" s="99"/>
      <c r="AQ228" s="99"/>
      <c r="AR228" s="99"/>
      <c r="AS228" s="99"/>
      <c r="AT228" s="99"/>
      <c r="AU228" s="99"/>
    </row>
    <row r="229" spans="1:47" s="71" customFormat="1" hidden="1" x14ac:dyDescent="0.3">
      <c r="A229" s="66">
        <v>4036</v>
      </c>
      <c r="B229" s="67" t="s">
        <v>298</v>
      </c>
      <c r="C229" s="66">
        <v>1</v>
      </c>
      <c r="D229" s="66"/>
      <c r="E229" s="68">
        <v>9</v>
      </c>
      <c r="F229" s="66">
        <v>81</v>
      </c>
      <c r="G229" s="66">
        <f t="shared" si="31"/>
        <v>0</v>
      </c>
      <c r="H229" s="66">
        <f t="shared" si="29"/>
        <v>40.5</v>
      </c>
      <c r="I229" s="66"/>
      <c r="J229" s="69">
        <f t="shared" si="25"/>
        <v>40.5</v>
      </c>
      <c r="K229" s="66"/>
      <c r="L229" s="66"/>
      <c r="M229" s="66"/>
      <c r="N229" s="44">
        <f t="shared" si="32"/>
        <v>2.0249999999999999</v>
      </c>
      <c r="O229" s="49">
        <f t="shared" si="26"/>
        <v>42.524999999999999</v>
      </c>
      <c r="P229" s="83"/>
      <c r="Q229" s="71">
        <f t="shared" si="27"/>
        <v>0</v>
      </c>
      <c r="R229" s="99"/>
      <c r="S229" s="105"/>
      <c r="T229" s="99"/>
      <c r="U229" s="99"/>
      <c r="V229" s="99"/>
      <c r="W229" s="99"/>
      <c r="X229" s="99"/>
      <c r="Y229" s="99"/>
      <c r="Z229" s="99"/>
      <c r="AA229" s="99"/>
      <c r="AB229" s="99"/>
      <c r="AC229" s="99"/>
      <c r="AD229" s="99"/>
      <c r="AE229" s="99"/>
      <c r="AF229" s="99"/>
      <c r="AG229" s="99"/>
      <c r="AH229" s="99"/>
      <c r="AI229" s="99"/>
      <c r="AJ229" s="99"/>
      <c r="AK229" s="99"/>
      <c r="AL229" s="99"/>
      <c r="AM229" s="99"/>
      <c r="AN229" s="99"/>
      <c r="AO229" s="99"/>
      <c r="AP229" s="99"/>
      <c r="AQ229" s="99"/>
      <c r="AR229" s="99"/>
      <c r="AS229" s="99"/>
      <c r="AT229" s="99"/>
      <c r="AU229" s="99"/>
    </row>
    <row r="230" spans="1:47" s="71" customFormat="1" hidden="1" x14ac:dyDescent="0.3">
      <c r="A230" s="66">
        <v>4018</v>
      </c>
      <c r="B230" s="67" t="s">
        <v>294</v>
      </c>
      <c r="C230" s="66">
        <v>1</v>
      </c>
      <c r="D230" s="66"/>
      <c r="E230" s="68">
        <v>9</v>
      </c>
      <c r="F230" s="66">
        <v>135</v>
      </c>
      <c r="G230" s="66">
        <f t="shared" si="31"/>
        <v>0</v>
      </c>
      <c r="H230" s="66">
        <f t="shared" si="29"/>
        <v>67.5</v>
      </c>
      <c r="I230" s="66"/>
      <c r="J230" s="69">
        <f t="shared" si="25"/>
        <v>67.5</v>
      </c>
      <c r="K230" s="66"/>
      <c r="L230" s="66"/>
      <c r="M230" s="66"/>
      <c r="N230" s="44">
        <f t="shared" si="32"/>
        <v>3.375</v>
      </c>
      <c r="O230" s="49">
        <f t="shared" si="26"/>
        <v>70.875</v>
      </c>
      <c r="P230" s="83"/>
      <c r="Q230" s="71">
        <f t="shared" si="27"/>
        <v>0</v>
      </c>
      <c r="R230" s="99"/>
      <c r="S230" s="105"/>
      <c r="T230" s="99"/>
      <c r="U230" s="99"/>
      <c r="V230" s="99"/>
      <c r="W230" s="99"/>
      <c r="X230" s="99"/>
      <c r="Y230" s="99"/>
      <c r="Z230" s="99"/>
      <c r="AA230" s="99"/>
      <c r="AB230" s="99"/>
      <c r="AC230" s="99"/>
      <c r="AD230" s="99"/>
      <c r="AE230" s="99"/>
      <c r="AF230" s="99"/>
      <c r="AG230" s="99"/>
      <c r="AH230" s="99"/>
      <c r="AI230" s="99"/>
      <c r="AJ230" s="99"/>
      <c r="AK230" s="99"/>
      <c r="AL230" s="99"/>
      <c r="AM230" s="99"/>
      <c r="AN230" s="99"/>
      <c r="AO230" s="99"/>
      <c r="AP230" s="99"/>
      <c r="AQ230" s="99"/>
      <c r="AR230" s="99"/>
      <c r="AS230" s="99"/>
      <c r="AT230" s="99"/>
      <c r="AU230" s="99"/>
    </row>
    <row r="231" spans="1:47" s="71" customFormat="1" hidden="1" x14ac:dyDescent="0.3">
      <c r="A231" s="66">
        <v>4026</v>
      </c>
      <c r="B231" s="67" t="s">
        <v>295</v>
      </c>
      <c r="C231" s="66">
        <v>1</v>
      </c>
      <c r="D231" s="66"/>
      <c r="E231" s="68">
        <v>9</v>
      </c>
      <c r="F231" s="66">
        <v>45</v>
      </c>
      <c r="G231" s="66">
        <f t="shared" si="31"/>
        <v>0</v>
      </c>
      <c r="H231" s="66">
        <f t="shared" si="29"/>
        <v>22.5</v>
      </c>
      <c r="I231" s="66"/>
      <c r="J231" s="69">
        <f t="shared" si="25"/>
        <v>22.5</v>
      </c>
      <c r="K231" s="66"/>
      <c r="L231" s="66"/>
      <c r="M231" s="66"/>
      <c r="N231" s="44">
        <f t="shared" si="32"/>
        <v>1.125</v>
      </c>
      <c r="O231" s="49">
        <f t="shared" si="26"/>
        <v>23.625</v>
      </c>
      <c r="P231" s="83"/>
      <c r="Q231" s="71">
        <f t="shared" si="27"/>
        <v>0</v>
      </c>
      <c r="R231" s="99"/>
      <c r="S231" s="105"/>
      <c r="T231" s="99"/>
      <c r="U231" s="99"/>
      <c r="V231" s="99"/>
      <c r="W231" s="99"/>
      <c r="X231" s="99"/>
      <c r="Y231" s="99"/>
      <c r="Z231" s="99"/>
      <c r="AA231" s="99"/>
      <c r="AB231" s="99"/>
      <c r="AC231" s="99"/>
      <c r="AD231" s="99"/>
      <c r="AE231" s="99"/>
      <c r="AF231" s="99"/>
      <c r="AG231" s="99"/>
      <c r="AH231" s="99"/>
      <c r="AI231" s="99"/>
      <c r="AJ231" s="99"/>
      <c r="AK231" s="99"/>
      <c r="AL231" s="99"/>
      <c r="AM231" s="99"/>
      <c r="AN231" s="99"/>
      <c r="AO231" s="99"/>
      <c r="AP231" s="99"/>
      <c r="AQ231" s="99"/>
      <c r="AR231" s="99"/>
      <c r="AS231" s="99"/>
      <c r="AT231" s="99"/>
      <c r="AU231" s="99"/>
    </row>
    <row r="232" spans="1:47" s="71" customFormat="1" hidden="1" x14ac:dyDescent="0.3">
      <c r="A232" s="66">
        <v>4003</v>
      </c>
      <c r="B232" s="67" t="s">
        <v>300</v>
      </c>
      <c r="C232" s="66">
        <v>1</v>
      </c>
      <c r="D232" s="66"/>
      <c r="E232" s="68">
        <v>12</v>
      </c>
      <c r="F232" s="66">
        <v>61</v>
      </c>
      <c r="G232" s="66">
        <f t="shared" si="31"/>
        <v>0</v>
      </c>
      <c r="H232" s="66">
        <f t="shared" si="29"/>
        <v>30.5</v>
      </c>
      <c r="I232" s="66"/>
      <c r="J232" s="69">
        <f t="shared" si="25"/>
        <v>30.5</v>
      </c>
      <c r="K232" s="66"/>
      <c r="L232" s="66"/>
      <c r="M232" s="66"/>
      <c r="N232" s="44">
        <f t="shared" si="32"/>
        <v>1.5250000000000001</v>
      </c>
      <c r="O232" s="49">
        <f t="shared" si="26"/>
        <v>32.024999999999999</v>
      </c>
      <c r="P232" s="83"/>
      <c r="Q232" s="71">
        <f t="shared" si="27"/>
        <v>0</v>
      </c>
      <c r="R232" s="99"/>
      <c r="S232" s="105"/>
      <c r="T232" s="99"/>
      <c r="U232" s="99"/>
      <c r="V232" s="99"/>
      <c r="W232" s="99"/>
      <c r="X232" s="99"/>
      <c r="Y232" s="99"/>
      <c r="Z232" s="99"/>
      <c r="AA232" s="99"/>
      <c r="AB232" s="99"/>
      <c r="AC232" s="99"/>
      <c r="AD232" s="99"/>
      <c r="AE232" s="99"/>
      <c r="AF232" s="99"/>
      <c r="AG232" s="99"/>
      <c r="AH232" s="99"/>
      <c r="AI232" s="99"/>
      <c r="AJ232" s="99"/>
      <c r="AK232" s="99"/>
      <c r="AL232" s="99"/>
      <c r="AM232" s="99"/>
      <c r="AN232" s="99"/>
      <c r="AO232" s="99"/>
      <c r="AP232" s="99"/>
      <c r="AQ232" s="99"/>
      <c r="AR232" s="99"/>
      <c r="AS232" s="99"/>
      <c r="AT232" s="99"/>
      <c r="AU232" s="99"/>
    </row>
    <row r="233" spans="1:47" s="71" customFormat="1" hidden="1" x14ac:dyDescent="0.3">
      <c r="A233" s="66">
        <v>4005</v>
      </c>
      <c r="B233" s="67" t="s">
        <v>299</v>
      </c>
      <c r="C233" s="66">
        <v>1</v>
      </c>
      <c r="D233" s="66"/>
      <c r="E233" s="68">
        <v>12</v>
      </c>
      <c r="F233" s="66">
        <v>70</v>
      </c>
      <c r="G233" s="66">
        <f t="shared" si="31"/>
        <v>0</v>
      </c>
      <c r="H233" s="66">
        <f t="shared" si="29"/>
        <v>35</v>
      </c>
      <c r="I233" s="66"/>
      <c r="J233" s="69">
        <f t="shared" si="25"/>
        <v>35</v>
      </c>
      <c r="K233" s="66"/>
      <c r="L233" s="66"/>
      <c r="M233" s="66"/>
      <c r="N233" s="44">
        <f t="shared" si="32"/>
        <v>1.75</v>
      </c>
      <c r="O233" s="49">
        <f t="shared" si="26"/>
        <v>36.75</v>
      </c>
      <c r="P233" s="83"/>
      <c r="Q233" s="71">
        <f t="shared" si="27"/>
        <v>0</v>
      </c>
      <c r="R233" s="99"/>
      <c r="S233" s="105"/>
      <c r="T233" s="99"/>
      <c r="U233" s="99"/>
      <c r="V233" s="99"/>
      <c r="W233" s="99"/>
      <c r="X233" s="99"/>
      <c r="Y233" s="99"/>
      <c r="Z233" s="99"/>
      <c r="AA233" s="99"/>
      <c r="AB233" s="99"/>
      <c r="AC233" s="99"/>
      <c r="AD233" s="99"/>
      <c r="AE233" s="99"/>
      <c r="AF233" s="99"/>
      <c r="AG233" s="99"/>
      <c r="AH233" s="99"/>
      <c r="AI233" s="99"/>
      <c r="AJ233" s="99"/>
      <c r="AK233" s="99"/>
      <c r="AL233" s="99"/>
      <c r="AM233" s="99"/>
      <c r="AN233" s="99"/>
      <c r="AO233" s="99"/>
      <c r="AP233" s="99"/>
      <c r="AQ233" s="99"/>
      <c r="AR233" s="99"/>
      <c r="AS233" s="99"/>
      <c r="AT233" s="99"/>
      <c r="AU233" s="99"/>
    </row>
    <row r="234" spans="1:47" s="71" customFormat="1" hidden="1" x14ac:dyDescent="0.3">
      <c r="A234" s="66">
        <v>4007</v>
      </c>
      <c r="B234" s="67" t="s">
        <v>301</v>
      </c>
      <c r="C234" s="66">
        <v>1</v>
      </c>
      <c r="D234" s="66"/>
      <c r="E234" s="68">
        <v>12</v>
      </c>
      <c r="F234" s="66">
        <v>55</v>
      </c>
      <c r="G234" s="66">
        <f t="shared" si="31"/>
        <v>0</v>
      </c>
      <c r="H234" s="66">
        <f t="shared" si="29"/>
        <v>27.5</v>
      </c>
      <c r="I234" s="66"/>
      <c r="J234" s="69">
        <f t="shared" si="25"/>
        <v>27.5</v>
      </c>
      <c r="K234" s="66"/>
      <c r="L234" s="66"/>
      <c r="M234" s="66"/>
      <c r="N234" s="44">
        <f t="shared" si="32"/>
        <v>1.375</v>
      </c>
      <c r="O234" s="49">
        <f t="shared" si="26"/>
        <v>28.875</v>
      </c>
      <c r="P234" s="83"/>
      <c r="Q234" s="71">
        <f t="shared" si="27"/>
        <v>0</v>
      </c>
      <c r="R234" s="99"/>
      <c r="S234" s="105"/>
      <c r="T234" s="99"/>
      <c r="U234" s="99"/>
      <c r="V234" s="99"/>
      <c r="W234" s="99"/>
      <c r="X234" s="99"/>
      <c r="Y234" s="99"/>
      <c r="Z234" s="99"/>
      <c r="AA234" s="99"/>
      <c r="AB234" s="99"/>
      <c r="AC234" s="99"/>
      <c r="AD234" s="99"/>
      <c r="AE234" s="99"/>
      <c r="AF234" s="99"/>
      <c r="AG234" s="99"/>
      <c r="AH234" s="99"/>
      <c r="AI234" s="99"/>
      <c r="AJ234" s="99"/>
      <c r="AK234" s="99"/>
      <c r="AL234" s="99"/>
      <c r="AM234" s="99"/>
      <c r="AN234" s="99"/>
      <c r="AO234" s="99"/>
      <c r="AP234" s="99"/>
      <c r="AQ234" s="99"/>
      <c r="AR234" s="99"/>
      <c r="AS234" s="99"/>
      <c r="AT234" s="99"/>
      <c r="AU234" s="99"/>
    </row>
    <row r="235" spans="1:47" s="71" customFormat="1" hidden="1" x14ac:dyDescent="0.3">
      <c r="A235" s="66">
        <v>4009</v>
      </c>
      <c r="B235" s="67" t="s">
        <v>302</v>
      </c>
      <c r="C235" s="66">
        <v>1</v>
      </c>
      <c r="D235" s="66"/>
      <c r="E235" s="68">
        <v>12</v>
      </c>
      <c r="F235" s="66">
        <v>66</v>
      </c>
      <c r="G235" s="66">
        <f t="shared" si="31"/>
        <v>0</v>
      </c>
      <c r="H235" s="66">
        <f t="shared" si="29"/>
        <v>33</v>
      </c>
      <c r="I235" s="66"/>
      <c r="J235" s="69">
        <f t="shared" si="25"/>
        <v>33</v>
      </c>
      <c r="K235" s="66"/>
      <c r="L235" s="66"/>
      <c r="M235" s="66"/>
      <c r="N235" s="44">
        <f t="shared" si="32"/>
        <v>1.6500000000000001</v>
      </c>
      <c r="O235" s="49">
        <f t="shared" si="26"/>
        <v>34.65</v>
      </c>
      <c r="P235" s="83"/>
      <c r="Q235" s="71">
        <f t="shared" si="27"/>
        <v>0</v>
      </c>
      <c r="R235" s="99"/>
      <c r="S235" s="105"/>
      <c r="T235" s="99"/>
      <c r="U235" s="99"/>
      <c r="V235" s="99"/>
      <c r="W235" s="99"/>
      <c r="X235" s="99"/>
      <c r="Y235" s="99"/>
      <c r="Z235" s="99"/>
      <c r="AA235" s="99"/>
      <c r="AB235" s="99"/>
      <c r="AC235" s="99"/>
      <c r="AD235" s="99"/>
      <c r="AE235" s="99"/>
      <c r="AF235" s="99"/>
      <c r="AG235" s="99"/>
      <c r="AH235" s="99"/>
      <c r="AI235" s="99"/>
      <c r="AJ235" s="99"/>
      <c r="AK235" s="99"/>
      <c r="AL235" s="99"/>
      <c r="AM235" s="99"/>
      <c r="AN235" s="99"/>
      <c r="AO235" s="99"/>
      <c r="AP235" s="99"/>
      <c r="AQ235" s="99"/>
      <c r="AR235" s="99"/>
      <c r="AS235" s="99"/>
      <c r="AT235" s="99"/>
      <c r="AU235" s="99"/>
    </row>
    <row r="236" spans="1:47" s="71" customFormat="1" hidden="1" x14ac:dyDescent="0.3">
      <c r="A236" s="66">
        <v>4011</v>
      </c>
      <c r="B236" s="67" t="s">
        <v>303</v>
      </c>
      <c r="C236" s="66">
        <v>1</v>
      </c>
      <c r="D236" s="66"/>
      <c r="E236" s="68">
        <v>12</v>
      </c>
      <c r="F236" s="66">
        <v>58</v>
      </c>
      <c r="G236" s="66">
        <f t="shared" si="31"/>
        <v>0</v>
      </c>
      <c r="H236" s="66">
        <f t="shared" si="29"/>
        <v>29</v>
      </c>
      <c r="I236" s="66"/>
      <c r="J236" s="69">
        <f t="shared" si="25"/>
        <v>29</v>
      </c>
      <c r="K236" s="66"/>
      <c r="L236" s="66"/>
      <c r="M236" s="66"/>
      <c r="N236" s="44">
        <f t="shared" si="32"/>
        <v>1.4500000000000002</v>
      </c>
      <c r="O236" s="49">
        <f t="shared" si="26"/>
        <v>30.45</v>
      </c>
      <c r="P236" s="83"/>
      <c r="Q236" s="71">
        <f t="shared" si="27"/>
        <v>0</v>
      </c>
      <c r="R236" s="99"/>
      <c r="S236" s="105"/>
      <c r="T236" s="99"/>
      <c r="U236" s="99"/>
      <c r="V236" s="99"/>
      <c r="W236" s="99"/>
      <c r="X236" s="99"/>
      <c r="Y236" s="99"/>
      <c r="Z236" s="99"/>
      <c r="AA236" s="99"/>
      <c r="AB236" s="99"/>
      <c r="AC236" s="99"/>
      <c r="AD236" s="99"/>
      <c r="AE236" s="99"/>
      <c r="AF236" s="99"/>
      <c r="AG236" s="99"/>
      <c r="AH236" s="99"/>
      <c r="AI236" s="99"/>
      <c r="AJ236" s="99"/>
      <c r="AK236" s="99"/>
      <c r="AL236" s="99"/>
      <c r="AM236" s="99"/>
      <c r="AN236" s="99"/>
      <c r="AO236" s="99"/>
      <c r="AP236" s="99"/>
      <c r="AQ236" s="99"/>
      <c r="AR236" s="99"/>
      <c r="AS236" s="99"/>
      <c r="AT236" s="99"/>
      <c r="AU236" s="99"/>
    </row>
    <row r="237" spans="1:47" s="71" customFormat="1" hidden="1" x14ac:dyDescent="0.3">
      <c r="A237" s="66">
        <v>4014</v>
      </c>
      <c r="B237" s="67" t="s">
        <v>305</v>
      </c>
      <c r="C237" s="66">
        <v>1</v>
      </c>
      <c r="D237" s="66"/>
      <c r="E237" s="68">
        <v>12</v>
      </c>
      <c r="F237" s="66">
        <v>90</v>
      </c>
      <c r="G237" s="66">
        <f t="shared" si="31"/>
        <v>0</v>
      </c>
      <c r="H237" s="66">
        <f t="shared" si="29"/>
        <v>45</v>
      </c>
      <c r="I237" s="66"/>
      <c r="J237" s="69">
        <f t="shared" si="25"/>
        <v>45</v>
      </c>
      <c r="K237" s="66"/>
      <c r="L237" s="66"/>
      <c r="M237" s="66"/>
      <c r="N237" s="44">
        <f t="shared" si="32"/>
        <v>2.25</v>
      </c>
      <c r="O237" s="49">
        <f t="shared" si="26"/>
        <v>47.25</v>
      </c>
      <c r="P237" s="83"/>
      <c r="Q237" s="71">
        <f t="shared" si="27"/>
        <v>0</v>
      </c>
      <c r="R237" s="99"/>
      <c r="S237" s="105"/>
      <c r="T237" s="99"/>
      <c r="U237" s="99"/>
      <c r="V237" s="99"/>
      <c r="W237" s="99"/>
      <c r="X237" s="99"/>
      <c r="Y237" s="99"/>
      <c r="Z237" s="99"/>
      <c r="AA237" s="99"/>
      <c r="AB237" s="99"/>
      <c r="AC237" s="99"/>
      <c r="AD237" s="99"/>
      <c r="AE237" s="99"/>
      <c r="AF237" s="99"/>
      <c r="AG237" s="99"/>
      <c r="AH237" s="99"/>
      <c r="AI237" s="99"/>
      <c r="AJ237" s="99"/>
      <c r="AK237" s="99"/>
      <c r="AL237" s="99"/>
      <c r="AM237" s="99"/>
      <c r="AN237" s="99"/>
      <c r="AO237" s="99"/>
      <c r="AP237" s="99"/>
      <c r="AQ237" s="99"/>
      <c r="AR237" s="99"/>
      <c r="AS237" s="99"/>
      <c r="AT237" s="99"/>
      <c r="AU237" s="99"/>
    </row>
    <row r="238" spans="1:47" s="71" customFormat="1" hidden="1" x14ac:dyDescent="0.3">
      <c r="A238" s="66">
        <v>4022</v>
      </c>
      <c r="B238" s="67" t="s">
        <v>306</v>
      </c>
      <c r="C238" s="66">
        <v>1</v>
      </c>
      <c r="D238" s="66"/>
      <c r="E238" s="68">
        <v>6</v>
      </c>
      <c r="F238" s="66">
        <v>230</v>
      </c>
      <c r="G238" s="66">
        <f t="shared" si="31"/>
        <v>0</v>
      </c>
      <c r="H238" s="66">
        <f t="shared" si="29"/>
        <v>115</v>
      </c>
      <c r="I238" s="66"/>
      <c r="J238" s="69">
        <f t="shared" si="25"/>
        <v>115</v>
      </c>
      <c r="K238" s="66"/>
      <c r="L238" s="66"/>
      <c r="M238" s="66"/>
      <c r="N238" s="44">
        <f t="shared" si="32"/>
        <v>5.75</v>
      </c>
      <c r="O238" s="49">
        <f t="shared" si="26"/>
        <v>120.75</v>
      </c>
      <c r="P238" s="83"/>
      <c r="Q238" s="71">
        <f t="shared" si="27"/>
        <v>0</v>
      </c>
      <c r="R238" s="99"/>
      <c r="S238" s="99"/>
      <c r="T238" s="99"/>
      <c r="U238" s="99"/>
      <c r="V238" s="99"/>
      <c r="W238" s="99"/>
      <c r="X238" s="99"/>
      <c r="Y238" s="99"/>
      <c r="Z238" s="99"/>
      <c r="AA238" s="99"/>
      <c r="AB238" s="99"/>
      <c r="AC238" s="99"/>
      <c r="AD238" s="99"/>
      <c r="AE238" s="99"/>
      <c r="AF238" s="99"/>
      <c r="AG238" s="99"/>
      <c r="AH238" s="99"/>
      <c r="AI238" s="99"/>
      <c r="AJ238" s="99"/>
      <c r="AK238" s="99"/>
      <c r="AL238" s="99"/>
      <c r="AM238" s="99"/>
      <c r="AN238" s="99"/>
      <c r="AO238" s="99"/>
      <c r="AP238" s="99"/>
      <c r="AQ238" s="99"/>
      <c r="AR238" s="99"/>
      <c r="AS238" s="99"/>
      <c r="AT238" s="99"/>
      <c r="AU238" s="99"/>
    </row>
  </sheetData>
  <autoFilter ref="A2:R238" xr:uid="{4DC90860-31B4-46DF-8305-EA3769D51074}">
    <filterColumn colId="3">
      <customFilters>
        <customFilter operator="notEqual" val=" "/>
      </customFilters>
    </filterColumn>
  </autoFilter>
  <mergeCells count="1">
    <mergeCell ref="A1:O1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3FE40-FA5E-474A-A414-45787291BC14}">
  <dimension ref="A1:AT225"/>
  <sheetViews>
    <sheetView showGridLines="0" workbookViewId="0">
      <selection sqref="A1:XFD1048576"/>
    </sheetView>
  </sheetViews>
  <sheetFormatPr defaultColWidth="8.88671875" defaultRowHeight="13.8" x14ac:dyDescent="0.3"/>
  <cols>
    <col min="1" max="1" width="5" style="12" bestFit="1" customWidth="1"/>
    <col min="2" max="2" width="35.5546875" style="12" customWidth="1"/>
    <col min="3" max="4" width="10.6640625" style="12" customWidth="1"/>
    <col min="5" max="5" width="10.6640625" style="26" customWidth="1"/>
    <col min="6" max="13" width="10.6640625" style="12" customWidth="1"/>
    <col min="14" max="15" width="10.6640625" style="31" customWidth="1"/>
    <col min="16" max="16" width="0" style="82" hidden="1" customWidth="1"/>
    <col min="17" max="17" width="0" style="12" hidden="1" customWidth="1"/>
    <col min="18" max="16384" width="8.88671875" style="12"/>
  </cols>
  <sheetData>
    <row r="1" spans="1:46" ht="14.4" customHeight="1" x14ac:dyDescent="0.3">
      <c r="A1" s="139" t="s">
        <v>362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40"/>
    </row>
    <row r="2" spans="1:46" ht="83.4" customHeight="1" x14ac:dyDescent="0.3">
      <c r="A2" s="6" t="s">
        <v>318</v>
      </c>
      <c r="B2" s="6" t="s">
        <v>0</v>
      </c>
      <c r="C2" s="6" t="s">
        <v>3</v>
      </c>
      <c r="D2" s="6" t="s">
        <v>70</v>
      </c>
      <c r="E2" s="6" t="s">
        <v>2</v>
      </c>
      <c r="F2" s="6" t="s">
        <v>1</v>
      </c>
      <c r="G2" s="29" t="s">
        <v>355</v>
      </c>
      <c r="H2" s="6" t="s">
        <v>268</v>
      </c>
      <c r="I2" s="6" t="s">
        <v>363</v>
      </c>
      <c r="J2" s="29" t="s">
        <v>287</v>
      </c>
      <c r="K2" s="6" t="s">
        <v>217</v>
      </c>
      <c r="L2" s="6" t="s">
        <v>269</v>
      </c>
      <c r="M2" s="6" t="s">
        <v>270</v>
      </c>
      <c r="N2" s="30" t="s">
        <v>13</v>
      </c>
      <c r="O2" s="30" t="s">
        <v>12</v>
      </c>
    </row>
    <row r="3" spans="1:46" s="71" customFormat="1" x14ac:dyDescent="0.3">
      <c r="A3" s="66">
        <v>11</v>
      </c>
      <c r="B3" s="67" t="s">
        <v>137</v>
      </c>
      <c r="C3" s="66">
        <v>12</v>
      </c>
      <c r="D3" s="88">
        <v>1722</v>
      </c>
      <c r="E3" s="68">
        <v>10</v>
      </c>
      <c r="F3" s="66">
        <v>3200</v>
      </c>
      <c r="G3" s="66">
        <f t="shared" ref="G3:G18" si="0">Q3*E3</f>
        <v>3700</v>
      </c>
      <c r="H3" s="66">
        <f>SUM(F3+G3)/2</f>
        <v>3450</v>
      </c>
      <c r="I3" s="88">
        <v>1560</v>
      </c>
      <c r="J3" s="69">
        <f>(H3-D3-I3)/C3</f>
        <v>14</v>
      </c>
      <c r="K3" s="66"/>
      <c r="L3" s="73">
        <v>10</v>
      </c>
      <c r="M3" s="66"/>
      <c r="N3" s="44">
        <f t="shared" ref="N3:N18" si="1">H3*0.05/C3</f>
        <v>14.375</v>
      </c>
      <c r="O3" s="49">
        <f>J3+N3</f>
        <v>28.375</v>
      </c>
      <c r="P3" s="83">
        <v>740</v>
      </c>
      <c r="Q3" s="71">
        <f>P3/2</f>
        <v>370</v>
      </c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99"/>
      <c r="AO3" s="99"/>
      <c r="AP3" s="99"/>
      <c r="AQ3" s="99"/>
      <c r="AR3" s="99"/>
      <c r="AS3" s="99"/>
      <c r="AT3" s="99"/>
    </row>
    <row r="4" spans="1:46" s="71" customFormat="1" x14ac:dyDescent="0.3">
      <c r="A4" s="66">
        <v>95</v>
      </c>
      <c r="B4" s="67" t="s">
        <v>52</v>
      </c>
      <c r="C4" s="66">
        <v>6</v>
      </c>
      <c r="D4" s="88">
        <v>0</v>
      </c>
      <c r="E4" s="68">
        <v>6</v>
      </c>
      <c r="F4" s="66">
        <v>1026</v>
      </c>
      <c r="G4" s="66">
        <v>1026</v>
      </c>
      <c r="H4" s="66">
        <f t="shared" ref="H4:H59" si="2">SUM(F4+G4)/2</f>
        <v>1026</v>
      </c>
      <c r="I4" s="88"/>
      <c r="J4" s="69">
        <f t="shared" ref="J4:J69" si="3">(H4-D4-I4)/C4</f>
        <v>171</v>
      </c>
      <c r="K4" s="66"/>
      <c r="L4" s="66"/>
      <c r="M4" s="66"/>
      <c r="N4" s="44">
        <f t="shared" si="1"/>
        <v>8.5500000000000007</v>
      </c>
      <c r="O4" s="49">
        <f t="shared" ref="O4:O69" si="4">J4+N4</f>
        <v>179.55</v>
      </c>
      <c r="P4" s="83"/>
      <c r="Q4" s="71">
        <f t="shared" ref="Q4:Q69" si="5">P4/2</f>
        <v>0</v>
      </c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  <c r="AN4" s="99"/>
      <c r="AO4" s="99"/>
      <c r="AP4" s="99"/>
      <c r="AQ4" s="99"/>
      <c r="AR4" s="99"/>
      <c r="AS4" s="99"/>
      <c r="AT4" s="99"/>
    </row>
    <row r="5" spans="1:46" s="71" customFormat="1" x14ac:dyDescent="0.3">
      <c r="A5" s="66">
        <v>3044</v>
      </c>
      <c r="B5" s="67" t="s">
        <v>132</v>
      </c>
      <c r="C5" s="66">
        <v>12</v>
      </c>
      <c r="D5" s="88">
        <v>449</v>
      </c>
      <c r="E5" s="68">
        <v>10</v>
      </c>
      <c r="F5" s="66">
        <v>988</v>
      </c>
      <c r="G5" s="66">
        <v>988</v>
      </c>
      <c r="H5" s="66">
        <f t="shared" si="2"/>
        <v>988</v>
      </c>
      <c r="I5" s="88"/>
      <c r="J5" s="69">
        <f t="shared" si="3"/>
        <v>44.916666666666664</v>
      </c>
      <c r="K5" s="66"/>
      <c r="L5" s="66"/>
      <c r="M5" s="66"/>
      <c r="N5" s="44">
        <f t="shared" si="1"/>
        <v>4.1166666666666671</v>
      </c>
      <c r="O5" s="49">
        <f t="shared" si="4"/>
        <v>49.033333333333331</v>
      </c>
      <c r="P5" s="83"/>
      <c r="Q5" s="71">
        <f t="shared" si="5"/>
        <v>0</v>
      </c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  <c r="AH5" s="99"/>
      <c r="AI5" s="99"/>
      <c r="AJ5" s="99"/>
      <c r="AK5" s="99"/>
      <c r="AL5" s="99"/>
      <c r="AM5" s="99"/>
      <c r="AN5" s="99"/>
      <c r="AO5" s="99"/>
      <c r="AP5" s="99"/>
      <c r="AQ5" s="99"/>
      <c r="AR5" s="99"/>
      <c r="AS5" s="99"/>
      <c r="AT5" s="99"/>
    </row>
    <row r="6" spans="1:46" s="71" customFormat="1" x14ac:dyDescent="0.3">
      <c r="A6" s="66">
        <v>3040</v>
      </c>
      <c r="B6" s="67" t="s">
        <v>130</v>
      </c>
      <c r="C6" s="66">
        <v>12</v>
      </c>
      <c r="D6" s="88">
        <v>192</v>
      </c>
      <c r="E6" s="68">
        <v>10</v>
      </c>
      <c r="F6" s="66">
        <v>820</v>
      </c>
      <c r="G6" s="66">
        <f t="shared" si="0"/>
        <v>425</v>
      </c>
      <c r="H6" s="66">
        <f t="shared" si="2"/>
        <v>622.5</v>
      </c>
      <c r="I6" s="88"/>
      <c r="J6" s="69">
        <f t="shared" si="3"/>
        <v>35.875</v>
      </c>
      <c r="K6" s="66"/>
      <c r="L6" s="66"/>
      <c r="M6" s="66"/>
      <c r="N6" s="44">
        <f t="shared" si="1"/>
        <v>2.59375</v>
      </c>
      <c r="O6" s="49">
        <f t="shared" si="4"/>
        <v>38.46875</v>
      </c>
      <c r="P6" s="83">
        <v>85</v>
      </c>
      <c r="Q6" s="71">
        <f t="shared" si="5"/>
        <v>42.5</v>
      </c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99"/>
      <c r="AS6" s="99"/>
      <c r="AT6" s="99"/>
    </row>
    <row r="7" spans="1:46" s="71" customFormat="1" x14ac:dyDescent="0.3">
      <c r="A7" s="66">
        <v>3050</v>
      </c>
      <c r="B7" s="67" t="s">
        <v>131</v>
      </c>
      <c r="C7" s="66">
        <v>12</v>
      </c>
      <c r="D7" s="88">
        <v>67</v>
      </c>
      <c r="E7" s="68">
        <v>10</v>
      </c>
      <c r="F7" s="66">
        <v>795</v>
      </c>
      <c r="G7" s="66">
        <f t="shared" si="0"/>
        <v>1265</v>
      </c>
      <c r="H7" s="66">
        <f t="shared" si="2"/>
        <v>1030</v>
      </c>
      <c r="I7" s="88"/>
      <c r="J7" s="69">
        <f t="shared" si="3"/>
        <v>80.25</v>
      </c>
      <c r="K7" s="66"/>
      <c r="L7" s="66"/>
      <c r="M7" s="66"/>
      <c r="N7" s="44">
        <f t="shared" si="1"/>
        <v>4.291666666666667</v>
      </c>
      <c r="O7" s="49">
        <f t="shared" si="4"/>
        <v>84.541666666666671</v>
      </c>
      <c r="P7" s="83">
        <v>253</v>
      </c>
      <c r="Q7" s="71">
        <f t="shared" si="5"/>
        <v>126.5</v>
      </c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  <c r="AO7" s="99"/>
      <c r="AP7" s="99"/>
      <c r="AQ7" s="99"/>
      <c r="AR7" s="99"/>
      <c r="AS7" s="99"/>
      <c r="AT7" s="99"/>
    </row>
    <row r="8" spans="1:46" s="71" customFormat="1" x14ac:dyDescent="0.3">
      <c r="A8" s="66">
        <v>3099</v>
      </c>
      <c r="B8" s="67" t="s">
        <v>201</v>
      </c>
      <c r="C8" s="66">
        <v>30</v>
      </c>
      <c r="D8" s="88">
        <v>393</v>
      </c>
      <c r="E8" s="68">
        <v>4</v>
      </c>
      <c r="F8" s="66">
        <v>473</v>
      </c>
      <c r="G8" s="66">
        <f t="shared" si="0"/>
        <v>466</v>
      </c>
      <c r="H8" s="66">
        <f t="shared" si="2"/>
        <v>469.5</v>
      </c>
      <c r="I8" s="88"/>
      <c r="J8" s="69">
        <f t="shared" si="3"/>
        <v>2.5499999999999998</v>
      </c>
      <c r="K8" s="66"/>
      <c r="L8" s="66"/>
      <c r="M8" s="66"/>
      <c r="N8" s="44">
        <f t="shared" si="1"/>
        <v>0.78250000000000008</v>
      </c>
      <c r="O8" s="49">
        <f t="shared" si="4"/>
        <v>3.3325</v>
      </c>
      <c r="P8" s="83">
        <v>233</v>
      </c>
      <c r="Q8" s="71">
        <f t="shared" si="5"/>
        <v>116.5</v>
      </c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  <c r="AO8" s="99"/>
      <c r="AP8" s="99"/>
      <c r="AQ8" s="99"/>
      <c r="AR8" s="99"/>
      <c r="AS8" s="99"/>
      <c r="AT8" s="99"/>
    </row>
    <row r="9" spans="1:46" s="71" customFormat="1" x14ac:dyDescent="0.3">
      <c r="A9" s="66">
        <v>1039</v>
      </c>
      <c r="B9" s="67" t="s">
        <v>53</v>
      </c>
      <c r="C9" s="66">
        <v>24</v>
      </c>
      <c r="D9" s="88">
        <v>2573</v>
      </c>
      <c r="E9" s="68">
        <v>9</v>
      </c>
      <c r="F9" s="66">
        <v>3750</v>
      </c>
      <c r="G9" s="66">
        <f t="shared" si="0"/>
        <v>7429.5</v>
      </c>
      <c r="H9" s="66">
        <f t="shared" si="2"/>
        <v>5589.75</v>
      </c>
      <c r="I9" s="88">
        <v>1680</v>
      </c>
      <c r="J9" s="69">
        <f t="shared" si="3"/>
        <v>55.697916666666664</v>
      </c>
      <c r="K9" s="66"/>
      <c r="L9" s="73">
        <v>20</v>
      </c>
      <c r="M9" s="66"/>
      <c r="N9" s="44">
        <f t="shared" si="1"/>
        <v>11.645312500000001</v>
      </c>
      <c r="O9" s="49">
        <f t="shared" si="4"/>
        <v>67.34322916666666</v>
      </c>
      <c r="P9" s="83">
        <v>1651</v>
      </c>
      <c r="Q9" s="71">
        <f t="shared" si="5"/>
        <v>825.5</v>
      </c>
      <c r="R9" s="99"/>
      <c r="S9" s="99"/>
      <c r="T9" s="99"/>
      <c r="U9" s="99"/>
      <c r="V9" s="99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  <c r="AO9" s="99"/>
      <c r="AP9" s="99"/>
      <c r="AQ9" s="99"/>
      <c r="AR9" s="99"/>
      <c r="AS9" s="99"/>
      <c r="AT9" s="99"/>
    </row>
    <row r="10" spans="1:46" s="71" customFormat="1" x14ac:dyDescent="0.3">
      <c r="A10" s="66">
        <v>1335</v>
      </c>
      <c r="B10" s="67" t="s">
        <v>202</v>
      </c>
      <c r="C10" s="66">
        <v>28</v>
      </c>
      <c r="D10" s="88">
        <v>427</v>
      </c>
      <c r="E10" s="68">
        <v>9</v>
      </c>
      <c r="F10" s="66">
        <v>677</v>
      </c>
      <c r="G10" s="66">
        <f t="shared" si="0"/>
        <v>0</v>
      </c>
      <c r="H10" s="66">
        <f t="shared" si="2"/>
        <v>338.5</v>
      </c>
      <c r="I10" s="88"/>
      <c r="J10" s="69">
        <f t="shared" si="3"/>
        <v>-3.1607142857142856</v>
      </c>
      <c r="K10" s="66"/>
      <c r="L10" s="66"/>
      <c r="M10" s="66"/>
      <c r="N10" s="44">
        <f t="shared" si="1"/>
        <v>0.60446428571428579</v>
      </c>
      <c r="O10" s="49">
        <f t="shared" si="4"/>
        <v>-2.5562499999999999</v>
      </c>
      <c r="P10" s="83"/>
      <c r="Q10" s="71">
        <f t="shared" si="5"/>
        <v>0</v>
      </c>
      <c r="R10" s="99"/>
      <c r="S10" s="99"/>
      <c r="T10" s="99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  <c r="AO10" s="99"/>
      <c r="AP10" s="99"/>
      <c r="AQ10" s="99"/>
      <c r="AR10" s="99"/>
      <c r="AS10" s="99"/>
      <c r="AT10" s="99"/>
    </row>
    <row r="11" spans="1:46" s="71" customFormat="1" x14ac:dyDescent="0.3">
      <c r="A11" s="66">
        <v>1107</v>
      </c>
      <c r="B11" s="67" t="s">
        <v>177</v>
      </c>
      <c r="C11" s="66">
        <v>15</v>
      </c>
      <c r="D11" s="88">
        <v>202</v>
      </c>
      <c r="E11" s="68">
        <v>6</v>
      </c>
      <c r="F11" s="66">
        <v>648</v>
      </c>
      <c r="G11" s="66">
        <f t="shared" si="0"/>
        <v>690</v>
      </c>
      <c r="H11" s="66">
        <f t="shared" si="2"/>
        <v>669</v>
      </c>
      <c r="I11" s="88"/>
      <c r="J11" s="69">
        <f t="shared" si="3"/>
        <v>31.133333333333333</v>
      </c>
      <c r="K11" s="66"/>
      <c r="L11" s="66"/>
      <c r="M11" s="66"/>
      <c r="N11" s="44">
        <f t="shared" si="1"/>
        <v>2.23</v>
      </c>
      <c r="O11" s="49">
        <f t="shared" si="4"/>
        <v>33.36333333333333</v>
      </c>
      <c r="P11" s="83">
        <v>230</v>
      </c>
      <c r="Q11" s="71">
        <f t="shared" si="5"/>
        <v>115</v>
      </c>
      <c r="R11" s="99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99"/>
      <c r="AJ11" s="99"/>
      <c r="AK11" s="99"/>
      <c r="AL11" s="99"/>
      <c r="AM11" s="99"/>
      <c r="AN11" s="99"/>
      <c r="AO11" s="99"/>
      <c r="AP11" s="99"/>
      <c r="AQ11" s="99"/>
      <c r="AR11" s="99"/>
      <c r="AS11" s="99"/>
      <c r="AT11" s="99"/>
    </row>
    <row r="12" spans="1:46" s="71" customFormat="1" x14ac:dyDescent="0.3">
      <c r="A12" s="66">
        <v>1336</v>
      </c>
      <c r="B12" s="67" t="s">
        <v>203</v>
      </c>
      <c r="C12" s="66">
        <v>28</v>
      </c>
      <c r="D12" s="88">
        <v>703</v>
      </c>
      <c r="E12" s="68">
        <v>9</v>
      </c>
      <c r="F12" s="66">
        <v>549</v>
      </c>
      <c r="G12" s="66">
        <f t="shared" si="0"/>
        <v>751.5</v>
      </c>
      <c r="H12" s="66">
        <f t="shared" si="2"/>
        <v>650.25</v>
      </c>
      <c r="I12" s="88"/>
      <c r="J12" s="69">
        <f t="shared" si="3"/>
        <v>-1.8839285714285714</v>
      </c>
      <c r="K12" s="66"/>
      <c r="L12" s="66"/>
      <c r="M12" s="66"/>
      <c r="N12" s="44">
        <f t="shared" si="1"/>
        <v>1.1611607142857143</v>
      </c>
      <c r="O12" s="49">
        <f t="shared" si="4"/>
        <v>-0.72276785714285707</v>
      </c>
      <c r="P12" s="83">
        <v>167</v>
      </c>
      <c r="Q12" s="71">
        <f t="shared" si="5"/>
        <v>83.5</v>
      </c>
      <c r="R12" s="99"/>
      <c r="S12" s="99"/>
      <c r="T12" s="99"/>
      <c r="U12" s="99"/>
      <c r="V12" s="99"/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99"/>
      <c r="AH12" s="99"/>
      <c r="AI12" s="99"/>
      <c r="AJ12" s="99"/>
      <c r="AK12" s="99"/>
      <c r="AL12" s="99"/>
      <c r="AM12" s="99"/>
      <c r="AN12" s="99"/>
      <c r="AO12" s="99"/>
      <c r="AP12" s="99"/>
      <c r="AQ12" s="99"/>
      <c r="AR12" s="99"/>
      <c r="AS12" s="99"/>
      <c r="AT12" s="99"/>
    </row>
    <row r="13" spans="1:46" s="71" customFormat="1" x14ac:dyDescent="0.3">
      <c r="A13" s="66">
        <v>1337</v>
      </c>
      <c r="B13" s="67" t="s">
        <v>204</v>
      </c>
      <c r="C13" s="66">
        <v>28</v>
      </c>
      <c r="D13" s="88">
        <v>1038</v>
      </c>
      <c r="E13" s="68">
        <v>9</v>
      </c>
      <c r="F13" s="66">
        <v>750</v>
      </c>
      <c r="G13" s="66">
        <f t="shared" si="0"/>
        <v>1228.5</v>
      </c>
      <c r="H13" s="66">
        <f t="shared" si="2"/>
        <v>989.25</v>
      </c>
      <c r="I13" s="88"/>
      <c r="J13" s="69">
        <f t="shared" si="3"/>
        <v>-1.7410714285714286</v>
      </c>
      <c r="K13" s="66"/>
      <c r="L13" s="66"/>
      <c r="M13" s="66"/>
      <c r="N13" s="44">
        <f t="shared" si="1"/>
        <v>1.7665178571428573</v>
      </c>
      <c r="O13" s="49">
        <f t="shared" si="4"/>
        <v>2.5446428571428648E-2</v>
      </c>
      <c r="P13" s="83">
        <v>273</v>
      </c>
      <c r="Q13" s="71">
        <f t="shared" si="5"/>
        <v>136.5</v>
      </c>
      <c r="R13" s="99"/>
      <c r="S13" s="99"/>
      <c r="T13" s="99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99"/>
      <c r="AF13" s="99"/>
      <c r="AG13" s="99"/>
      <c r="AH13" s="99"/>
      <c r="AI13" s="99"/>
      <c r="AJ13" s="99"/>
      <c r="AK13" s="99"/>
      <c r="AL13" s="99"/>
      <c r="AM13" s="99"/>
      <c r="AN13" s="99"/>
      <c r="AO13" s="99"/>
      <c r="AP13" s="99"/>
      <c r="AQ13" s="99"/>
      <c r="AR13" s="99"/>
      <c r="AS13" s="99"/>
      <c r="AT13" s="99"/>
    </row>
    <row r="14" spans="1:46" s="71" customFormat="1" x14ac:dyDescent="0.3">
      <c r="A14" s="66">
        <v>3095</v>
      </c>
      <c r="B14" s="67" t="s">
        <v>186</v>
      </c>
      <c r="C14" s="66">
        <v>30</v>
      </c>
      <c r="D14" s="88">
        <v>123</v>
      </c>
      <c r="E14" s="68">
        <v>9</v>
      </c>
      <c r="F14" s="66">
        <v>131</v>
      </c>
      <c r="G14" s="66">
        <f t="shared" si="0"/>
        <v>0</v>
      </c>
      <c r="H14" s="66">
        <f t="shared" si="2"/>
        <v>65.5</v>
      </c>
      <c r="I14" s="88"/>
      <c r="J14" s="69">
        <f t="shared" si="3"/>
        <v>-1.9166666666666667</v>
      </c>
      <c r="K14" s="66"/>
      <c r="L14" s="66"/>
      <c r="M14" s="66"/>
      <c r="N14" s="44">
        <f t="shared" si="1"/>
        <v>0.10916666666666668</v>
      </c>
      <c r="O14" s="49">
        <f t="shared" si="4"/>
        <v>-1.8075000000000001</v>
      </c>
      <c r="P14" s="83"/>
      <c r="Q14" s="71">
        <f t="shared" si="5"/>
        <v>0</v>
      </c>
      <c r="R14" s="99"/>
      <c r="S14" s="99"/>
      <c r="T14" s="99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99"/>
      <c r="AF14" s="99"/>
      <c r="AG14" s="99"/>
      <c r="AH14" s="99"/>
      <c r="AI14" s="99"/>
      <c r="AJ14" s="99"/>
      <c r="AK14" s="99"/>
      <c r="AL14" s="99"/>
      <c r="AM14" s="99"/>
      <c r="AN14" s="99"/>
      <c r="AO14" s="99"/>
      <c r="AP14" s="99"/>
      <c r="AQ14" s="99"/>
      <c r="AR14" s="99"/>
      <c r="AS14" s="99"/>
      <c r="AT14" s="99"/>
    </row>
    <row r="15" spans="1:46" s="71" customFormat="1" x14ac:dyDescent="0.3">
      <c r="A15" s="66">
        <v>3096</v>
      </c>
      <c r="B15" s="67" t="s">
        <v>187</v>
      </c>
      <c r="C15" s="66">
        <v>30</v>
      </c>
      <c r="D15" s="88">
        <v>78</v>
      </c>
      <c r="E15" s="68">
        <v>9</v>
      </c>
      <c r="F15" s="66">
        <v>63</v>
      </c>
      <c r="G15" s="66">
        <f t="shared" si="0"/>
        <v>0</v>
      </c>
      <c r="H15" s="66">
        <f t="shared" si="2"/>
        <v>31.5</v>
      </c>
      <c r="I15" s="88"/>
      <c r="J15" s="69">
        <f t="shared" si="3"/>
        <v>-1.55</v>
      </c>
      <c r="K15" s="66"/>
      <c r="L15" s="66"/>
      <c r="M15" s="66"/>
      <c r="N15" s="44">
        <f t="shared" si="1"/>
        <v>5.2500000000000005E-2</v>
      </c>
      <c r="O15" s="49">
        <f t="shared" si="4"/>
        <v>-1.4975000000000001</v>
      </c>
      <c r="P15" s="83"/>
      <c r="Q15" s="71">
        <f t="shared" si="5"/>
        <v>0</v>
      </c>
      <c r="R15" s="99"/>
      <c r="S15" s="99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99"/>
    </row>
    <row r="16" spans="1:46" s="71" customFormat="1" x14ac:dyDescent="0.3">
      <c r="A16" s="66">
        <v>3097</v>
      </c>
      <c r="B16" s="67" t="s">
        <v>185</v>
      </c>
      <c r="C16" s="66">
        <v>30</v>
      </c>
      <c r="D16" s="88">
        <v>115</v>
      </c>
      <c r="E16" s="68">
        <v>9</v>
      </c>
      <c r="F16" s="66">
        <v>126</v>
      </c>
      <c r="G16" s="66">
        <f t="shared" si="0"/>
        <v>0</v>
      </c>
      <c r="H16" s="66">
        <f t="shared" si="2"/>
        <v>63</v>
      </c>
      <c r="I16" s="88"/>
      <c r="J16" s="69">
        <f t="shared" si="3"/>
        <v>-1.7333333333333334</v>
      </c>
      <c r="K16" s="66"/>
      <c r="L16" s="66"/>
      <c r="M16" s="66"/>
      <c r="N16" s="44">
        <f t="shared" si="1"/>
        <v>0.10500000000000001</v>
      </c>
      <c r="O16" s="49">
        <f t="shared" si="4"/>
        <v>-1.6283333333333334</v>
      </c>
      <c r="P16" s="83"/>
      <c r="Q16" s="71">
        <f t="shared" si="5"/>
        <v>0</v>
      </c>
      <c r="R16" s="99"/>
      <c r="S16" s="99"/>
      <c r="T16" s="99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  <c r="AO16" s="99"/>
      <c r="AP16" s="99"/>
      <c r="AQ16" s="99"/>
      <c r="AR16" s="99"/>
      <c r="AS16" s="99"/>
      <c r="AT16" s="99"/>
    </row>
    <row r="17" spans="1:46" s="71" customFormat="1" x14ac:dyDescent="0.3">
      <c r="A17" s="66">
        <v>1240</v>
      </c>
      <c r="B17" s="67" t="s">
        <v>184</v>
      </c>
      <c r="C17" s="66">
        <v>30</v>
      </c>
      <c r="D17" s="88">
        <v>85</v>
      </c>
      <c r="E17" s="68">
        <v>9</v>
      </c>
      <c r="F17" s="66">
        <v>153</v>
      </c>
      <c r="G17" s="66">
        <f t="shared" si="0"/>
        <v>0</v>
      </c>
      <c r="H17" s="66">
        <f t="shared" si="2"/>
        <v>76.5</v>
      </c>
      <c r="I17" s="88"/>
      <c r="J17" s="69">
        <f t="shared" si="3"/>
        <v>-0.28333333333333333</v>
      </c>
      <c r="K17" s="66"/>
      <c r="L17" s="66"/>
      <c r="M17" s="66"/>
      <c r="N17" s="44">
        <f t="shared" si="1"/>
        <v>0.1275</v>
      </c>
      <c r="O17" s="49">
        <f t="shared" si="4"/>
        <v>-0.15583333333333332</v>
      </c>
      <c r="P17" s="83"/>
      <c r="Q17" s="71">
        <f t="shared" si="5"/>
        <v>0</v>
      </c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</row>
    <row r="18" spans="1:46" s="71" customFormat="1" x14ac:dyDescent="0.3">
      <c r="A18" s="66">
        <v>1377</v>
      </c>
      <c r="B18" s="67" t="s">
        <v>345</v>
      </c>
      <c r="C18" s="66">
        <v>28</v>
      </c>
      <c r="D18" s="88">
        <v>847</v>
      </c>
      <c r="E18" s="68">
        <v>9</v>
      </c>
      <c r="F18" s="66">
        <v>632</v>
      </c>
      <c r="G18" s="66">
        <f t="shared" si="0"/>
        <v>1291.5</v>
      </c>
      <c r="H18" s="66">
        <f t="shared" si="2"/>
        <v>961.75</v>
      </c>
      <c r="I18" s="88"/>
      <c r="J18" s="69">
        <f t="shared" si="3"/>
        <v>4.0982142857142856</v>
      </c>
      <c r="K18" s="66"/>
      <c r="L18" s="66"/>
      <c r="M18" s="66"/>
      <c r="N18" s="44">
        <f t="shared" si="1"/>
        <v>1.7174107142857145</v>
      </c>
      <c r="O18" s="49">
        <f t="shared" si="4"/>
        <v>5.8156249999999998</v>
      </c>
      <c r="P18" s="83">
        <v>287</v>
      </c>
      <c r="Q18" s="71">
        <f t="shared" si="5"/>
        <v>143.5</v>
      </c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  <c r="AN18" s="99"/>
      <c r="AO18" s="99"/>
      <c r="AP18" s="99"/>
      <c r="AQ18" s="99"/>
      <c r="AR18" s="99"/>
      <c r="AS18" s="99"/>
      <c r="AT18" s="99"/>
    </row>
    <row r="19" spans="1:46" s="71" customFormat="1" x14ac:dyDescent="0.3">
      <c r="A19" s="66">
        <v>3087</v>
      </c>
      <c r="B19" s="67" t="s">
        <v>356</v>
      </c>
      <c r="C19" s="66">
        <v>21</v>
      </c>
      <c r="D19" s="88">
        <v>0</v>
      </c>
      <c r="E19" s="68">
        <v>9</v>
      </c>
      <c r="F19" s="66"/>
      <c r="G19" s="66"/>
      <c r="H19" s="66"/>
      <c r="I19" s="88">
        <v>735</v>
      </c>
      <c r="J19" s="69"/>
      <c r="K19" s="66"/>
      <c r="L19" s="66"/>
      <c r="M19" s="66"/>
      <c r="N19" s="44"/>
      <c r="O19" s="49"/>
      <c r="P19" s="83"/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/>
      <c r="AO19" s="99"/>
      <c r="AP19" s="99"/>
      <c r="AQ19" s="99"/>
      <c r="AR19" s="99"/>
      <c r="AS19" s="99"/>
      <c r="AT19" s="99"/>
    </row>
    <row r="20" spans="1:46" s="71" customFormat="1" x14ac:dyDescent="0.3">
      <c r="A20" s="66">
        <v>1339</v>
      </c>
      <c r="B20" s="67" t="s">
        <v>343</v>
      </c>
      <c r="C20" s="66">
        <v>24</v>
      </c>
      <c r="D20" s="88">
        <v>69</v>
      </c>
      <c r="E20" s="68">
        <v>8</v>
      </c>
      <c r="F20" s="66">
        <v>190</v>
      </c>
      <c r="G20" s="66">
        <f t="shared" ref="G20:G84" si="6">Q20*E20</f>
        <v>36</v>
      </c>
      <c r="H20" s="66">
        <f t="shared" si="2"/>
        <v>113</v>
      </c>
      <c r="I20" s="88"/>
      <c r="J20" s="69">
        <f t="shared" si="3"/>
        <v>1.8333333333333333</v>
      </c>
      <c r="K20" s="66"/>
      <c r="L20" s="66"/>
      <c r="M20" s="66"/>
      <c r="N20" s="44">
        <f t="shared" ref="N20:N59" si="7">H20*0.05/C20</f>
        <v>0.23541666666666669</v>
      </c>
      <c r="O20" s="49">
        <f t="shared" si="4"/>
        <v>2.0687500000000001</v>
      </c>
      <c r="P20" s="83">
        <v>9</v>
      </c>
      <c r="Q20" s="71">
        <f t="shared" si="5"/>
        <v>4.5</v>
      </c>
      <c r="R20" s="99"/>
      <c r="S20" s="99"/>
      <c r="T20" s="99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  <c r="AN20" s="99"/>
      <c r="AO20" s="99"/>
      <c r="AP20" s="99"/>
      <c r="AQ20" s="99"/>
      <c r="AR20" s="99"/>
      <c r="AS20" s="99"/>
      <c r="AT20" s="99"/>
    </row>
    <row r="21" spans="1:46" s="71" customFormat="1" x14ac:dyDescent="0.3">
      <c r="A21" s="66">
        <v>57</v>
      </c>
      <c r="B21" s="67" t="s">
        <v>364</v>
      </c>
      <c r="C21" s="66">
        <v>6</v>
      </c>
      <c r="D21" s="88">
        <v>86</v>
      </c>
      <c r="E21" s="68">
        <v>8</v>
      </c>
      <c r="F21" s="66">
        <v>240</v>
      </c>
      <c r="G21" s="66">
        <f t="shared" si="6"/>
        <v>184</v>
      </c>
      <c r="H21" s="66">
        <f t="shared" si="2"/>
        <v>212</v>
      </c>
      <c r="I21" s="88">
        <v>120</v>
      </c>
      <c r="J21" s="69">
        <f t="shared" si="3"/>
        <v>1</v>
      </c>
      <c r="K21" s="66"/>
      <c r="L21" s="66"/>
      <c r="M21" s="66"/>
      <c r="N21" s="44">
        <f t="shared" si="7"/>
        <v>1.7666666666666668</v>
      </c>
      <c r="O21" s="49">
        <f t="shared" si="4"/>
        <v>2.7666666666666666</v>
      </c>
      <c r="P21" s="83">
        <v>46</v>
      </c>
      <c r="Q21" s="71">
        <f t="shared" si="5"/>
        <v>23</v>
      </c>
      <c r="R21" s="99"/>
      <c r="S21" s="99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/>
      <c r="AH21" s="99"/>
      <c r="AI21" s="99"/>
      <c r="AJ21" s="99"/>
      <c r="AK21" s="99"/>
      <c r="AL21" s="99"/>
      <c r="AM21" s="99"/>
      <c r="AN21" s="99"/>
      <c r="AO21" s="99"/>
      <c r="AP21" s="99"/>
      <c r="AQ21" s="99"/>
      <c r="AR21" s="99"/>
      <c r="AS21" s="99"/>
      <c r="AT21" s="99"/>
    </row>
    <row r="22" spans="1:46" s="71" customFormat="1" x14ac:dyDescent="0.3">
      <c r="A22" s="66">
        <v>53</v>
      </c>
      <c r="B22" s="67" t="s">
        <v>140</v>
      </c>
      <c r="C22" s="66">
        <v>60</v>
      </c>
      <c r="D22" s="88">
        <v>76</v>
      </c>
      <c r="E22" s="68">
        <v>4.5</v>
      </c>
      <c r="F22" s="66">
        <v>4000</v>
      </c>
      <c r="G22" s="66">
        <f t="shared" si="6"/>
        <v>3375</v>
      </c>
      <c r="H22" s="66">
        <f>SUM(F22+G22)/2</f>
        <v>3687.5</v>
      </c>
      <c r="I22" s="88">
        <v>2100</v>
      </c>
      <c r="J22" s="69">
        <f t="shared" si="3"/>
        <v>25.191666666666666</v>
      </c>
      <c r="K22" s="66"/>
      <c r="L22" s="66"/>
      <c r="M22" s="66"/>
      <c r="N22" s="44">
        <f t="shared" si="7"/>
        <v>3.0729166666666665</v>
      </c>
      <c r="O22" s="49">
        <f t="shared" si="4"/>
        <v>28.264583333333334</v>
      </c>
      <c r="P22" s="83">
        <v>1500</v>
      </c>
      <c r="Q22" s="71">
        <f t="shared" si="5"/>
        <v>750</v>
      </c>
      <c r="R22" s="99"/>
      <c r="S22" s="99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  <c r="AN22" s="99"/>
      <c r="AO22" s="99"/>
      <c r="AP22" s="99"/>
      <c r="AQ22" s="99"/>
      <c r="AR22" s="99"/>
      <c r="AS22" s="99"/>
      <c r="AT22" s="99"/>
    </row>
    <row r="23" spans="1:46" s="71" customFormat="1" x14ac:dyDescent="0.3">
      <c r="A23" s="66">
        <v>72</v>
      </c>
      <c r="B23" s="67" t="s">
        <v>139</v>
      </c>
      <c r="C23" s="66">
        <v>60</v>
      </c>
      <c r="D23" s="88">
        <v>19</v>
      </c>
      <c r="E23" s="68">
        <v>4.5</v>
      </c>
      <c r="F23" s="66">
        <v>5500</v>
      </c>
      <c r="G23" s="66">
        <f t="shared" si="6"/>
        <v>4725</v>
      </c>
      <c r="H23" s="66">
        <f t="shared" si="2"/>
        <v>5112.5</v>
      </c>
      <c r="I23" s="88">
        <v>2400</v>
      </c>
      <c r="J23" s="69">
        <f t="shared" si="3"/>
        <v>44.891666666666666</v>
      </c>
      <c r="K23" s="66"/>
      <c r="L23" s="66"/>
      <c r="M23" s="66"/>
      <c r="N23" s="44">
        <f t="shared" si="7"/>
        <v>4.260416666666667</v>
      </c>
      <c r="O23" s="49">
        <f t="shared" si="4"/>
        <v>49.15208333333333</v>
      </c>
      <c r="P23" s="83">
        <v>2100</v>
      </c>
      <c r="Q23" s="71">
        <f t="shared" si="5"/>
        <v>1050</v>
      </c>
      <c r="R23" s="99"/>
      <c r="S23" s="99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  <c r="AO23" s="99"/>
      <c r="AP23" s="99"/>
      <c r="AQ23" s="99"/>
      <c r="AR23" s="99"/>
      <c r="AS23" s="99"/>
      <c r="AT23" s="99"/>
    </row>
    <row r="24" spans="1:46" s="71" customFormat="1" x14ac:dyDescent="0.3">
      <c r="A24" s="66">
        <v>3401</v>
      </c>
      <c r="B24" s="67" t="s">
        <v>109</v>
      </c>
      <c r="C24" s="66">
        <v>30</v>
      </c>
      <c r="D24" s="88">
        <v>1408</v>
      </c>
      <c r="E24" s="68">
        <v>8</v>
      </c>
      <c r="F24" s="66">
        <v>4316</v>
      </c>
      <c r="G24" s="66">
        <f t="shared" si="6"/>
        <v>7764</v>
      </c>
      <c r="H24" s="66">
        <f t="shared" si="2"/>
        <v>6040</v>
      </c>
      <c r="I24" s="88">
        <v>3000</v>
      </c>
      <c r="J24" s="69">
        <f t="shared" si="3"/>
        <v>54.4</v>
      </c>
      <c r="K24" s="66"/>
      <c r="L24" s="66"/>
      <c r="M24" s="66"/>
      <c r="N24" s="44">
        <f t="shared" si="7"/>
        <v>10.066666666666666</v>
      </c>
      <c r="O24" s="49">
        <f t="shared" si="4"/>
        <v>64.466666666666669</v>
      </c>
      <c r="P24" s="83">
        <v>1941</v>
      </c>
      <c r="Q24" s="71">
        <f t="shared" si="5"/>
        <v>970.5</v>
      </c>
      <c r="R24" s="99"/>
      <c r="S24" s="99"/>
      <c r="T24" s="99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  <c r="AO24" s="99"/>
      <c r="AP24" s="99"/>
      <c r="AQ24" s="99"/>
      <c r="AR24" s="99"/>
      <c r="AS24" s="99"/>
      <c r="AT24" s="99"/>
    </row>
    <row r="25" spans="1:46" s="71" customFormat="1" x14ac:dyDescent="0.3">
      <c r="A25" s="66">
        <v>3400</v>
      </c>
      <c r="B25" s="67" t="s">
        <v>108</v>
      </c>
      <c r="C25" s="66">
        <v>30</v>
      </c>
      <c r="D25" s="88">
        <v>641</v>
      </c>
      <c r="E25" s="68">
        <v>8</v>
      </c>
      <c r="F25" s="66">
        <v>4930</v>
      </c>
      <c r="G25" s="66">
        <f t="shared" si="6"/>
        <v>10016</v>
      </c>
      <c r="H25" s="66">
        <f t="shared" ref="H25:H31" si="8">SUM(F25+G25)/2</f>
        <v>7473</v>
      </c>
      <c r="I25" s="88">
        <v>4500</v>
      </c>
      <c r="J25" s="69">
        <f t="shared" si="3"/>
        <v>77.733333333333334</v>
      </c>
      <c r="K25" s="66"/>
      <c r="L25" s="66"/>
      <c r="M25" s="66"/>
      <c r="N25" s="44">
        <f t="shared" si="7"/>
        <v>12.455000000000002</v>
      </c>
      <c r="O25" s="49">
        <f t="shared" si="4"/>
        <v>90.188333333333333</v>
      </c>
      <c r="P25" s="83">
        <v>2504</v>
      </c>
      <c r="Q25" s="71">
        <f t="shared" si="5"/>
        <v>1252</v>
      </c>
      <c r="R25" s="99"/>
      <c r="S25" s="99"/>
      <c r="T25" s="99"/>
      <c r="U25" s="99"/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  <c r="AN25" s="99"/>
      <c r="AO25" s="99"/>
      <c r="AP25" s="99"/>
      <c r="AQ25" s="99"/>
      <c r="AR25" s="99"/>
      <c r="AS25" s="99"/>
      <c r="AT25" s="99"/>
    </row>
    <row r="26" spans="1:46" s="71" customFormat="1" x14ac:dyDescent="0.3">
      <c r="A26" s="66">
        <v>1394</v>
      </c>
      <c r="B26" s="67" t="s">
        <v>102</v>
      </c>
      <c r="C26" s="66">
        <v>40</v>
      </c>
      <c r="D26" s="88">
        <v>0</v>
      </c>
      <c r="E26" s="68">
        <v>3</v>
      </c>
      <c r="F26" s="66">
        <v>2755</v>
      </c>
      <c r="G26" s="66">
        <f t="shared" si="6"/>
        <v>2163</v>
      </c>
      <c r="H26" s="66">
        <f t="shared" si="8"/>
        <v>2459</v>
      </c>
      <c r="I26" s="88"/>
      <c r="J26" s="69">
        <f t="shared" si="3"/>
        <v>61.475000000000001</v>
      </c>
      <c r="K26" s="66"/>
      <c r="L26" s="66"/>
      <c r="M26" s="66"/>
      <c r="N26" s="44">
        <f t="shared" si="7"/>
        <v>3.07375</v>
      </c>
      <c r="O26" s="49">
        <f t="shared" si="4"/>
        <v>64.548749999999998</v>
      </c>
      <c r="P26" s="83">
        <v>1442</v>
      </c>
      <c r="Q26" s="71">
        <f t="shared" si="5"/>
        <v>721</v>
      </c>
      <c r="R26" s="99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  <c r="AO26" s="99"/>
      <c r="AP26" s="99"/>
      <c r="AQ26" s="99"/>
      <c r="AR26" s="99"/>
      <c r="AS26" s="99"/>
      <c r="AT26" s="99"/>
    </row>
    <row r="27" spans="1:46" s="71" customFormat="1" x14ac:dyDescent="0.3">
      <c r="A27" s="66">
        <v>3402</v>
      </c>
      <c r="B27" s="67" t="s">
        <v>110</v>
      </c>
      <c r="C27" s="66">
        <v>30</v>
      </c>
      <c r="D27" s="88">
        <v>2548</v>
      </c>
      <c r="E27" s="68">
        <v>8</v>
      </c>
      <c r="F27" s="66">
        <v>2812</v>
      </c>
      <c r="G27" s="66">
        <f t="shared" si="6"/>
        <v>3200</v>
      </c>
      <c r="H27" s="66">
        <f t="shared" si="8"/>
        <v>3006</v>
      </c>
      <c r="I27" s="88"/>
      <c r="J27" s="69">
        <f t="shared" si="3"/>
        <v>15.266666666666667</v>
      </c>
      <c r="K27" s="66"/>
      <c r="L27" s="73">
        <v>40</v>
      </c>
      <c r="M27" s="66"/>
      <c r="N27" s="44">
        <f t="shared" si="7"/>
        <v>5.0100000000000007</v>
      </c>
      <c r="O27" s="49">
        <f t="shared" si="4"/>
        <v>20.276666666666667</v>
      </c>
      <c r="P27" s="83">
        <v>800</v>
      </c>
      <c r="Q27" s="71">
        <f t="shared" si="5"/>
        <v>400</v>
      </c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99"/>
      <c r="AO27" s="99"/>
      <c r="AP27" s="99"/>
      <c r="AQ27" s="99"/>
      <c r="AR27" s="99"/>
      <c r="AS27" s="99"/>
      <c r="AT27" s="99"/>
    </row>
    <row r="28" spans="1:46" s="71" customFormat="1" x14ac:dyDescent="0.3">
      <c r="A28" s="66">
        <v>3086</v>
      </c>
      <c r="B28" s="67" t="s">
        <v>333</v>
      </c>
      <c r="C28" s="66">
        <v>20</v>
      </c>
      <c r="D28" s="88">
        <v>0</v>
      </c>
      <c r="E28" s="68">
        <v>3</v>
      </c>
      <c r="F28" s="66">
        <v>1660</v>
      </c>
      <c r="G28" s="66">
        <f t="shared" si="6"/>
        <v>1500</v>
      </c>
      <c r="H28" s="66">
        <f t="shared" si="8"/>
        <v>1580</v>
      </c>
      <c r="I28" s="88">
        <v>1300</v>
      </c>
      <c r="J28" s="69">
        <f t="shared" si="3"/>
        <v>14</v>
      </c>
      <c r="K28" s="66"/>
      <c r="L28" s="66"/>
      <c r="M28" s="66"/>
      <c r="N28" s="44">
        <f t="shared" si="7"/>
        <v>3.95</v>
      </c>
      <c r="O28" s="49">
        <f t="shared" si="4"/>
        <v>17.95</v>
      </c>
      <c r="P28" s="83">
        <v>1000</v>
      </c>
      <c r="Q28" s="71">
        <f t="shared" si="5"/>
        <v>500</v>
      </c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99"/>
      <c r="AO28" s="99"/>
      <c r="AP28" s="99"/>
      <c r="AQ28" s="99"/>
      <c r="AR28" s="99"/>
      <c r="AS28" s="99"/>
      <c r="AT28" s="99"/>
    </row>
    <row r="29" spans="1:46" s="71" customFormat="1" x14ac:dyDescent="0.3">
      <c r="A29" s="66">
        <v>1348</v>
      </c>
      <c r="B29" s="67" t="s">
        <v>67</v>
      </c>
      <c r="C29" s="66">
        <v>42</v>
      </c>
      <c r="D29" s="88">
        <v>558</v>
      </c>
      <c r="E29" s="68">
        <v>3</v>
      </c>
      <c r="F29" s="66">
        <v>3699</v>
      </c>
      <c r="G29" s="66">
        <f t="shared" si="6"/>
        <v>3750</v>
      </c>
      <c r="H29" s="66">
        <f t="shared" si="8"/>
        <v>3724.5</v>
      </c>
      <c r="I29" s="88">
        <v>2310</v>
      </c>
      <c r="J29" s="69">
        <f t="shared" si="3"/>
        <v>20.392857142857142</v>
      </c>
      <c r="K29" s="66"/>
      <c r="L29" s="73">
        <v>15</v>
      </c>
      <c r="M29" s="66"/>
      <c r="N29" s="44">
        <f t="shared" si="7"/>
        <v>4.4339285714285719</v>
      </c>
      <c r="O29" s="49">
        <f t="shared" si="4"/>
        <v>24.826785714285712</v>
      </c>
      <c r="P29" s="83">
        <v>2500</v>
      </c>
      <c r="Q29" s="71">
        <f t="shared" si="5"/>
        <v>1250</v>
      </c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99"/>
      <c r="AO29" s="99"/>
      <c r="AP29" s="99"/>
      <c r="AQ29" s="99"/>
      <c r="AR29" s="99"/>
      <c r="AS29" s="99"/>
      <c r="AT29" s="99"/>
    </row>
    <row r="30" spans="1:46" s="71" customFormat="1" x14ac:dyDescent="0.3">
      <c r="A30" s="66">
        <v>3085</v>
      </c>
      <c r="B30" s="67" t="s">
        <v>55</v>
      </c>
      <c r="C30" s="66">
        <v>42</v>
      </c>
      <c r="D30" s="88">
        <v>212</v>
      </c>
      <c r="E30" s="68">
        <v>3</v>
      </c>
      <c r="F30" s="66">
        <v>9835</v>
      </c>
      <c r="G30" s="66">
        <f t="shared" si="6"/>
        <v>6750</v>
      </c>
      <c r="H30" s="66">
        <f t="shared" si="8"/>
        <v>8292.5</v>
      </c>
      <c r="I30" s="88">
        <v>5670</v>
      </c>
      <c r="J30" s="69">
        <f t="shared" si="3"/>
        <v>57.392857142857146</v>
      </c>
      <c r="K30" s="66"/>
      <c r="L30" s="73">
        <v>20</v>
      </c>
      <c r="M30" s="66"/>
      <c r="N30" s="44">
        <f t="shared" si="7"/>
        <v>9.8720238095238102</v>
      </c>
      <c r="O30" s="49">
        <f t="shared" si="4"/>
        <v>67.264880952380963</v>
      </c>
      <c r="P30" s="83">
        <v>4500</v>
      </c>
      <c r="Q30" s="71">
        <f t="shared" si="5"/>
        <v>2250</v>
      </c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99"/>
      <c r="AP30" s="99"/>
      <c r="AQ30" s="99"/>
      <c r="AR30" s="99"/>
      <c r="AS30" s="99"/>
      <c r="AT30" s="99"/>
    </row>
    <row r="31" spans="1:46" s="71" customFormat="1" x14ac:dyDescent="0.3">
      <c r="A31" s="66">
        <v>1341</v>
      </c>
      <c r="B31" s="67" t="s">
        <v>255</v>
      </c>
      <c r="C31" s="66">
        <v>20</v>
      </c>
      <c r="D31" s="88">
        <v>0</v>
      </c>
      <c r="E31" s="68">
        <v>3</v>
      </c>
      <c r="F31" s="66">
        <v>1431</v>
      </c>
      <c r="G31" s="66">
        <f t="shared" si="6"/>
        <v>1200</v>
      </c>
      <c r="H31" s="66">
        <f t="shared" si="8"/>
        <v>1315.5</v>
      </c>
      <c r="I31" s="88"/>
      <c r="J31" s="69">
        <f t="shared" si="3"/>
        <v>65.775000000000006</v>
      </c>
      <c r="K31" s="66"/>
      <c r="L31" s="66"/>
      <c r="M31" s="66"/>
      <c r="N31" s="44">
        <f t="shared" si="7"/>
        <v>3.2887500000000003</v>
      </c>
      <c r="O31" s="49">
        <f t="shared" si="4"/>
        <v>69.063749999999999</v>
      </c>
      <c r="P31" s="83">
        <v>800</v>
      </c>
      <c r="Q31" s="71">
        <f t="shared" si="5"/>
        <v>400</v>
      </c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99"/>
      <c r="AO31" s="99"/>
      <c r="AP31" s="99"/>
      <c r="AQ31" s="99"/>
      <c r="AR31" s="99"/>
      <c r="AS31" s="99"/>
      <c r="AT31" s="99"/>
    </row>
    <row r="32" spans="1:46" s="71" customFormat="1" x14ac:dyDescent="0.3">
      <c r="A32" s="66">
        <v>1538</v>
      </c>
      <c r="B32" s="67" t="s">
        <v>238</v>
      </c>
      <c r="C32" s="66">
        <v>60</v>
      </c>
      <c r="D32" s="88">
        <v>448</v>
      </c>
      <c r="E32" s="68">
        <v>4</v>
      </c>
      <c r="F32" s="66">
        <v>2867</v>
      </c>
      <c r="G32" s="66">
        <f t="shared" si="6"/>
        <v>2714</v>
      </c>
      <c r="H32" s="66">
        <f t="shared" si="2"/>
        <v>2790.5</v>
      </c>
      <c r="I32" s="88"/>
      <c r="J32" s="69">
        <f t="shared" si="3"/>
        <v>39.041666666666664</v>
      </c>
      <c r="K32" s="66"/>
      <c r="L32" s="66"/>
      <c r="M32" s="66"/>
      <c r="N32" s="44">
        <f t="shared" si="7"/>
        <v>2.3254166666666669</v>
      </c>
      <c r="O32" s="49">
        <f t="shared" si="4"/>
        <v>41.367083333333333</v>
      </c>
      <c r="P32" s="83">
        <v>1357</v>
      </c>
      <c r="Q32" s="71">
        <f t="shared" si="5"/>
        <v>678.5</v>
      </c>
      <c r="R32" s="99"/>
      <c r="S32" s="99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99"/>
      <c r="AI32" s="99"/>
      <c r="AJ32" s="99"/>
      <c r="AK32" s="99"/>
      <c r="AL32" s="99"/>
      <c r="AM32" s="99"/>
      <c r="AN32" s="99"/>
      <c r="AO32" s="99"/>
      <c r="AP32" s="99"/>
      <c r="AQ32" s="99"/>
      <c r="AR32" s="99"/>
      <c r="AS32" s="99"/>
      <c r="AT32" s="99"/>
    </row>
    <row r="33" spans="1:46" s="71" customFormat="1" x14ac:dyDescent="0.3">
      <c r="A33" s="66"/>
      <c r="B33" s="67" t="s">
        <v>365</v>
      </c>
      <c r="C33" s="66">
        <v>70</v>
      </c>
      <c r="D33" s="88">
        <v>0</v>
      </c>
      <c r="E33" s="68">
        <v>4</v>
      </c>
      <c r="F33" s="66"/>
      <c r="G33" s="66"/>
      <c r="H33" s="66"/>
      <c r="I33" s="88">
        <v>2800</v>
      </c>
      <c r="J33" s="69"/>
      <c r="K33" s="66"/>
      <c r="L33" s="66"/>
      <c r="M33" s="66"/>
      <c r="N33" s="44"/>
      <c r="O33" s="49"/>
      <c r="P33" s="83"/>
      <c r="R33" s="99"/>
      <c r="S33" s="99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99"/>
      <c r="AI33" s="99"/>
      <c r="AJ33" s="99"/>
      <c r="AK33" s="99"/>
      <c r="AL33" s="99"/>
      <c r="AM33" s="99"/>
      <c r="AN33" s="99"/>
      <c r="AO33" s="99"/>
      <c r="AP33" s="99"/>
      <c r="AQ33" s="99"/>
      <c r="AR33" s="99"/>
      <c r="AS33" s="99"/>
      <c r="AT33" s="99"/>
    </row>
    <row r="34" spans="1:46" s="71" customFormat="1" x14ac:dyDescent="0.3">
      <c r="A34" s="66">
        <v>1395</v>
      </c>
      <c r="B34" s="67" t="s">
        <v>366</v>
      </c>
      <c r="C34" s="66">
        <v>70</v>
      </c>
      <c r="D34" s="88">
        <v>3762</v>
      </c>
      <c r="E34" s="68">
        <v>4</v>
      </c>
      <c r="F34" s="66">
        <v>5458</v>
      </c>
      <c r="G34" s="66">
        <f t="shared" si="6"/>
        <v>5600</v>
      </c>
      <c r="H34" s="66">
        <f t="shared" si="2"/>
        <v>5529</v>
      </c>
      <c r="I34" s="88">
        <v>350</v>
      </c>
      <c r="J34" s="69">
        <f t="shared" si="3"/>
        <v>20.242857142857144</v>
      </c>
      <c r="K34" s="66"/>
      <c r="L34" s="66"/>
      <c r="M34" s="66"/>
      <c r="N34" s="44">
        <f t="shared" si="7"/>
        <v>3.9492857142857143</v>
      </c>
      <c r="O34" s="49">
        <f t="shared" si="4"/>
        <v>24.192142857142859</v>
      </c>
      <c r="P34" s="83">
        <v>2800</v>
      </c>
      <c r="Q34" s="71">
        <f t="shared" si="5"/>
        <v>1400</v>
      </c>
      <c r="R34" s="99"/>
      <c r="S34" s="99"/>
      <c r="T34" s="99"/>
      <c r="U34" s="99"/>
      <c r="V34" s="99"/>
      <c r="W34" s="99"/>
      <c r="X34" s="99"/>
      <c r="Y34" s="99"/>
      <c r="Z34" s="99"/>
      <c r="AA34" s="99"/>
      <c r="AB34" s="99"/>
      <c r="AC34" s="99"/>
      <c r="AD34" s="99"/>
      <c r="AE34" s="99"/>
      <c r="AF34" s="99"/>
      <c r="AG34" s="99"/>
      <c r="AH34" s="99"/>
      <c r="AI34" s="99"/>
      <c r="AJ34" s="99"/>
      <c r="AK34" s="99"/>
      <c r="AL34" s="99"/>
      <c r="AM34" s="99"/>
      <c r="AN34" s="99"/>
      <c r="AO34" s="99"/>
      <c r="AP34" s="99"/>
      <c r="AQ34" s="99"/>
      <c r="AR34" s="99"/>
      <c r="AS34" s="99"/>
      <c r="AT34" s="99"/>
    </row>
    <row r="35" spans="1:46" s="71" customFormat="1" x14ac:dyDescent="0.3">
      <c r="A35" s="66">
        <v>1397</v>
      </c>
      <c r="B35" s="67" t="s">
        <v>250</v>
      </c>
      <c r="C35" s="66">
        <v>40</v>
      </c>
      <c r="D35" s="88">
        <v>0</v>
      </c>
      <c r="E35" s="68">
        <v>3</v>
      </c>
      <c r="F35" s="66">
        <v>4099</v>
      </c>
      <c r="G35" s="66">
        <f t="shared" si="6"/>
        <v>3750</v>
      </c>
      <c r="H35" s="66">
        <f t="shared" si="2"/>
        <v>3924.5</v>
      </c>
      <c r="I35" s="88"/>
      <c r="J35" s="69">
        <f t="shared" si="3"/>
        <v>98.112499999999997</v>
      </c>
      <c r="K35" s="66"/>
      <c r="L35" s="73">
        <v>50</v>
      </c>
      <c r="M35" s="66"/>
      <c r="N35" s="44">
        <f t="shared" si="7"/>
        <v>4.9056250000000006</v>
      </c>
      <c r="O35" s="49">
        <f t="shared" si="4"/>
        <v>103.018125</v>
      </c>
      <c r="P35" s="83">
        <v>2500</v>
      </c>
      <c r="Q35" s="71">
        <f t="shared" si="5"/>
        <v>1250</v>
      </c>
      <c r="R35" s="99"/>
      <c r="S35" s="99"/>
      <c r="T35" s="99"/>
      <c r="U35" s="99"/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  <c r="AQ35" s="99"/>
      <c r="AR35" s="99"/>
      <c r="AS35" s="99"/>
      <c r="AT35" s="99"/>
    </row>
    <row r="36" spans="1:46" s="71" customFormat="1" x14ac:dyDescent="0.3">
      <c r="A36" s="66">
        <v>1016</v>
      </c>
      <c r="B36" s="67" t="s">
        <v>56</v>
      </c>
      <c r="C36" s="66">
        <v>15</v>
      </c>
      <c r="D36" s="88">
        <v>115</v>
      </c>
      <c r="E36" s="68">
        <v>3.5</v>
      </c>
      <c r="F36" s="66">
        <v>932</v>
      </c>
      <c r="G36" s="66">
        <f t="shared" si="6"/>
        <v>787.5</v>
      </c>
      <c r="H36" s="66">
        <f t="shared" si="2"/>
        <v>859.75</v>
      </c>
      <c r="I36" s="88"/>
      <c r="J36" s="69">
        <f t="shared" si="3"/>
        <v>49.65</v>
      </c>
      <c r="K36" s="66"/>
      <c r="L36" s="66"/>
      <c r="M36" s="66"/>
      <c r="N36" s="44">
        <f t="shared" si="7"/>
        <v>2.8658333333333337</v>
      </c>
      <c r="O36" s="49">
        <f t="shared" si="4"/>
        <v>52.515833333333333</v>
      </c>
      <c r="P36" s="83">
        <v>450</v>
      </c>
      <c r="Q36" s="71">
        <f t="shared" si="5"/>
        <v>225</v>
      </c>
      <c r="R36" s="99"/>
      <c r="S36" s="99"/>
      <c r="T36" s="99"/>
      <c r="U36" s="99"/>
      <c r="V36" s="99"/>
      <c r="W36" s="99"/>
      <c r="X36" s="99"/>
      <c r="Y36" s="99"/>
      <c r="Z36" s="99"/>
      <c r="AA36" s="99"/>
      <c r="AB36" s="99"/>
      <c r="AC36" s="99"/>
      <c r="AD36" s="99"/>
      <c r="AE36" s="99"/>
      <c r="AF36" s="99"/>
      <c r="AG36" s="99"/>
      <c r="AH36" s="99"/>
      <c r="AI36" s="99"/>
      <c r="AJ36" s="99"/>
      <c r="AK36" s="99"/>
      <c r="AL36" s="99"/>
      <c r="AM36" s="99"/>
      <c r="AN36" s="99"/>
      <c r="AO36" s="99"/>
      <c r="AP36" s="99"/>
      <c r="AQ36" s="99"/>
      <c r="AR36" s="99"/>
      <c r="AS36" s="99"/>
      <c r="AT36" s="99"/>
    </row>
    <row r="37" spans="1:46" s="71" customFormat="1" x14ac:dyDescent="0.3">
      <c r="A37" s="66">
        <v>1036</v>
      </c>
      <c r="B37" s="67" t="s">
        <v>71</v>
      </c>
      <c r="C37" s="66">
        <v>15</v>
      </c>
      <c r="D37" s="88">
        <v>2</v>
      </c>
      <c r="E37" s="68">
        <v>3.5</v>
      </c>
      <c r="F37" s="66">
        <v>545</v>
      </c>
      <c r="G37" s="66">
        <f t="shared" si="6"/>
        <v>612.5</v>
      </c>
      <c r="H37" s="66">
        <f t="shared" si="2"/>
        <v>578.75</v>
      </c>
      <c r="I37" s="88"/>
      <c r="J37" s="69">
        <f t="shared" si="3"/>
        <v>38.450000000000003</v>
      </c>
      <c r="K37" s="66"/>
      <c r="L37" s="66"/>
      <c r="M37" s="66"/>
      <c r="N37" s="44">
        <f t="shared" si="7"/>
        <v>1.9291666666666667</v>
      </c>
      <c r="O37" s="49">
        <f t="shared" si="4"/>
        <v>40.37916666666667</v>
      </c>
      <c r="P37" s="83">
        <v>350</v>
      </c>
      <c r="Q37" s="71">
        <f t="shared" si="5"/>
        <v>175</v>
      </c>
      <c r="R37" s="99"/>
      <c r="S37" s="99"/>
      <c r="T37" s="99"/>
      <c r="U37" s="99"/>
      <c r="V37" s="99"/>
      <c r="W37" s="99"/>
      <c r="X37" s="99"/>
      <c r="Y37" s="99"/>
      <c r="Z37" s="99"/>
      <c r="AA37" s="99"/>
      <c r="AB37" s="99"/>
      <c r="AC37" s="99"/>
      <c r="AD37" s="99"/>
      <c r="AE37" s="99"/>
      <c r="AF37" s="99"/>
      <c r="AG37" s="99"/>
      <c r="AH37" s="99"/>
      <c r="AI37" s="99"/>
      <c r="AJ37" s="99"/>
      <c r="AK37" s="99"/>
      <c r="AL37" s="99"/>
      <c r="AM37" s="99"/>
      <c r="AN37" s="99"/>
      <c r="AO37" s="99"/>
      <c r="AP37" s="99"/>
      <c r="AQ37" s="99"/>
      <c r="AR37" s="99"/>
      <c r="AS37" s="99"/>
      <c r="AT37" s="99"/>
    </row>
    <row r="38" spans="1:46" s="71" customFormat="1" x14ac:dyDescent="0.3">
      <c r="A38" s="66">
        <v>1522</v>
      </c>
      <c r="B38" s="67" t="s">
        <v>242</v>
      </c>
      <c r="C38" s="66">
        <v>28</v>
      </c>
      <c r="D38" s="88">
        <v>0</v>
      </c>
      <c r="E38" s="68">
        <v>4</v>
      </c>
      <c r="F38" s="66">
        <v>1232</v>
      </c>
      <c r="G38" s="66">
        <f t="shared" si="6"/>
        <v>770</v>
      </c>
      <c r="H38" s="66">
        <f t="shared" si="2"/>
        <v>1001</v>
      </c>
      <c r="I38" s="88"/>
      <c r="J38" s="69">
        <f t="shared" si="3"/>
        <v>35.75</v>
      </c>
      <c r="K38" s="66"/>
      <c r="L38" s="66"/>
      <c r="M38" s="66"/>
      <c r="N38" s="44">
        <f t="shared" si="7"/>
        <v>1.7875000000000001</v>
      </c>
      <c r="O38" s="49">
        <f t="shared" si="4"/>
        <v>37.537500000000001</v>
      </c>
      <c r="P38" s="83">
        <v>385</v>
      </c>
      <c r="Q38" s="71">
        <f t="shared" si="5"/>
        <v>192.5</v>
      </c>
      <c r="R38" s="99"/>
      <c r="S38" s="99"/>
      <c r="T38" s="99"/>
      <c r="U38" s="99"/>
      <c r="V38" s="99"/>
      <c r="W38" s="99"/>
      <c r="X38" s="99"/>
      <c r="Y38" s="99"/>
      <c r="Z38" s="99"/>
      <c r="AA38" s="99"/>
      <c r="AB38" s="99"/>
      <c r="AC38" s="99"/>
      <c r="AD38" s="99"/>
      <c r="AE38" s="99"/>
      <c r="AF38" s="99"/>
      <c r="AG38" s="99"/>
      <c r="AH38" s="99"/>
      <c r="AI38" s="99"/>
      <c r="AJ38" s="99"/>
      <c r="AK38" s="99"/>
      <c r="AL38" s="99"/>
      <c r="AM38" s="99"/>
      <c r="AN38" s="99"/>
      <c r="AO38" s="99"/>
      <c r="AP38" s="99"/>
      <c r="AQ38" s="99"/>
      <c r="AR38" s="99"/>
      <c r="AS38" s="99"/>
      <c r="AT38" s="99"/>
    </row>
    <row r="39" spans="1:46" s="71" customFormat="1" x14ac:dyDescent="0.3">
      <c r="A39" s="66">
        <v>1214</v>
      </c>
      <c r="B39" s="67" t="s">
        <v>57</v>
      </c>
      <c r="C39" s="66">
        <v>15</v>
      </c>
      <c r="D39" s="88">
        <v>0</v>
      </c>
      <c r="E39" s="68">
        <v>3.5</v>
      </c>
      <c r="F39" s="66">
        <v>711</v>
      </c>
      <c r="G39" s="66">
        <f t="shared" si="6"/>
        <v>612.5</v>
      </c>
      <c r="H39" s="66">
        <f t="shared" si="2"/>
        <v>661.75</v>
      </c>
      <c r="I39" s="88">
        <v>525</v>
      </c>
      <c r="J39" s="69">
        <f t="shared" si="3"/>
        <v>9.1166666666666671</v>
      </c>
      <c r="K39" s="66"/>
      <c r="L39" s="66"/>
      <c r="M39" s="66"/>
      <c r="N39" s="44">
        <f t="shared" si="7"/>
        <v>2.2058333333333331</v>
      </c>
      <c r="O39" s="49">
        <f t="shared" si="4"/>
        <v>11.3225</v>
      </c>
      <c r="P39" s="83">
        <v>350</v>
      </c>
      <c r="Q39" s="71">
        <f t="shared" si="5"/>
        <v>175</v>
      </c>
      <c r="R39" s="99"/>
      <c r="S39" s="99"/>
      <c r="T39" s="99"/>
      <c r="U39" s="99"/>
      <c r="V39" s="99"/>
      <c r="W39" s="99"/>
      <c r="X39" s="99"/>
      <c r="Y39" s="99"/>
      <c r="Z39" s="99"/>
      <c r="AA39" s="99"/>
      <c r="AB39" s="99"/>
      <c r="AC39" s="99"/>
      <c r="AD39" s="99"/>
      <c r="AE39" s="99"/>
      <c r="AF39" s="99"/>
      <c r="AG39" s="99"/>
      <c r="AH39" s="99"/>
      <c r="AI39" s="99"/>
      <c r="AJ39" s="99"/>
      <c r="AK39" s="99"/>
      <c r="AL39" s="99"/>
      <c r="AM39" s="99"/>
      <c r="AN39" s="99"/>
      <c r="AO39" s="99"/>
      <c r="AP39" s="99"/>
      <c r="AQ39" s="99"/>
      <c r="AR39" s="99"/>
      <c r="AS39" s="99"/>
      <c r="AT39" s="99"/>
    </row>
    <row r="40" spans="1:46" s="65" customFormat="1" x14ac:dyDescent="0.3">
      <c r="A40" s="41">
        <v>1235</v>
      </c>
      <c r="B40" s="67" t="s">
        <v>58</v>
      </c>
      <c r="C40" s="41">
        <v>15</v>
      </c>
      <c r="D40" s="14">
        <v>0</v>
      </c>
      <c r="E40" s="42">
        <v>3.5</v>
      </c>
      <c r="F40" s="41">
        <v>1468</v>
      </c>
      <c r="G40" s="66">
        <f t="shared" si="6"/>
        <v>892.5</v>
      </c>
      <c r="H40" s="41">
        <f t="shared" si="2"/>
        <v>1180.25</v>
      </c>
      <c r="I40" s="14">
        <v>825</v>
      </c>
      <c r="J40" s="69">
        <f t="shared" si="3"/>
        <v>23.683333333333334</v>
      </c>
      <c r="K40" s="41"/>
      <c r="L40" s="41"/>
      <c r="M40" s="41"/>
      <c r="N40" s="39">
        <f t="shared" si="7"/>
        <v>3.934166666666667</v>
      </c>
      <c r="O40" s="49">
        <f t="shared" si="4"/>
        <v>27.6175</v>
      </c>
      <c r="P40" s="84">
        <v>510</v>
      </c>
      <c r="Q40" s="71">
        <f t="shared" si="5"/>
        <v>255</v>
      </c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</row>
    <row r="41" spans="1:46" s="65" customFormat="1" x14ac:dyDescent="0.3">
      <c r="A41" s="41">
        <v>1600</v>
      </c>
      <c r="B41" s="67" t="s">
        <v>281</v>
      </c>
      <c r="C41" s="41">
        <v>9</v>
      </c>
      <c r="D41" s="14">
        <v>664</v>
      </c>
      <c r="E41" s="42">
        <v>9</v>
      </c>
      <c r="F41" s="41">
        <v>360</v>
      </c>
      <c r="G41" s="66">
        <f t="shared" si="6"/>
        <v>274.5</v>
      </c>
      <c r="H41" s="41">
        <f t="shared" si="2"/>
        <v>317.25</v>
      </c>
      <c r="I41" s="14"/>
      <c r="J41" s="69">
        <f t="shared" si="3"/>
        <v>-38.527777777777779</v>
      </c>
      <c r="K41" s="41"/>
      <c r="L41" s="41"/>
      <c r="M41" s="41"/>
      <c r="N41" s="39">
        <f t="shared" si="7"/>
        <v>1.7625000000000002</v>
      </c>
      <c r="O41" s="49">
        <f t="shared" si="4"/>
        <v>-36.765277777777776</v>
      </c>
      <c r="P41" s="84">
        <v>61</v>
      </c>
      <c r="Q41" s="71">
        <f t="shared" si="5"/>
        <v>30.5</v>
      </c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</row>
    <row r="42" spans="1:46" s="65" customFormat="1" x14ac:dyDescent="0.3">
      <c r="A42" s="41">
        <v>1601</v>
      </c>
      <c r="B42" s="63" t="s">
        <v>280</v>
      </c>
      <c r="C42" s="41">
        <v>9</v>
      </c>
      <c r="D42" s="14">
        <v>686</v>
      </c>
      <c r="E42" s="42">
        <v>9</v>
      </c>
      <c r="F42" s="41">
        <v>306</v>
      </c>
      <c r="G42" s="66">
        <f t="shared" si="6"/>
        <v>49.5</v>
      </c>
      <c r="H42" s="41">
        <f t="shared" si="2"/>
        <v>177.75</v>
      </c>
      <c r="I42" s="14"/>
      <c r="J42" s="69">
        <f t="shared" si="3"/>
        <v>-56.472222222222221</v>
      </c>
      <c r="K42" s="41"/>
      <c r="L42" s="41"/>
      <c r="M42" s="41"/>
      <c r="N42" s="39">
        <f t="shared" si="7"/>
        <v>0.98750000000000016</v>
      </c>
      <c r="O42" s="49">
        <f t="shared" si="4"/>
        <v>-55.484722222222224</v>
      </c>
      <c r="P42" s="84">
        <v>11</v>
      </c>
      <c r="Q42" s="71">
        <f t="shared" si="5"/>
        <v>5.5</v>
      </c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</row>
    <row r="43" spans="1:46" s="71" customFormat="1" x14ac:dyDescent="0.3">
      <c r="A43" s="66">
        <v>1603</v>
      </c>
      <c r="B43" s="67" t="s">
        <v>282</v>
      </c>
      <c r="C43" s="66">
        <v>12</v>
      </c>
      <c r="D43" s="88">
        <v>276</v>
      </c>
      <c r="E43" s="68">
        <v>9</v>
      </c>
      <c r="F43" s="66">
        <v>396</v>
      </c>
      <c r="G43" s="66">
        <f t="shared" si="6"/>
        <v>189</v>
      </c>
      <c r="H43" s="66">
        <f t="shared" si="2"/>
        <v>292.5</v>
      </c>
      <c r="I43" s="88"/>
      <c r="J43" s="69">
        <f t="shared" si="3"/>
        <v>1.375</v>
      </c>
      <c r="K43" s="66"/>
      <c r="L43" s="66"/>
      <c r="M43" s="66"/>
      <c r="N43" s="44">
        <f t="shared" si="7"/>
        <v>1.21875</v>
      </c>
      <c r="O43" s="49">
        <f t="shared" si="4"/>
        <v>2.59375</v>
      </c>
      <c r="P43" s="83">
        <v>42</v>
      </c>
      <c r="Q43" s="71">
        <f t="shared" si="5"/>
        <v>21</v>
      </c>
      <c r="R43" s="99"/>
      <c r="S43" s="99"/>
      <c r="T43" s="99"/>
      <c r="U43" s="99"/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/>
      <c r="AH43" s="99"/>
      <c r="AI43" s="99"/>
      <c r="AJ43" s="99"/>
      <c r="AK43" s="99"/>
      <c r="AL43" s="99"/>
      <c r="AM43" s="99"/>
      <c r="AN43" s="99"/>
      <c r="AO43" s="99"/>
      <c r="AP43" s="99"/>
      <c r="AQ43" s="99"/>
      <c r="AR43" s="99"/>
      <c r="AS43" s="99"/>
      <c r="AT43" s="99"/>
    </row>
    <row r="44" spans="1:46" s="71" customFormat="1" x14ac:dyDescent="0.3">
      <c r="A44" s="66">
        <v>1604</v>
      </c>
      <c r="B44" s="67" t="s">
        <v>286</v>
      </c>
      <c r="C44" s="66">
        <v>12</v>
      </c>
      <c r="D44" s="88">
        <v>117</v>
      </c>
      <c r="E44" s="68">
        <v>9</v>
      </c>
      <c r="F44" s="66">
        <v>216</v>
      </c>
      <c r="G44" s="66">
        <f t="shared" si="6"/>
        <v>207</v>
      </c>
      <c r="H44" s="66">
        <f t="shared" si="2"/>
        <v>211.5</v>
      </c>
      <c r="I44" s="88"/>
      <c r="J44" s="69">
        <f t="shared" si="3"/>
        <v>7.875</v>
      </c>
      <c r="K44" s="66"/>
      <c r="L44" s="66"/>
      <c r="M44" s="66"/>
      <c r="N44" s="44">
        <f t="shared" si="7"/>
        <v>0.88125000000000009</v>
      </c>
      <c r="O44" s="49">
        <f t="shared" si="4"/>
        <v>8.7562499999999996</v>
      </c>
      <c r="P44" s="83">
        <v>46</v>
      </c>
      <c r="Q44" s="71">
        <f t="shared" si="5"/>
        <v>23</v>
      </c>
      <c r="R44" s="99"/>
      <c r="S44" s="99"/>
      <c r="T44" s="99"/>
      <c r="U44" s="99"/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9"/>
      <c r="AI44" s="99"/>
      <c r="AJ44" s="99"/>
      <c r="AK44" s="99"/>
      <c r="AL44" s="99"/>
      <c r="AM44" s="99"/>
      <c r="AN44" s="99"/>
      <c r="AO44" s="99"/>
      <c r="AP44" s="99"/>
      <c r="AQ44" s="99"/>
      <c r="AR44" s="99"/>
      <c r="AS44" s="99"/>
      <c r="AT44" s="99"/>
    </row>
    <row r="45" spans="1:46" s="71" customFormat="1" x14ac:dyDescent="0.3">
      <c r="A45" s="66">
        <v>163</v>
      </c>
      <c r="B45" s="67" t="s">
        <v>351</v>
      </c>
      <c r="C45" s="66">
        <v>10</v>
      </c>
      <c r="D45" s="88">
        <v>28</v>
      </c>
      <c r="E45" s="68">
        <v>3.5</v>
      </c>
      <c r="F45" s="66">
        <v>377</v>
      </c>
      <c r="G45" s="66">
        <f t="shared" si="6"/>
        <v>416.5</v>
      </c>
      <c r="H45" s="66">
        <f t="shared" si="2"/>
        <v>396.75</v>
      </c>
      <c r="I45" s="88">
        <v>100</v>
      </c>
      <c r="J45" s="69">
        <f t="shared" si="3"/>
        <v>26.875</v>
      </c>
      <c r="K45" s="66"/>
      <c r="L45" s="66"/>
      <c r="M45" s="66"/>
      <c r="N45" s="44">
        <f t="shared" si="7"/>
        <v>1.9837500000000001</v>
      </c>
      <c r="O45" s="49">
        <f t="shared" si="4"/>
        <v>28.858750000000001</v>
      </c>
      <c r="P45" s="83">
        <v>238</v>
      </c>
      <c r="Q45" s="71">
        <f t="shared" si="5"/>
        <v>119</v>
      </c>
      <c r="R45" s="99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  <c r="AN45" s="99"/>
      <c r="AO45" s="99"/>
      <c r="AP45" s="99"/>
      <c r="AQ45" s="99"/>
      <c r="AR45" s="99"/>
      <c r="AS45" s="99"/>
      <c r="AT45" s="99"/>
    </row>
    <row r="46" spans="1:46" s="71" customFormat="1" x14ac:dyDescent="0.3">
      <c r="A46" s="66">
        <v>54</v>
      </c>
      <c r="B46" s="67" t="s">
        <v>352</v>
      </c>
      <c r="C46" s="66">
        <v>10</v>
      </c>
      <c r="D46" s="88">
        <v>85</v>
      </c>
      <c r="E46" s="68">
        <v>3.5</v>
      </c>
      <c r="F46" s="66">
        <v>378</v>
      </c>
      <c r="G46" s="66">
        <f t="shared" si="6"/>
        <v>521.5</v>
      </c>
      <c r="H46" s="66">
        <f t="shared" si="2"/>
        <v>449.75</v>
      </c>
      <c r="I46" s="88">
        <v>200</v>
      </c>
      <c r="J46" s="69">
        <f t="shared" si="3"/>
        <v>16.475000000000001</v>
      </c>
      <c r="K46" s="66"/>
      <c r="L46" s="66"/>
      <c r="M46" s="66"/>
      <c r="N46" s="44">
        <f t="shared" si="7"/>
        <v>2.2487500000000002</v>
      </c>
      <c r="O46" s="49">
        <f t="shared" si="4"/>
        <v>18.723750000000003</v>
      </c>
      <c r="P46" s="83">
        <v>298</v>
      </c>
      <c r="Q46" s="71">
        <f t="shared" si="5"/>
        <v>149</v>
      </c>
      <c r="R46" s="99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/>
      <c r="AP46" s="99"/>
      <c r="AQ46" s="99"/>
      <c r="AR46" s="99"/>
      <c r="AS46" s="99"/>
      <c r="AT46" s="99"/>
    </row>
    <row r="47" spans="1:46" s="71" customFormat="1" x14ac:dyDescent="0.3">
      <c r="A47" s="66">
        <v>1479</v>
      </c>
      <c r="B47" s="67" t="s">
        <v>230</v>
      </c>
      <c r="C47" s="66">
        <v>30</v>
      </c>
      <c r="D47" s="88">
        <v>0</v>
      </c>
      <c r="E47" s="68">
        <v>3.5</v>
      </c>
      <c r="F47" s="66">
        <v>523</v>
      </c>
      <c r="G47" s="66">
        <f t="shared" si="6"/>
        <v>379.75</v>
      </c>
      <c r="H47" s="66">
        <f t="shared" si="2"/>
        <v>451.375</v>
      </c>
      <c r="I47" s="88">
        <v>60</v>
      </c>
      <c r="J47" s="69">
        <f t="shared" si="3"/>
        <v>13.045833333333333</v>
      </c>
      <c r="K47" s="66"/>
      <c r="L47" s="66"/>
      <c r="M47" s="66"/>
      <c r="N47" s="44">
        <f t="shared" si="7"/>
        <v>0.75229166666666669</v>
      </c>
      <c r="O47" s="49">
        <f t="shared" si="4"/>
        <v>13.798124999999999</v>
      </c>
      <c r="P47" s="83">
        <v>217</v>
      </c>
      <c r="Q47" s="71">
        <f t="shared" si="5"/>
        <v>108.5</v>
      </c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99"/>
      <c r="AP47" s="99"/>
      <c r="AQ47" s="99"/>
      <c r="AR47" s="99"/>
      <c r="AS47" s="99"/>
      <c r="AT47" s="99"/>
    </row>
    <row r="48" spans="1:46" s="71" customFormat="1" x14ac:dyDescent="0.3">
      <c r="A48" s="66">
        <v>1042</v>
      </c>
      <c r="B48" s="67" t="s">
        <v>231</v>
      </c>
      <c r="C48" s="66">
        <v>10</v>
      </c>
      <c r="D48" s="88">
        <v>17</v>
      </c>
      <c r="E48" s="68">
        <v>4</v>
      </c>
      <c r="F48" s="66">
        <v>294</v>
      </c>
      <c r="G48" s="66">
        <f t="shared" si="6"/>
        <v>354</v>
      </c>
      <c r="H48" s="66">
        <f t="shared" si="2"/>
        <v>324</v>
      </c>
      <c r="I48" s="88">
        <v>150</v>
      </c>
      <c r="J48" s="69">
        <f t="shared" si="3"/>
        <v>15.7</v>
      </c>
      <c r="K48" s="66"/>
      <c r="L48" s="66"/>
      <c r="M48" s="66"/>
      <c r="N48" s="44">
        <f t="shared" si="7"/>
        <v>1.6199999999999999</v>
      </c>
      <c r="O48" s="49">
        <f t="shared" si="4"/>
        <v>17.32</v>
      </c>
      <c r="P48" s="83">
        <v>177</v>
      </c>
      <c r="Q48" s="71">
        <f t="shared" si="5"/>
        <v>88.5</v>
      </c>
      <c r="R48" s="99"/>
      <c r="S48" s="99"/>
      <c r="T48" s="99"/>
      <c r="U48" s="99"/>
      <c r="V48" s="99"/>
      <c r="W48" s="99"/>
      <c r="X48" s="99"/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99"/>
      <c r="AM48" s="99"/>
      <c r="AN48" s="99"/>
      <c r="AO48" s="99"/>
      <c r="AP48" s="99"/>
      <c r="AQ48" s="99"/>
      <c r="AR48" s="99"/>
      <c r="AS48" s="99"/>
      <c r="AT48" s="99"/>
    </row>
    <row r="49" spans="1:46" s="71" customFormat="1" x14ac:dyDescent="0.3">
      <c r="A49" s="66">
        <v>87</v>
      </c>
      <c r="B49" s="67" t="s">
        <v>232</v>
      </c>
      <c r="C49" s="66">
        <v>30</v>
      </c>
      <c r="D49" s="88">
        <v>817</v>
      </c>
      <c r="E49" s="68">
        <v>4</v>
      </c>
      <c r="F49" s="66">
        <v>1950</v>
      </c>
      <c r="G49" s="66">
        <f t="shared" si="6"/>
        <v>2414</v>
      </c>
      <c r="H49" s="66">
        <f t="shared" si="2"/>
        <v>2182</v>
      </c>
      <c r="I49" s="88">
        <v>750</v>
      </c>
      <c r="J49" s="69">
        <f t="shared" si="3"/>
        <v>20.5</v>
      </c>
      <c r="K49" s="66"/>
      <c r="L49" s="66"/>
      <c r="M49" s="66"/>
      <c r="N49" s="44">
        <f t="shared" si="7"/>
        <v>3.6366666666666672</v>
      </c>
      <c r="O49" s="49">
        <f t="shared" si="4"/>
        <v>24.136666666666667</v>
      </c>
      <c r="P49" s="83">
        <v>1207</v>
      </c>
      <c r="Q49" s="71">
        <f t="shared" si="5"/>
        <v>603.5</v>
      </c>
      <c r="R49" s="99"/>
      <c r="S49" s="99"/>
      <c r="T49" s="99"/>
      <c r="U49" s="99"/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99"/>
      <c r="AG49" s="99"/>
      <c r="AH49" s="99"/>
      <c r="AI49" s="99"/>
      <c r="AJ49" s="99"/>
      <c r="AK49" s="99"/>
      <c r="AL49" s="99"/>
      <c r="AM49" s="99"/>
      <c r="AN49" s="99"/>
      <c r="AO49" s="99"/>
      <c r="AP49" s="99"/>
      <c r="AQ49" s="99"/>
      <c r="AR49" s="99"/>
      <c r="AS49" s="99"/>
      <c r="AT49" s="99"/>
    </row>
    <row r="50" spans="1:46" s="95" customFormat="1" x14ac:dyDescent="0.3">
      <c r="A50" s="66">
        <v>3076</v>
      </c>
      <c r="B50" s="67" t="s">
        <v>229</v>
      </c>
      <c r="C50" s="66">
        <v>30</v>
      </c>
      <c r="D50" s="88">
        <v>89</v>
      </c>
      <c r="E50" s="68">
        <v>4</v>
      </c>
      <c r="F50" s="66">
        <v>712</v>
      </c>
      <c r="G50" s="66">
        <f t="shared" si="6"/>
        <v>562</v>
      </c>
      <c r="H50" s="66">
        <f t="shared" si="2"/>
        <v>637</v>
      </c>
      <c r="I50" s="88">
        <v>60</v>
      </c>
      <c r="J50" s="69">
        <f t="shared" si="3"/>
        <v>16.266666666666666</v>
      </c>
      <c r="K50" s="66"/>
      <c r="L50" s="66"/>
      <c r="M50" s="66"/>
      <c r="N50" s="44">
        <f t="shared" si="7"/>
        <v>1.0616666666666668</v>
      </c>
      <c r="O50" s="49">
        <f t="shared" si="4"/>
        <v>17.328333333333333</v>
      </c>
      <c r="P50" s="83">
        <v>281</v>
      </c>
      <c r="Q50" s="71">
        <f t="shared" si="5"/>
        <v>140.5</v>
      </c>
      <c r="R50" s="99"/>
      <c r="S50" s="99"/>
      <c r="T50" s="99"/>
      <c r="U50" s="99"/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99"/>
      <c r="AG50" s="99"/>
      <c r="AH50" s="99"/>
      <c r="AI50" s="99"/>
      <c r="AJ50" s="99"/>
      <c r="AK50" s="99"/>
      <c r="AL50" s="99"/>
      <c r="AM50" s="99"/>
      <c r="AN50" s="99"/>
      <c r="AO50" s="99"/>
      <c r="AP50" s="99"/>
      <c r="AQ50" s="99"/>
      <c r="AR50" s="99"/>
      <c r="AS50" s="99"/>
      <c r="AT50" s="99"/>
    </row>
    <row r="51" spans="1:46" s="71" customFormat="1" x14ac:dyDescent="0.3">
      <c r="A51" s="66">
        <v>3133</v>
      </c>
      <c r="B51" s="67" t="s">
        <v>317</v>
      </c>
      <c r="C51" s="66">
        <v>12</v>
      </c>
      <c r="D51" s="88">
        <v>0</v>
      </c>
      <c r="E51" s="68">
        <v>9</v>
      </c>
      <c r="F51" s="66">
        <v>1035</v>
      </c>
      <c r="G51" s="66">
        <f t="shared" si="6"/>
        <v>1080</v>
      </c>
      <c r="H51" s="66">
        <f t="shared" si="2"/>
        <v>1057.5</v>
      </c>
      <c r="I51" s="88"/>
      <c r="J51" s="69">
        <f t="shared" si="3"/>
        <v>88.125</v>
      </c>
      <c r="K51" s="66"/>
      <c r="L51" s="66"/>
      <c r="M51" s="66"/>
      <c r="N51" s="44">
        <f t="shared" si="7"/>
        <v>4.40625</v>
      </c>
      <c r="O51" s="49">
        <f t="shared" si="4"/>
        <v>92.53125</v>
      </c>
      <c r="P51" s="83">
        <v>240</v>
      </c>
      <c r="Q51" s="71">
        <f t="shared" si="5"/>
        <v>120</v>
      </c>
      <c r="R51" s="99"/>
      <c r="S51" s="99"/>
      <c r="T51" s="99"/>
      <c r="U51" s="99"/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99"/>
      <c r="AN51" s="99"/>
      <c r="AO51" s="99"/>
      <c r="AP51" s="99"/>
      <c r="AQ51" s="99"/>
      <c r="AR51" s="99"/>
      <c r="AS51" s="99"/>
      <c r="AT51" s="99"/>
    </row>
    <row r="52" spans="1:46" s="71" customFormat="1" x14ac:dyDescent="0.3">
      <c r="A52" s="80">
        <v>1399</v>
      </c>
      <c r="B52" s="90" t="s">
        <v>206</v>
      </c>
      <c r="C52" s="80">
        <v>12</v>
      </c>
      <c r="D52" s="88">
        <v>0</v>
      </c>
      <c r="E52" s="91">
        <v>9</v>
      </c>
      <c r="F52" s="80">
        <v>1017</v>
      </c>
      <c r="G52" s="80">
        <f t="shared" si="6"/>
        <v>0</v>
      </c>
      <c r="H52" s="80">
        <f t="shared" si="2"/>
        <v>508.5</v>
      </c>
      <c r="I52" s="88"/>
      <c r="J52" s="92">
        <f t="shared" si="3"/>
        <v>42.375</v>
      </c>
      <c r="K52" s="80"/>
      <c r="L52" s="80"/>
      <c r="M52" s="80"/>
      <c r="N52" s="93">
        <f t="shared" si="7"/>
        <v>2.1187499999999999</v>
      </c>
      <c r="O52" s="93">
        <f t="shared" si="4"/>
        <v>44.493749999999999</v>
      </c>
      <c r="P52" s="94"/>
      <c r="Q52" s="95">
        <f t="shared" si="5"/>
        <v>0</v>
      </c>
      <c r="R52" s="99"/>
      <c r="S52" s="99"/>
      <c r="T52" s="99"/>
      <c r="U52" s="99"/>
      <c r="V52" s="99"/>
      <c r="W52" s="99"/>
      <c r="X52" s="99"/>
      <c r="Y52" s="99"/>
      <c r="Z52" s="99"/>
      <c r="AA52" s="99"/>
      <c r="AB52" s="99"/>
      <c r="AC52" s="99"/>
      <c r="AD52" s="99"/>
      <c r="AE52" s="99"/>
      <c r="AF52" s="99"/>
      <c r="AG52" s="99"/>
      <c r="AH52" s="99"/>
      <c r="AI52" s="99"/>
      <c r="AJ52" s="99"/>
      <c r="AK52" s="99"/>
      <c r="AL52" s="99"/>
      <c r="AM52" s="99"/>
      <c r="AN52" s="99"/>
      <c r="AO52" s="99"/>
      <c r="AP52" s="99"/>
      <c r="AQ52" s="99"/>
      <c r="AR52" s="99"/>
      <c r="AS52" s="99"/>
      <c r="AT52" s="99"/>
    </row>
    <row r="53" spans="1:46" s="71" customFormat="1" x14ac:dyDescent="0.3">
      <c r="A53" s="66">
        <v>1071</v>
      </c>
      <c r="B53" s="67" t="s">
        <v>27</v>
      </c>
      <c r="C53" s="66">
        <v>20</v>
      </c>
      <c r="D53" s="88">
        <v>732</v>
      </c>
      <c r="E53" s="68">
        <v>5</v>
      </c>
      <c r="F53" s="66">
        <v>1253</v>
      </c>
      <c r="G53" s="66">
        <f t="shared" si="6"/>
        <v>1567.5</v>
      </c>
      <c r="H53" s="66">
        <f t="shared" si="2"/>
        <v>1410.25</v>
      </c>
      <c r="I53" s="88">
        <v>400</v>
      </c>
      <c r="J53" s="69">
        <f t="shared" si="3"/>
        <v>13.9125</v>
      </c>
      <c r="K53" s="66"/>
      <c r="L53" s="66"/>
      <c r="M53" s="66"/>
      <c r="N53" s="44">
        <f t="shared" si="7"/>
        <v>3.5256250000000002</v>
      </c>
      <c r="O53" s="49">
        <f t="shared" si="4"/>
        <v>17.438124999999999</v>
      </c>
      <c r="P53" s="83">
        <v>627</v>
      </c>
      <c r="Q53" s="71">
        <f t="shared" si="5"/>
        <v>313.5</v>
      </c>
      <c r="R53" s="99"/>
      <c r="S53" s="99"/>
      <c r="T53" s="99"/>
      <c r="U53" s="99"/>
      <c r="V53" s="99"/>
      <c r="W53" s="99"/>
      <c r="X53" s="99"/>
      <c r="Y53" s="99"/>
      <c r="Z53" s="99"/>
      <c r="AA53" s="99"/>
      <c r="AB53" s="99"/>
      <c r="AC53" s="99"/>
      <c r="AD53" s="99"/>
      <c r="AE53" s="99"/>
      <c r="AF53" s="99"/>
      <c r="AG53" s="99"/>
      <c r="AH53" s="99"/>
      <c r="AI53" s="99"/>
      <c r="AJ53" s="99"/>
      <c r="AK53" s="99"/>
      <c r="AL53" s="99"/>
      <c r="AM53" s="99"/>
      <c r="AN53" s="99"/>
      <c r="AO53" s="99"/>
      <c r="AP53" s="99"/>
      <c r="AQ53" s="99"/>
      <c r="AR53" s="99"/>
      <c r="AS53" s="99"/>
      <c r="AT53" s="99"/>
    </row>
    <row r="54" spans="1:46" s="71" customFormat="1" x14ac:dyDescent="0.3">
      <c r="A54" s="66">
        <v>1070</v>
      </c>
      <c r="B54" s="67" t="s">
        <v>26</v>
      </c>
      <c r="C54" s="66">
        <v>20</v>
      </c>
      <c r="D54" s="88">
        <v>424</v>
      </c>
      <c r="E54" s="68">
        <v>5</v>
      </c>
      <c r="F54" s="66">
        <v>1555</v>
      </c>
      <c r="G54" s="66">
        <f t="shared" si="6"/>
        <v>1407.5</v>
      </c>
      <c r="H54" s="66">
        <f t="shared" si="2"/>
        <v>1481.25</v>
      </c>
      <c r="I54" s="88">
        <v>700</v>
      </c>
      <c r="J54" s="69">
        <f t="shared" si="3"/>
        <v>17.862500000000001</v>
      </c>
      <c r="K54" s="66"/>
      <c r="L54" s="66"/>
      <c r="M54" s="66"/>
      <c r="N54" s="44">
        <f t="shared" si="7"/>
        <v>3.703125</v>
      </c>
      <c r="O54" s="49">
        <f t="shared" si="4"/>
        <v>21.565625000000001</v>
      </c>
      <c r="P54" s="83">
        <v>563</v>
      </c>
      <c r="Q54" s="71">
        <f t="shared" si="5"/>
        <v>281.5</v>
      </c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99"/>
      <c r="AI54" s="99"/>
      <c r="AJ54" s="99"/>
      <c r="AK54" s="99"/>
      <c r="AL54" s="99"/>
      <c r="AM54" s="99"/>
      <c r="AN54" s="99"/>
      <c r="AO54" s="99"/>
      <c r="AP54" s="99"/>
      <c r="AQ54" s="99"/>
      <c r="AR54" s="99"/>
      <c r="AS54" s="99"/>
      <c r="AT54" s="99"/>
    </row>
    <row r="55" spans="1:46" s="71" customFormat="1" x14ac:dyDescent="0.3">
      <c r="A55" s="66">
        <v>8</v>
      </c>
      <c r="B55" s="67" t="s">
        <v>28</v>
      </c>
      <c r="C55" s="66">
        <v>20</v>
      </c>
      <c r="D55" s="88">
        <v>6468</v>
      </c>
      <c r="E55" s="68">
        <v>10</v>
      </c>
      <c r="F55" s="66">
        <v>7337</v>
      </c>
      <c r="G55" s="66">
        <f t="shared" si="6"/>
        <v>6440</v>
      </c>
      <c r="H55" s="66">
        <f t="shared" si="2"/>
        <v>6888.5</v>
      </c>
      <c r="I55" s="88"/>
      <c r="J55" s="69">
        <f t="shared" si="3"/>
        <v>21.024999999999999</v>
      </c>
      <c r="K55" s="66"/>
      <c r="L55" s="73">
        <v>20</v>
      </c>
      <c r="M55" s="66"/>
      <c r="N55" s="44">
        <f t="shared" si="7"/>
        <v>17.221250000000001</v>
      </c>
      <c r="O55" s="49">
        <f t="shared" si="4"/>
        <v>38.246250000000003</v>
      </c>
      <c r="P55" s="83">
        <v>1288</v>
      </c>
      <c r="Q55" s="71">
        <f t="shared" si="5"/>
        <v>644</v>
      </c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99"/>
      <c r="AI55" s="99"/>
      <c r="AJ55" s="99"/>
      <c r="AK55" s="99"/>
      <c r="AL55" s="99"/>
      <c r="AM55" s="99"/>
      <c r="AN55" s="99"/>
      <c r="AO55" s="99"/>
      <c r="AP55" s="99"/>
      <c r="AQ55" s="99"/>
      <c r="AR55" s="99"/>
      <c r="AS55" s="99"/>
      <c r="AT55" s="99"/>
    </row>
    <row r="56" spans="1:46" s="71" customFormat="1" x14ac:dyDescent="0.3">
      <c r="A56" s="66">
        <v>1310</v>
      </c>
      <c r="B56" s="67" t="s">
        <v>151</v>
      </c>
      <c r="C56" s="66">
        <v>20</v>
      </c>
      <c r="D56" s="88">
        <v>124</v>
      </c>
      <c r="E56" s="68">
        <v>4</v>
      </c>
      <c r="F56" s="66">
        <v>1353</v>
      </c>
      <c r="G56" s="66">
        <f t="shared" si="6"/>
        <v>1200</v>
      </c>
      <c r="H56" s="66">
        <f t="shared" si="2"/>
        <v>1276.5</v>
      </c>
      <c r="I56" s="88"/>
      <c r="J56" s="69">
        <f t="shared" si="3"/>
        <v>57.625</v>
      </c>
      <c r="K56" s="66"/>
      <c r="L56" s="66"/>
      <c r="M56" s="66"/>
      <c r="N56" s="44">
        <f t="shared" si="7"/>
        <v>3.1912500000000001</v>
      </c>
      <c r="O56" s="49">
        <f t="shared" si="4"/>
        <v>60.816249999999997</v>
      </c>
      <c r="P56" s="83">
        <v>600</v>
      </c>
      <c r="Q56" s="71">
        <f t="shared" si="5"/>
        <v>300</v>
      </c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99"/>
      <c r="AI56" s="99"/>
      <c r="AJ56" s="99"/>
      <c r="AK56" s="99"/>
      <c r="AL56" s="99"/>
      <c r="AM56" s="99"/>
      <c r="AN56" s="99"/>
      <c r="AO56" s="99"/>
      <c r="AP56" s="99"/>
      <c r="AQ56" s="99"/>
      <c r="AR56" s="99"/>
      <c r="AS56" s="99"/>
      <c r="AT56" s="99"/>
    </row>
    <row r="57" spans="1:46" s="71" customFormat="1" x14ac:dyDescent="0.3">
      <c r="A57" s="66">
        <v>1380</v>
      </c>
      <c r="B57" s="67" t="s">
        <v>152</v>
      </c>
      <c r="C57" s="66">
        <v>20</v>
      </c>
      <c r="D57" s="88">
        <v>0</v>
      </c>
      <c r="E57" s="68">
        <v>4</v>
      </c>
      <c r="F57" s="66">
        <v>977</v>
      </c>
      <c r="G57" s="66">
        <f t="shared" si="6"/>
        <v>1000</v>
      </c>
      <c r="H57" s="66">
        <f t="shared" si="2"/>
        <v>988.5</v>
      </c>
      <c r="I57" s="88"/>
      <c r="J57" s="69">
        <f t="shared" si="3"/>
        <v>49.424999999999997</v>
      </c>
      <c r="K57" s="66"/>
      <c r="L57" s="73">
        <v>15</v>
      </c>
      <c r="M57" s="66"/>
      <c r="N57" s="44">
        <f t="shared" si="7"/>
        <v>2.4712500000000004</v>
      </c>
      <c r="O57" s="49">
        <f t="shared" si="4"/>
        <v>51.896249999999995</v>
      </c>
      <c r="P57" s="83">
        <v>500</v>
      </c>
      <c r="Q57" s="71">
        <f t="shared" si="5"/>
        <v>250</v>
      </c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99"/>
      <c r="AJ57" s="99"/>
      <c r="AK57" s="99"/>
      <c r="AL57" s="99"/>
      <c r="AM57" s="99"/>
      <c r="AN57" s="99"/>
      <c r="AO57" s="99"/>
      <c r="AP57" s="99"/>
      <c r="AQ57" s="99"/>
      <c r="AR57" s="99"/>
      <c r="AS57" s="99"/>
      <c r="AT57" s="99"/>
    </row>
    <row r="58" spans="1:46" s="71" customFormat="1" x14ac:dyDescent="0.3">
      <c r="A58" s="66">
        <v>3080</v>
      </c>
      <c r="B58" s="67" t="s">
        <v>90</v>
      </c>
      <c r="C58" s="66">
        <v>12</v>
      </c>
      <c r="D58" s="88">
        <v>807</v>
      </c>
      <c r="E58" s="68">
        <v>9</v>
      </c>
      <c r="F58" s="66">
        <v>698</v>
      </c>
      <c r="G58" s="66">
        <f t="shared" si="6"/>
        <v>1894.5</v>
      </c>
      <c r="H58" s="66">
        <f t="shared" si="2"/>
        <v>1296.25</v>
      </c>
      <c r="I58" s="88"/>
      <c r="J58" s="69">
        <f t="shared" si="3"/>
        <v>40.770833333333336</v>
      </c>
      <c r="K58" s="66"/>
      <c r="L58" s="73">
        <v>25</v>
      </c>
      <c r="M58" s="66"/>
      <c r="N58" s="44">
        <f t="shared" si="7"/>
        <v>5.401041666666667</v>
      </c>
      <c r="O58" s="49">
        <f t="shared" si="4"/>
        <v>46.171875</v>
      </c>
      <c r="P58" s="83">
        <v>421</v>
      </c>
      <c r="Q58" s="71">
        <f t="shared" si="5"/>
        <v>210.5</v>
      </c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  <c r="AR58" s="99"/>
      <c r="AS58" s="99"/>
      <c r="AT58" s="99"/>
    </row>
    <row r="59" spans="1:46" s="71" customFormat="1" x14ac:dyDescent="0.3">
      <c r="A59" s="66">
        <v>1349</v>
      </c>
      <c r="B59" s="67" t="s">
        <v>91</v>
      </c>
      <c r="C59" s="66">
        <v>12</v>
      </c>
      <c r="D59" s="88">
        <v>7</v>
      </c>
      <c r="E59" s="68">
        <v>9</v>
      </c>
      <c r="F59" s="66">
        <v>212</v>
      </c>
      <c r="G59" s="66">
        <f t="shared" si="6"/>
        <v>774</v>
      </c>
      <c r="H59" s="66">
        <f t="shared" si="2"/>
        <v>493</v>
      </c>
      <c r="I59" s="88"/>
      <c r="J59" s="69">
        <f t="shared" si="3"/>
        <v>40.5</v>
      </c>
      <c r="K59" s="66"/>
      <c r="L59" s="73">
        <v>10</v>
      </c>
      <c r="M59" s="66"/>
      <c r="N59" s="44">
        <f t="shared" si="7"/>
        <v>2.0541666666666667</v>
      </c>
      <c r="O59" s="49">
        <f t="shared" si="4"/>
        <v>42.554166666666667</v>
      </c>
      <c r="P59" s="83">
        <v>172</v>
      </c>
      <c r="Q59" s="71">
        <f t="shared" si="5"/>
        <v>86</v>
      </c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9"/>
      <c r="AK59" s="99"/>
      <c r="AL59" s="99"/>
      <c r="AM59" s="99"/>
      <c r="AN59" s="99"/>
      <c r="AO59" s="99"/>
      <c r="AP59" s="99"/>
      <c r="AQ59" s="99"/>
      <c r="AR59" s="99"/>
      <c r="AS59" s="99"/>
      <c r="AT59" s="99"/>
    </row>
    <row r="60" spans="1:46" s="65" customFormat="1" x14ac:dyDescent="0.3">
      <c r="A60" s="66">
        <v>1502</v>
      </c>
      <c r="B60" s="67" t="s">
        <v>277</v>
      </c>
      <c r="C60" s="66">
        <v>15</v>
      </c>
      <c r="D60" s="88">
        <v>870</v>
      </c>
      <c r="E60" s="68">
        <v>3</v>
      </c>
      <c r="F60" s="66">
        <v>0</v>
      </c>
      <c r="G60" s="66">
        <f t="shared" si="6"/>
        <v>0</v>
      </c>
      <c r="H60" s="66">
        <v>3000</v>
      </c>
      <c r="I60" s="88"/>
      <c r="J60" s="69">
        <f t="shared" si="3"/>
        <v>142</v>
      </c>
      <c r="K60" s="66"/>
      <c r="L60" s="66"/>
      <c r="M60" s="66"/>
      <c r="N60" s="44"/>
      <c r="O60" s="49">
        <f t="shared" si="4"/>
        <v>142</v>
      </c>
      <c r="P60" s="83"/>
      <c r="Q60" s="71">
        <f t="shared" si="5"/>
        <v>0</v>
      </c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99"/>
      <c r="AJ60" s="99"/>
      <c r="AK60" s="99"/>
      <c r="AL60" s="99"/>
      <c r="AM60" s="99"/>
      <c r="AN60" s="99"/>
      <c r="AO60" s="99"/>
      <c r="AP60" s="99"/>
      <c r="AQ60" s="99"/>
      <c r="AR60" s="99"/>
      <c r="AS60" s="99"/>
      <c r="AT60" s="99"/>
    </row>
    <row r="61" spans="1:46" s="71" customFormat="1" x14ac:dyDescent="0.3">
      <c r="A61" s="66">
        <v>1501</v>
      </c>
      <c r="B61" s="67" t="s">
        <v>278</v>
      </c>
      <c r="C61" s="66">
        <v>15</v>
      </c>
      <c r="D61" s="88">
        <v>1156</v>
      </c>
      <c r="E61" s="68">
        <v>3</v>
      </c>
      <c r="F61" s="66">
        <v>0</v>
      </c>
      <c r="G61" s="66">
        <f t="shared" si="6"/>
        <v>0</v>
      </c>
      <c r="H61" s="66">
        <v>4500</v>
      </c>
      <c r="I61" s="88"/>
      <c r="J61" s="69">
        <f t="shared" si="3"/>
        <v>222.93333333333334</v>
      </c>
      <c r="K61" s="66"/>
      <c r="L61" s="66"/>
      <c r="M61" s="66"/>
      <c r="N61" s="44"/>
      <c r="O61" s="49">
        <f t="shared" si="4"/>
        <v>222.93333333333334</v>
      </c>
      <c r="P61" s="83"/>
      <c r="Q61" s="71">
        <f t="shared" si="5"/>
        <v>0</v>
      </c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99"/>
      <c r="AJ61" s="99"/>
      <c r="AK61" s="99"/>
      <c r="AL61" s="99"/>
      <c r="AM61" s="99"/>
      <c r="AN61" s="99"/>
      <c r="AO61" s="99"/>
      <c r="AP61" s="99"/>
      <c r="AQ61" s="99"/>
      <c r="AR61" s="99"/>
      <c r="AS61" s="99"/>
      <c r="AT61" s="99"/>
    </row>
    <row r="62" spans="1:46" s="71" customFormat="1" x14ac:dyDescent="0.3">
      <c r="A62" s="41">
        <v>1402</v>
      </c>
      <c r="B62" s="63" t="s">
        <v>207</v>
      </c>
      <c r="C62" s="41">
        <v>10</v>
      </c>
      <c r="D62" s="14">
        <v>49</v>
      </c>
      <c r="E62" s="42">
        <v>9</v>
      </c>
      <c r="F62" s="41">
        <v>1197</v>
      </c>
      <c r="G62" s="66">
        <f t="shared" si="6"/>
        <v>3901.5</v>
      </c>
      <c r="H62" s="41">
        <f t="shared" ref="H62:H108" si="9">SUM(F62+G62)/2</f>
        <v>2549.25</v>
      </c>
      <c r="I62" s="14">
        <v>1500</v>
      </c>
      <c r="J62" s="69">
        <f t="shared" si="3"/>
        <v>100.02500000000001</v>
      </c>
      <c r="K62" s="41"/>
      <c r="L62" s="41"/>
      <c r="M62" s="41"/>
      <c r="N62" s="39">
        <f t="shared" ref="N62:N108" si="10">H62*0.05/C62</f>
        <v>12.74625</v>
      </c>
      <c r="O62" s="49">
        <f t="shared" si="4"/>
        <v>112.77125000000001</v>
      </c>
      <c r="P62" s="84">
        <v>867</v>
      </c>
      <c r="Q62" s="71">
        <f t="shared" si="5"/>
        <v>433.5</v>
      </c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</row>
    <row r="63" spans="1:46" s="71" customFormat="1" x14ac:dyDescent="0.3">
      <c r="A63" s="66">
        <v>1400</v>
      </c>
      <c r="B63" s="67" t="s">
        <v>208</v>
      </c>
      <c r="C63" s="66">
        <v>10</v>
      </c>
      <c r="D63" s="88">
        <v>346</v>
      </c>
      <c r="E63" s="68">
        <v>9</v>
      </c>
      <c r="F63" s="66">
        <v>925</v>
      </c>
      <c r="G63" s="66">
        <f t="shared" si="6"/>
        <v>2155.5</v>
      </c>
      <c r="H63" s="66">
        <f t="shared" si="9"/>
        <v>1540.25</v>
      </c>
      <c r="I63" s="88">
        <v>1000</v>
      </c>
      <c r="J63" s="69">
        <f t="shared" si="3"/>
        <v>19.425000000000001</v>
      </c>
      <c r="K63" s="66"/>
      <c r="L63" s="66"/>
      <c r="M63" s="66"/>
      <c r="N63" s="44">
        <f t="shared" si="10"/>
        <v>7.7012499999999999</v>
      </c>
      <c r="O63" s="49">
        <f t="shared" si="4"/>
        <v>27.126249999999999</v>
      </c>
      <c r="P63" s="83">
        <v>479</v>
      </c>
      <c r="Q63" s="71">
        <f t="shared" si="5"/>
        <v>239.5</v>
      </c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99"/>
      <c r="AI63" s="99"/>
      <c r="AJ63" s="99"/>
      <c r="AK63" s="99"/>
      <c r="AL63" s="99"/>
      <c r="AM63" s="99"/>
      <c r="AN63" s="99"/>
      <c r="AO63" s="99"/>
      <c r="AP63" s="99"/>
      <c r="AQ63" s="99"/>
      <c r="AR63" s="99"/>
      <c r="AS63" s="99"/>
      <c r="AT63" s="99"/>
    </row>
    <row r="64" spans="1:46" s="71" customFormat="1" x14ac:dyDescent="0.3">
      <c r="A64" s="66">
        <v>1401</v>
      </c>
      <c r="B64" s="67" t="s">
        <v>59</v>
      </c>
      <c r="C64" s="66">
        <v>10</v>
      </c>
      <c r="D64" s="88">
        <v>610</v>
      </c>
      <c r="E64" s="68">
        <v>9</v>
      </c>
      <c r="F64" s="66">
        <v>2311</v>
      </c>
      <c r="G64" s="66">
        <f t="shared" si="6"/>
        <v>4248</v>
      </c>
      <c r="H64" s="66">
        <f t="shared" si="9"/>
        <v>3279.5</v>
      </c>
      <c r="I64" s="88">
        <v>1700</v>
      </c>
      <c r="J64" s="69">
        <f t="shared" si="3"/>
        <v>96.95</v>
      </c>
      <c r="K64" s="66"/>
      <c r="L64" s="66"/>
      <c r="M64" s="66"/>
      <c r="N64" s="44">
        <f t="shared" si="10"/>
        <v>16.397500000000001</v>
      </c>
      <c r="O64" s="49">
        <f t="shared" si="4"/>
        <v>113.3475</v>
      </c>
      <c r="P64" s="83">
        <v>944</v>
      </c>
      <c r="Q64" s="71">
        <f t="shared" si="5"/>
        <v>472</v>
      </c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99"/>
      <c r="AI64" s="99"/>
      <c r="AJ64" s="99"/>
      <c r="AK64" s="99"/>
      <c r="AL64" s="99"/>
      <c r="AM64" s="99"/>
      <c r="AN64" s="99"/>
      <c r="AO64" s="99"/>
      <c r="AP64" s="99"/>
      <c r="AQ64" s="99"/>
      <c r="AR64" s="99"/>
      <c r="AS64" s="99"/>
      <c r="AT64" s="99"/>
    </row>
    <row r="65" spans="1:46" s="71" customFormat="1" x14ac:dyDescent="0.3">
      <c r="A65" s="66">
        <v>1236</v>
      </c>
      <c r="B65" s="67" t="s">
        <v>29</v>
      </c>
      <c r="C65" s="66">
        <v>30</v>
      </c>
      <c r="D65" s="88">
        <v>3242</v>
      </c>
      <c r="E65" s="68">
        <v>9</v>
      </c>
      <c r="F65" s="66">
        <v>3686</v>
      </c>
      <c r="G65" s="66">
        <f t="shared" si="6"/>
        <v>4059</v>
      </c>
      <c r="H65" s="66">
        <f t="shared" si="9"/>
        <v>3872.5</v>
      </c>
      <c r="I65" s="88">
        <v>900</v>
      </c>
      <c r="J65" s="69">
        <f t="shared" si="3"/>
        <v>-8.9833333333333325</v>
      </c>
      <c r="K65" s="66"/>
      <c r="L65" s="73">
        <v>40</v>
      </c>
      <c r="M65" s="66"/>
      <c r="N65" s="44">
        <f t="shared" si="10"/>
        <v>6.4541666666666666</v>
      </c>
      <c r="O65" s="49">
        <f t="shared" si="4"/>
        <v>-2.5291666666666659</v>
      </c>
      <c r="P65" s="83">
        <v>902</v>
      </c>
      <c r="Q65" s="71">
        <f t="shared" si="5"/>
        <v>451</v>
      </c>
      <c r="R65" s="99"/>
      <c r="S65" s="99"/>
      <c r="T65" s="99"/>
      <c r="U65" s="99"/>
      <c r="V65" s="99"/>
      <c r="W65" s="99"/>
      <c r="X65" s="99"/>
      <c r="Y65" s="99"/>
      <c r="Z65" s="99"/>
      <c r="AA65" s="99"/>
      <c r="AB65" s="99"/>
      <c r="AC65" s="99"/>
      <c r="AD65" s="99"/>
      <c r="AE65" s="99"/>
      <c r="AF65" s="99"/>
      <c r="AG65" s="99"/>
      <c r="AH65" s="99"/>
      <c r="AI65" s="99"/>
      <c r="AJ65" s="99"/>
      <c r="AK65" s="99"/>
      <c r="AL65" s="99"/>
      <c r="AM65" s="99"/>
      <c r="AN65" s="99"/>
      <c r="AO65" s="99"/>
      <c r="AP65" s="99"/>
      <c r="AQ65" s="99"/>
      <c r="AR65" s="99"/>
      <c r="AS65" s="99"/>
      <c r="AT65" s="99"/>
    </row>
    <row r="66" spans="1:46" s="71" customFormat="1" x14ac:dyDescent="0.3">
      <c r="A66" s="66">
        <v>10</v>
      </c>
      <c r="B66" s="67" t="s">
        <v>30</v>
      </c>
      <c r="C66" s="66">
        <v>10</v>
      </c>
      <c r="D66" s="88">
        <v>1854</v>
      </c>
      <c r="E66" s="68">
        <v>9</v>
      </c>
      <c r="F66" s="66">
        <v>3357</v>
      </c>
      <c r="G66" s="66">
        <f t="shared" si="6"/>
        <v>3208.5</v>
      </c>
      <c r="H66" s="66">
        <f t="shared" si="9"/>
        <v>3282.75</v>
      </c>
      <c r="I66" s="88">
        <v>1400</v>
      </c>
      <c r="J66" s="69">
        <f t="shared" si="3"/>
        <v>2.875</v>
      </c>
      <c r="K66" s="66"/>
      <c r="L66" s="73">
        <v>40</v>
      </c>
      <c r="M66" s="66"/>
      <c r="N66" s="44">
        <f t="shared" si="10"/>
        <v>16.41375</v>
      </c>
      <c r="O66" s="49">
        <f t="shared" si="4"/>
        <v>19.28875</v>
      </c>
      <c r="P66" s="83">
        <v>713</v>
      </c>
      <c r="Q66" s="71">
        <f t="shared" si="5"/>
        <v>356.5</v>
      </c>
      <c r="R66" s="99"/>
      <c r="S66" s="99"/>
      <c r="T66" s="99"/>
      <c r="U66" s="99"/>
      <c r="V66" s="99"/>
      <c r="W66" s="99"/>
      <c r="X66" s="99"/>
      <c r="Y66" s="99"/>
      <c r="Z66" s="99"/>
      <c r="AA66" s="99"/>
      <c r="AB66" s="99"/>
      <c r="AC66" s="99"/>
      <c r="AD66" s="99"/>
      <c r="AE66" s="99"/>
      <c r="AF66" s="99"/>
      <c r="AG66" s="99"/>
      <c r="AH66" s="99"/>
      <c r="AI66" s="99"/>
      <c r="AJ66" s="99"/>
      <c r="AK66" s="99"/>
      <c r="AL66" s="99"/>
      <c r="AM66" s="99"/>
      <c r="AN66" s="99"/>
      <c r="AO66" s="99"/>
      <c r="AP66" s="99"/>
      <c r="AQ66" s="99"/>
      <c r="AR66" s="99"/>
      <c r="AS66" s="99"/>
      <c r="AT66" s="99"/>
    </row>
    <row r="67" spans="1:46" s="71" customFormat="1" x14ac:dyDescent="0.3">
      <c r="A67" s="66">
        <v>1476</v>
      </c>
      <c r="B67" s="67" t="s">
        <v>209</v>
      </c>
      <c r="C67" s="66">
        <v>32</v>
      </c>
      <c r="D67" s="88">
        <v>29</v>
      </c>
      <c r="E67" s="68">
        <v>9</v>
      </c>
      <c r="F67" s="66">
        <v>117</v>
      </c>
      <c r="G67" s="66">
        <f t="shared" si="6"/>
        <v>112.5</v>
      </c>
      <c r="H67" s="66">
        <f t="shared" si="9"/>
        <v>114.75</v>
      </c>
      <c r="I67" s="88">
        <v>64</v>
      </c>
      <c r="J67" s="69">
        <f t="shared" si="3"/>
        <v>0.6796875</v>
      </c>
      <c r="K67" s="66"/>
      <c r="L67" s="66"/>
      <c r="M67" s="66"/>
      <c r="N67" s="44">
        <f t="shared" si="10"/>
        <v>0.17929687500000002</v>
      </c>
      <c r="O67" s="49">
        <f t="shared" si="4"/>
        <v>0.85898437500000002</v>
      </c>
      <c r="P67" s="83">
        <v>25</v>
      </c>
      <c r="Q67" s="71">
        <f t="shared" si="5"/>
        <v>12.5</v>
      </c>
      <c r="R67" s="99"/>
      <c r="S67" s="99"/>
      <c r="T67" s="99"/>
      <c r="U67" s="99"/>
      <c r="V67" s="99"/>
      <c r="W67" s="99"/>
      <c r="X67" s="99"/>
      <c r="Y67" s="99"/>
      <c r="Z67" s="99"/>
      <c r="AA67" s="99"/>
      <c r="AB67" s="99"/>
      <c r="AC67" s="99"/>
      <c r="AD67" s="99"/>
      <c r="AE67" s="99"/>
      <c r="AF67" s="99"/>
      <c r="AG67" s="99"/>
      <c r="AH67" s="99"/>
      <c r="AI67" s="99"/>
      <c r="AJ67" s="99"/>
      <c r="AK67" s="99"/>
      <c r="AL67" s="99"/>
      <c r="AM67" s="99"/>
      <c r="AN67" s="99"/>
      <c r="AO67" s="99"/>
      <c r="AP67" s="99"/>
      <c r="AQ67" s="99"/>
      <c r="AR67" s="99"/>
      <c r="AS67" s="99"/>
      <c r="AT67" s="99"/>
    </row>
    <row r="68" spans="1:46" s="71" customFormat="1" x14ac:dyDescent="0.3">
      <c r="A68" s="66">
        <v>1477</v>
      </c>
      <c r="B68" s="67" t="s">
        <v>210</v>
      </c>
      <c r="C68" s="66">
        <v>32</v>
      </c>
      <c r="D68" s="88">
        <v>0</v>
      </c>
      <c r="E68" s="68">
        <v>9</v>
      </c>
      <c r="F68" s="66">
        <v>90</v>
      </c>
      <c r="G68" s="66">
        <f t="shared" si="6"/>
        <v>162</v>
      </c>
      <c r="H68" s="66">
        <f t="shared" si="9"/>
        <v>126</v>
      </c>
      <c r="I68" s="88">
        <v>128</v>
      </c>
      <c r="J68" s="69">
        <f t="shared" si="3"/>
        <v>-6.25E-2</v>
      </c>
      <c r="K68" s="66"/>
      <c r="L68" s="66"/>
      <c r="M68" s="66"/>
      <c r="N68" s="44">
        <f t="shared" si="10"/>
        <v>0.19687500000000002</v>
      </c>
      <c r="O68" s="49">
        <f t="shared" si="4"/>
        <v>0.13437500000000002</v>
      </c>
      <c r="P68" s="83">
        <v>36</v>
      </c>
      <c r="Q68" s="71">
        <f t="shared" si="5"/>
        <v>18</v>
      </c>
      <c r="R68" s="99"/>
      <c r="S68" s="99"/>
      <c r="T68" s="99"/>
      <c r="U68" s="99"/>
      <c r="V68" s="99"/>
      <c r="W68" s="99"/>
      <c r="X68" s="99"/>
      <c r="Y68" s="99"/>
      <c r="Z68" s="99"/>
      <c r="AA68" s="99"/>
      <c r="AB68" s="99"/>
      <c r="AC68" s="99"/>
      <c r="AD68" s="99"/>
      <c r="AE68" s="99"/>
      <c r="AF68" s="99"/>
      <c r="AG68" s="99"/>
      <c r="AH68" s="99"/>
      <c r="AI68" s="99"/>
      <c r="AJ68" s="99"/>
      <c r="AK68" s="99"/>
      <c r="AL68" s="99"/>
      <c r="AM68" s="99"/>
      <c r="AN68" s="99"/>
      <c r="AO68" s="99"/>
      <c r="AP68" s="99"/>
      <c r="AQ68" s="99"/>
      <c r="AR68" s="99"/>
      <c r="AS68" s="99"/>
      <c r="AT68" s="99"/>
    </row>
    <row r="69" spans="1:46" s="71" customFormat="1" x14ac:dyDescent="0.3">
      <c r="A69" s="66">
        <v>3018</v>
      </c>
      <c r="B69" s="67" t="s">
        <v>336</v>
      </c>
      <c r="C69" s="66">
        <v>18</v>
      </c>
      <c r="D69" s="88">
        <v>0</v>
      </c>
      <c r="E69" s="68">
        <v>3.5</v>
      </c>
      <c r="F69" s="66">
        <v>30</v>
      </c>
      <c r="G69" s="66">
        <f t="shared" si="6"/>
        <v>35</v>
      </c>
      <c r="H69" s="66">
        <f t="shared" si="9"/>
        <v>32.5</v>
      </c>
      <c r="I69" s="88">
        <v>36</v>
      </c>
      <c r="J69" s="69">
        <f t="shared" si="3"/>
        <v>-0.19444444444444445</v>
      </c>
      <c r="K69" s="66"/>
      <c r="L69" s="66"/>
      <c r="M69" s="66"/>
      <c r="N69" s="44">
        <f t="shared" si="10"/>
        <v>9.0277777777777776E-2</v>
      </c>
      <c r="O69" s="49">
        <f t="shared" si="4"/>
        <v>-0.10416666666666667</v>
      </c>
      <c r="P69" s="83">
        <v>20</v>
      </c>
      <c r="Q69" s="71">
        <f t="shared" si="5"/>
        <v>10</v>
      </c>
      <c r="R69" s="99"/>
      <c r="S69" s="99"/>
      <c r="T69" s="99"/>
      <c r="U69" s="99"/>
      <c r="V69" s="99"/>
      <c r="W69" s="99"/>
      <c r="X69" s="99"/>
      <c r="Y69" s="99"/>
      <c r="Z69" s="99"/>
      <c r="AA69" s="99"/>
      <c r="AB69" s="99"/>
      <c r="AC69" s="99"/>
      <c r="AD69" s="99"/>
      <c r="AE69" s="99"/>
      <c r="AF69" s="99"/>
      <c r="AG69" s="99"/>
      <c r="AH69" s="99"/>
      <c r="AI69" s="99"/>
      <c r="AJ69" s="99"/>
      <c r="AK69" s="99"/>
      <c r="AL69" s="99"/>
      <c r="AM69" s="99"/>
      <c r="AN69" s="99"/>
      <c r="AO69" s="99"/>
      <c r="AP69" s="99"/>
      <c r="AQ69" s="99"/>
      <c r="AR69" s="99"/>
      <c r="AS69" s="99"/>
      <c r="AT69" s="99"/>
    </row>
    <row r="70" spans="1:46" s="71" customFormat="1" x14ac:dyDescent="0.3">
      <c r="A70" s="66">
        <v>3019</v>
      </c>
      <c r="B70" s="67" t="s">
        <v>331</v>
      </c>
      <c r="C70" s="66">
        <v>12</v>
      </c>
      <c r="D70" s="88">
        <v>25</v>
      </c>
      <c r="E70" s="68">
        <v>3.5</v>
      </c>
      <c r="F70" s="66">
        <v>34</v>
      </c>
      <c r="G70" s="66">
        <f t="shared" si="6"/>
        <v>73.5</v>
      </c>
      <c r="H70" s="66">
        <f t="shared" si="9"/>
        <v>53.75</v>
      </c>
      <c r="I70" s="88"/>
      <c r="J70" s="69">
        <f t="shared" ref="J70:J135" si="11">(H70-D70-I70)/C70</f>
        <v>2.3958333333333335</v>
      </c>
      <c r="K70" s="66"/>
      <c r="L70" s="66"/>
      <c r="M70" s="66"/>
      <c r="N70" s="44">
        <f t="shared" si="10"/>
        <v>0.22395833333333334</v>
      </c>
      <c r="O70" s="49">
        <f t="shared" ref="O70:O135" si="12">J70+N70</f>
        <v>2.619791666666667</v>
      </c>
      <c r="P70" s="83">
        <v>42</v>
      </c>
      <c r="Q70" s="71">
        <f t="shared" ref="Q70:Q135" si="13">P70/2</f>
        <v>21</v>
      </c>
      <c r="R70" s="99"/>
      <c r="S70" s="99"/>
      <c r="T70" s="99"/>
      <c r="U70" s="99"/>
      <c r="V70" s="99"/>
      <c r="W70" s="99"/>
      <c r="X70" s="99"/>
      <c r="Y70" s="99"/>
      <c r="Z70" s="99"/>
      <c r="AA70" s="99"/>
      <c r="AB70" s="99"/>
      <c r="AC70" s="99"/>
      <c r="AD70" s="99"/>
      <c r="AE70" s="99"/>
      <c r="AF70" s="99"/>
      <c r="AG70" s="99"/>
      <c r="AH70" s="99"/>
      <c r="AI70" s="99"/>
      <c r="AJ70" s="99"/>
      <c r="AK70" s="99"/>
      <c r="AL70" s="99"/>
      <c r="AM70" s="99"/>
      <c r="AN70" s="99"/>
      <c r="AO70" s="99"/>
      <c r="AP70" s="99"/>
      <c r="AQ70" s="99"/>
      <c r="AR70" s="99"/>
      <c r="AS70" s="99"/>
      <c r="AT70" s="99"/>
    </row>
    <row r="71" spans="1:46" s="71" customFormat="1" x14ac:dyDescent="0.3">
      <c r="A71" s="66">
        <v>47</v>
      </c>
      <c r="B71" s="67" t="s">
        <v>60</v>
      </c>
      <c r="C71" s="66">
        <v>24</v>
      </c>
      <c r="D71" s="88">
        <v>0</v>
      </c>
      <c r="E71" s="68">
        <v>4</v>
      </c>
      <c r="F71" s="66">
        <v>300</v>
      </c>
      <c r="G71" s="66">
        <f t="shared" si="6"/>
        <v>776</v>
      </c>
      <c r="H71" s="66">
        <f t="shared" si="9"/>
        <v>538</v>
      </c>
      <c r="I71" s="88">
        <v>600</v>
      </c>
      <c r="J71" s="69">
        <f t="shared" si="11"/>
        <v>-2.5833333333333335</v>
      </c>
      <c r="K71" s="66"/>
      <c r="L71" s="66"/>
      <c r="M71" s="66"/>
      <c r="N71" s="44">
        <f t="shared" si="10"/>
        <v>1.1208333333333333</v>
      </c>
      <c r="O71" s="49">
        <f t="shared" si="12"/>
        <v>-1.4625000000000001</v>
      </c>
      <c r="P71" s="83">
        <v>388</v>
      </c>
      <c r="Q71" s="71">
        <f t="shared" si="13"/>
        <v>194</v>
      </c>
      <c r="R71" s="99"/>
      <c r="S71" s="99"/>
      <c r="T71" s="99"/>
      <c r="U71" s="99"/>
      <c r="V71" s="99"/>
      <c r="W71" s="99"/>
      <c r="X71" s="99"/>
      <c r="Y71" s="99"/>
      <c r="Z71" s="99"/>
      <c r="AA71" s="99"/>
      <c r="AB71" s="99"/>
      <c r="AC71" s="99"/>
      <c r="AD71" s="99"/>
      <c r="AE71" s="99"/>
      <c r="AF71" s="99"/>
      <c r="AG71" s="99"/>
      <c r="AH71" s="99"/>
      <c r="AI71" s="99"/>
      <c r="AJ71" s="99"/>
      <c r="AK71" s="99"/>
      <c r="AL71" s="99"/>
      <c r="AM71" s="99"/>
      <c r="AN71" s="99"/>
      <c r="AO71" s="99"/>
      <c r="AP71" s="99"/>
      <c r="AQ71" s="99"/>
      <c r="AR71" s="99"/>
      <c r="AS71" s="99"/>
      <c r="AT71" s="99"/>
    </row>
    <row r="72" spans="1:46" s="71" customFormat="1" x14ac:dyDescent="0.3">
      <c r="A72" s="66">
        <v>3020</v>
      </c>
      <c r="B72" s="67" t="s">
        <v>244</v>
      </c>
      <c r="C72" s="66">
        <v>12</v>
      </c>
      <c r="D72" s="88">
        <v>9</v>
      </c>
      <c r="E72" s="68">
        <v>3.5</v>
      </c>
      <c r="F72" s="66">
        <v>39</v>
      </c>
      <c r="G72" s="66">
        <f t="shared" si="6"/>
        <v>63</v>
      </c>
      <c r="H72" s="66">
        <f t="shared" si="9"/>
        <v>51</v>
      </c>
      <c r="I72" s="88">
        <v>24</v>
      </c>
      <c r="J72" s="69">
        <f t="shared" si="11"/>
        <v>1.5</v>
      </c>
      <c r="K72" s="66"/>
      <c r="L72" s="66"/>
      <c r="M72" s="66"/>
      <c r="N72" s="44">
        <f t="shared" si="10"/>
        <v>0.21250000000000002</v>
      </c>
      <c r="O72" s="49">
        <f t="shared" si="12"/>
        <v>1.7124999999999999</v>
      </c>
      <c r="P72" s="83">
        <v>36</v>
      </c>
      <c r="Q72" s="71">
        <f t="shared" si="13"/>
        <v>18</v>
      </c>
      <c r="R72" s="99"/>
      <c r="S72" s="99"/>
      <c r="T72" s="99"/>
      <c r="U72" s="99"/>
      <c r="V72" s="99"/>
      <c r="W72" s="99"/>
      <c r="X72" s="99"/>
      <c r="Y72" s="99"/>
      <c r="Z72" s="99"/>
      <c r="AA72" s="99"/>
      <c r="AB72" s="99"/>
      <c r="AC72" s="99"/>
      <c r="AD72" s="99"/>
      <c r="AE72" s="99"/>
      <c r="AF72" s="99"/>
      <c r="AG72" s="99"/>
      <c r="AH72" s="99"/>
      <c r="AI72" s="99"/>
      <c r="AJ72" s="99"/>
      <c r="AK72" s="99"/>
      <c r="AL72" s="99"/>
      <c r="AM72" s="99"/>
      <c r="AN72" s="99"/>
      <c r="AO72" s="99"/>
      <c r="AP72" s="99"/>
      <c r="AQ72" s="99"/>
      <c r="AR72" s="99"/>
      <c r="AS72" s="99"/>
      <c r="AT72" s="99"/>
    </row>
    <row r="73" spans="1:46" s="95" customFormat="1" x14ac:dyDescent="0.3">
      <c r="A73" s="66">
        <v>3101</v>
      </c>
      <c r="B73" s="67" t="s">
        <v>332</v>
      </c>
      <c r="C73" s="66">
        <v>18</v>
      </c>
      <c r="D73" s="88">
        <v>10</v>
      </c>
      <c r="E73" s="68">
        <v>3.5</v>
      </c>
      <c r="F73" s="66">
        <v>188</v>
      </c>
      <c r="G73" s="66">
        <f t="shared" si="6"/>
        <v>206.5</v>
      </c>
      <c r="H73" s="66">
        <f t="shared" si="9"/>
        <v>197.25</v>
      </c>
      <c r="I73" s="88">
        <v>54</v>
      </c>
      <c r="J73" s="69">
        <f t="shared" si="11"/>
        <v>7.4027777777777777</v>
      </c>
      <c r="K73" s="66"/>
      <c r="L73" s="66"/>
      <c r="M73" s="66"/>
      <c r="N73" s="44">
        <f t="shared" si="10"/>
        <v>0.54791666666666672</v>
      </c>
      <c r="O73" s="49">
        <f t="shared" si="12"/>
        <v>7.9506944444444443</v>
      </c>
      <c r="P73" s="83">
        <v>118</v>
      </c>
      <c r="Q73" s="71">
        <f t="shared" si="13"/>
        <v>59</v>
      </c>
      <c r="R73" s="99"/>
      <c r="S73" s="99"/>
      <c r="T73" s="99"/>
      <c r="U73" s="99"/>
      <c r="V73" s="99"/>
      <c r="W73" s="99"/>
      <c r="X73" s="99"/>
      <c r="Y73" s="99"/>
      <c r="Z73" s="99"/>
      <c r="AA73" s="99"/>
      <c r="AB73" s="99"/>
      <c r="AC73" s="99"/>
      <c r="AD73" s="99"/>
      <c r="AE73" s="99"/>
      <c r="AF73" s="99"/>
      <c r="AG73" s="99"/>
      <c r="AH73" s="99"/>
      <c r="AI73" s="99"/>
      <c r="AJ73" s="99"/>
      <c r="AK73" s="99"/>
      <c r="AL73" s="99"/>
      <c r="AM73" s="99"/>
      <c r="AN73" s="99"/>
      <c r="AO73" s="99"/>
      <c r="AP73" s="99"/>
      <c r="AQ73" s="99"/>
      <c r="AR73" s="99"/>
      <c r="AS73" s="99"/>
      <c r="AT73" s="99"/>
    </row>
    <row r="74" spans="1:46" s="71" customFormat="1" x14ac:dyDescent="0.3">
      <c r="A74" s="66">
        <v>115</v>
      </c>
      <c r="B74" s="67" t="s">
        <v>92</v>
      </c>
      <c r="C74" s="66">
        <v>12</v>
      </c>
      <c r="D74" s="88">
        <v>1582</v>
      </c>
      <c r="E74" s="68">
        <v>12</v>
      </c>
      <c r="F74" s="66">
        <v>1463</v>
      </c>
      <c r="G74" s="66">
        <f t="shared" si="6"/>
        <v>2586</v>
      </c>
      <c r="H74" s="66">
        <f t="shared" si="9"/>
        <v>2024.5</v>
      </c>
      <c r="I74" s="88">
        <v>432</v>
      </c>
      <c r="J74" s="69">
        <f t="shared" si="11"/>
        <v>0.875</v>
      </c>
      <c r="K74" s="66"/>
      <c r="L74" s="66"/>
      <c r="M74" s="66"/>
      <c r="N74" s="44">
        <f t="shared" si="10"/>
        <v>8.4354166666666668</v>
      </c>
      <c r="O74" s="49">
        <f t="shared" si="12"/>
        <v>9.3104166666666668</v>
      </c>
      <c r="P74" s="83">
        <v>431</v>
      </c>
      <c r="Q74" s="71">
        <f t="shared" si="13"/>
        <v>215.5</v>
      </c>
      <c r="R74" s="99"/>
      <c r="S74" s="99"/>
      <c r="T74" s="99"/>
      <c r="U74" s="99"/>
      <c r="V74" s="99"/>
      <c r="W74" s="99"/>
      <c r="X74" s="99"/>
      <c r="Y74" s="99"/>
      <c r="Z74" s="99"/>
      <c r="AA74" s="99"/>
      <c r="AB74" s="99"/>
      <c r="AC74" s="99"/>
      <c r="AD74" s="99"/>
      <c r="AE74" s="99"/>
      <c r="AF74" s="99"/>
      <c r="AG74" s="99"/>
      <c r="AH74" s="99"/>
      <c r="AI74" s="99"/>
      <c r="AJ74" s="99"/>
      <c r="AK74" s="99"/>
      <c r="AL74" s="99"/>
      <c r="AM74" s="99"/>
      <c r="AN74" s="99"/>
      <c r="AO74" s="99"/>
      <c r="AP74" s="99"/>
      <c r="AQ74" s="99"/>
      <c r="AR74" s="99"/>
      <c r="AS74" s="99"/>
      <c r="AT74" s="99"/>
    </row>
    <row r="75" spans="1:46" s="71" customFormat="1" x14ac:dyDescent="0.3">
      <c r="A75" s="66">
        <v>1311</v>
      </c>
      <c r="B75" s="67" t="s">
        <v>153</v>
      </c>
      <c r="C75" s="66">
        <v>30</v>
      </c>
      <c r="D75" s="88">
        <v>5604</v>
      </c>
      <c r="E75" s="68">
        <v>6</v>
      </c>
      <c r="F75" s="66">
        <v>9300</v>
      </c>
      <c r="G75" s="66">
        <f t="shared" si="6"/>
        <v>6759</v>
      </c>
      <c r="H75" s="66">
        <f t="shared" si="9"/>
        <v>8029.5</v>
      </c>
      <c r="I75" s="88"/>
      <c r="J75" s="69">
        <f t="shared" si="11"/>
        <v>80.849999999999994</v>
      </c>
      <c r="K75" s="66"/>
      <c r="L75" s="66"/>
      <c r="M75" s="66"/>
      <c r="N75" s="44">
        <f t="shared" si="10"/>
        <v>13.3825</v>
      </c>
      <c r="O75" s="49">
        <f t="shared" si="12"/>
        <v>94.232499999999987</v>
      </c>
      <c r="P75" s="83">
        <v>2253</v>
      </c>
      <c r="Q75" s="71">
        <f t="shared" si="13"/>
        <v>1126.5</v>
      </c>
      <c r="R75" s="99"/>
      <c r="S75" s="99"/>
      <c r="T75" s="99"/>
      <c r="U75" s="99"/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  <c r="AL75" s="99"/>
      <c r="AM75" s="99"/>
      <c r="AN75" s="99"/>
      <c r="AO75" s="99"/>
      <c r="AP75" s="99"/>
      <c r="AQ75" s="99"/>
      <c r="AR75" s="99"/>
      <c r="AS75" s="99"/>
      <c r="AT75" s="99"/>
    </row>
    <row r="76" spans="1:46" s="71" customFormat="1" x14ac:dyDescent="0.3">
      <c r="A76" s="80">
        <v>1606</v>
      </c>
      <c r="B76" s="90" t="s">
        <v>225</v>
      </c>
      <c r="C76" s="80">
        <v>1</v>
      </c>
      <c r="D76" s="88">
        <v>66</v>
      </c>
      <c r="E76" s="91">
        <v>10</v>
      </c>
      <c r="F76" s="80">
        <v>1140</v>
      </c>
      <c r="G76" s="80">
        <f t="shared" si="6"/>
        <v>0</v>
      </c>
      <c r="H76" s="80">
        <f t="shared" si="9"/>
        <v>570</v>
      </c>
      <c r="I76" s="88"/>
      <c r="J76" s="92">
        <f t="shared" si="11"/>
        <v>504</v>
      </c>
      <c r="K76" s="80"/>
      <c r="L76" s="80"/>
      <c r="M76" s="80"/>
      <c r="N76" s="93">
        <f t="shared" si="10"/>
        <v>28.5</v>
      </c>
      <c r="O76" s="93">
        <f t="shared" si="12"/>
        <v>532.5</v>
      </c>
      <c r="P76" s="94"/>
      <c r="Q76" s="95">
        <f t="shared" si="13"/>
        <v>0</v>
      </c>
      <c r="R76" s="99"/>
      <c r="S76" s="99"/>
      <c r="T76" s="99"/>
      <c r="U76" s="99"/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  <c r="AL76" s="99"/>
      <c r="AM76" s="99"/>
      <c r="AN76" s="99"/>
      <c r="AO76" s="99"/>
      <c r="AP76" s="99"/>
      <c r="AQ76" s="99"/>
      <c r="AR76" s="99"/>
      <c r="AS76" s="99"/>
      <c r="AT76" s="99"/>
    </row>
    <row r="77" spans="1:46" s="71" customFormat="1" x14ac:dyDescent="0.3">
      <c r="A77" s="66">
        <v>1575</v>
      </c>
      <c r="B77" s="67" t="s">
        <v>259</v>
      </c>
      <c r="C77" s="66">
        <v>12</v>
      </c>
      <c r="D77" s="88">
        <v>1284</v>
      </c>
      <c r="E77" s="68">
        <v>10</v>
      </c>
      <c r="F77" s="66">
        <v>1710</v>
      </c>
      <c r="G77" s="66">
        <f t="shared" si="6"/>
        <v>1725</v>
      </c>
      <c r="H77" s="66">
        <f t="shared" si="9"/>
        <v>1717.5</v>
      </c>
      <c r="I77" s="88"/>
      <c r="J77" s="69">
        <f t="shared" si="11"/>
        <v>36.125</v>
      </c>
      <c r="K77" s="66"/>
      <c r="L77" s="66"/>
      <c r="M77" s="66"/>
      <c r="N77" s="44">
        <f t="shared" si="10"/>
        <v>7.15625</v>
      </c>
      <c r="O77" s="49">
        <f t="shared" si="12"/>
        <v>43.28125</v>
      </c>
      <c r="P77" s="83">
        <v>345</v>
      </c>
      <c r="Q77" s="71">
        <f t="shared" si="13"/>
        <v>172.5</v>
      </c>
      <c r="R77" s="99"/>
      <c r="S77" s="99"/>
      <c r="T77" s="99"/>
      <c r="U77" s="99"/>
      <c r="V77" s="99"/>
      <c r="W77" s="99"/>
      <c r="X77" s="99"/>
      <c r="Y77" s="99"/>
      <c r="Z77" s="99"/>
      <c r="AA77" s="99"/>
      <c r="AB77" s="99"/>
      <c r="AC77" s="99"/>
      <c r="AD77" s="99"/>
      <c r="AE77" s="99"/>
      <c r="AF77" s="99"/>
      <c r="AG77" s="99"/>
      <c r="AH77" s="99"/>
      <c r="AI77" s="99"/>
      <c r="AJ77" s="99"/>
      <c r="AK77" s="99"/>
      <c r="AL77" s="99"/>
      <c r="AM77" s="99"/>
      <c r="AN77" s="99"/>
      <c r="AO77" s="99"/>
      <c r="AP77" s="99"/>
      <c r="AQ77" s="99"/>
      <c r="AR77" s="99"/>
      <c r="AS77" s="99"/>
      <c r="AT77" s="99"/>
    </row>
    <row r="78" spans="1:46" s="71" customFormat="1" x14ac:dyDescent="0.3">
      <c r="A78" s="66">
        <v>1576</v>
      </c>
      <c r="B78" s="67" t="s">
        <v>260</v>
      </c>
      <c r="C78" s="66">
        <v>12</v>
      </c>
      <c r="D78" s="88">
        <v>1441</v>
      </c>
      <c r="E78" s="68">
        <v>10</v>
      </c>
      <c r="F78" s="66">
        <v>1661</v>
      </c>
      <c r="G78" s="66">
        <f t="shared" si="6"/>
        <v>1790</v>
      </c>
      <c r="H78" s="66">
        <f t="shared" si="9"/>
        <v>1725.5</v>
      </c>
      <c r="I78" s="88"/>
      <c r="J78" s="69">
        <f t="shared" si="11"/>
        <v>23.708333333333332</v>
      </c>
      <c r="K78" s="66"/>
      <c r="L78" s="66"/>
      <c r="M78" s="66"/>
      <c r="N78" s="44">
        <f t="shared" si="10"/>
        <v>7.1895833333333341</v>
      </c>
      <c r="O78" s="49">
        <f t="shared" si="12"/>
        <v>30.897916666666667</v>
      </c>
      <c r="P78" s="83">
        <v>358</v>
      </c>
      <c r="Q78" s="71">
        <f t="shared" si="13"/>
        <v>179</v>
      </c>
      <c r="R78" s="99"/>
      <c r="S78" s="99"/>
      <c r="T78" s="99"/>
      <c r="U78" s="99"/>
      <c r="V78" s="99"/>
      <c r="W78" s="99"/>
      <c r="X78" s="99"/>
      <c r="Y78" s="99"/>
      <c r="Z78" s="99"/>
      <c r="AA78" s="99"/>
      <c r="AB78" s="99"/>
      <c r="AC78" s="99"/>
      <c r="AD78" s="99"/>
      <c r="AE78" s="99"/>
      <c r="AF78" s="99"/>
      <c r="AG78" s="99"/>
      <c r="AH78" s="99"/>
      <c r="AI78" s="99"/>
      <c r="AJ78" s="99"/>
      <c r="AK78" s="99"/>
      <c r="AL78" s="99"/>
      <c r="AM78" s="99"/>
      <c r="AN78" s="99"/>
      <c r="AO78" s="99"/>
      <c r="AP78" s="99"/>
      <c r="AQ78" s="99"/>
      <c r="AR78" s="99"/>
      <c r="AS78" s="99"/>
      <c r="AT78" s="99"/>
    </row>
    <row r="79" spans="1:46" s="95" customFormat="1" x14ac:dyDescent="0.3">
      <c r="A79" s="66">
        <v>1614</v>
      </c>
      <c r="B79" s="67" t="s">
        <v>334</v>
      </c>
      <c r="C79" s="66">
        <v>12</v>
      </c>
      <c r="D79" s="88">
        <v>1427</v>
      </c>
      <c r="E79" s="68">
        <v>10</v>
      </c>
      <c r="F79" s="66">
        <v>1602</v>
      </c>
      <c r="G79" s="66">
        <f t="shared" si="6"/>
        <v>1945</v>
      </c>
      <c r="H79" s="66">
        <f t="shared" si="9"/>
        <v>1773.5</v>
      </c>
      <c r="I79" s="88"/>
      <c r="J79" s="69">
        <f t="shared" si="11"/>
        <v>28.875</v>
      </c>
      <c r="K79" s="66"/>
      <c r="L79" s="66"/>
      <c r="M79" s="66"/>
      <c r="N79" s="44">
        <f t="shared" si="10"/>
        <v>7.3895833333333343</v>
      </c>
      <c r="O79" s="49">
        <f t="shared" si="12"/>
        <v>36.264583333333334</v>
      </c>
      <c r="P79" s="83">
        <v>389</v>
      </c>
      <c r="Q79" s="71">
        <f t="shared" si="13"/>
        <v>194.5</v>
      </c>
      <c r="R79" s="99"/>
      <c r="S79" s="99"/>
      <c r="T79" s="99"/>
      <c r="U79" s="99"/>
      <c r="V79" s="99"/>
      <c r="W79" s="99"/>
      <c r="X79" s="99"/>
      <c r="Y79" s="99"/>
      <c r="Z79" s="99"/>
      <c r="AA79" s="99"/>
      <c r="AB79" s="99"/>
      <c r="AC79" s="99"/>
      <c r="AD79" s="99"/>
      <c r="AE79" s="99"/>
      <c r="AF79" s="99"/>
      <c r="AG79" s="99"/>
      <c r="AH79" s="99"/>
      <c r="AI79" s="99"/>
      <c r="AJ79" s="99"/>
      <c r="AK79" s="99"/>
      <c r="AL79" s="99"/>
      <c r="AM79" s="99"/>
      <c r="AN79" s="99"/>
      <c r="AO79" s="99"/>
      <c r="AP79" s="99"/>
      <c r="AQ79" s="99"/>
      <c r="AR79" s="99"/>
      <c r="AS79" s="99"/>
      <c r="AT79" s="99"/>
    </row>
    <row r="80" spans="1:46" s="71" customFormat="1" x14ac:dyDescent="0.3">
      <c r="A80" s="66">
        <v>1577</v>
      </c>
      <c r="B80" s="67" t="s">
        <v>261</v>
      </c>
      <c r="C80" s="66">
        <v>12</v>
      </c>
      <c r="D80" s="88">
        <v>973</v>
      </c>
      <c r="E80" s="68">
        <v>10</v>
      </c>
      <c r="F80" s="66">
        <v>1287</v>
      </c>
      <c r="G80" s="66">
        <f t="shared" si="6"/>
        <v>1185</v>
      </c>
      <c r="H80" s="66">
        <f t="shared" si="9"/>
        <v>1236</v>
      </c>
      <c r="I80" s="88"/>
      <c r="J80" s="69">
        <f t="shared" si="11"/>
        <v>21.916666666666668</v>
      </c>
      <c r="K80" s="66"/>
      <c r="L80" s="66"/>
      <c r="M80" s="66"/>
      <c r="N80" s="44">
        <f t="shared" si="10"/>
        <v>5.15</v>
      </c>
      <c r="O80" s="49">
        <f t="shared" si="12"/>
        <v>27.06666666666667</v>
      </c>
      <c r="P80" s="83">
        <v>237</v>
      </c>
      <c r="Q80" s="71">
        <f t="shared" si="13"/>
        <v>118.5</v>
      </c>
      <c r="R80" s="99"/>
      <c r="S80" s="99"/>
      <c r="T80" s="99"/>
      <c r="U80" s="99"/>
      <c r="V80" s="99"/>
      <c r="W80" s="99"/>
      <c r="X80" s="99"/>
      <c r="Y80" s="99"/>
      <c r="Z80" s="99"/>
      <c r="AA80" s="99"/>
      <c r="AB80" s="99"/>
      <c r="AC80" s="99"/>
      <c r="AD80" s="99"/>
      <c r="AE80" s="99"/>
      <c r="AF80" s="99"/>
      <c r="AG80" s="99"/>
      <c r="AH80" s="99"/>
      <c r="AI80" s="99"/>
      <c r="AJ80" s="99"/>
      <c r="AK80" s="99"/>
      <c r="AL80" s="99"/>
      <c r="AM80" s="99"/>
      <c r="AN80" s="99"/>
      <c r="AO80" s="99"/>
      <c r="AP80" s="99"/>
      <c r="AQ80" s="99"/>
      <c r="AR80" s="99"/>
      <c r="AS80" s="99"/>
      <c r="AT80" s="99"/>
    </row>
    <row r="81" spans="1:46" s="65" customFormat="1" x14ac:dyDescent="0.3">
      <c r="A81" s="80">
        <v>1350</v>
      </c>
      <c r="B81" s="90" t="s">
        <v>178</v>
      </c>
      <c r="C81" s="80">
        <v>24</v>
      </c>
      <c r="D81" s="88">
        <v>288</v>
      </c>
      <c r="E81" s="91">
        <v>9</v>
      </c>
      <c r="F81" s="80">
        <v>1535</v>
      </c>
      <c r="G81" s="80">
        <f t="shared" si="6"/>
        <v>2007</v>
      </c>
      <c r="H81" s="80">
        <f t="shared" si="9"/>
        <v>1771</v>
      </c>
      <c r="I81" s="88"/>
      <c r="J81" s="92">
        <f t="shared" si="11"/>
        <v>61.791666666666664</v>
      </c>
      <c r="K81" s="80"/>
      <c r="L81" s="80">
        <v>20</v>
      </c>
      <c r="M81" s="80"/>
      <c r="N81" s="93">
        <f t="shared" si="10"/>
        <v>3.6895833333333337</v>
      </c>
      <c r="O81" s="93">
        <f t="shared" si="12"/>
        <v>65.481250000000003</v>
      </c>
      <c r="P81" s="94">
        <v>446</v>
      </c>
      <c r="Q81" s="95">
        <f t="shared" si="13"/>
        <v>223</v>
      </c>
      <c r="R81" s="95"/>
      <c r="S81" s="95"/>
      <c r="T81" s="95"/>
      <c r="U81" s="95"/>
      <c r="V81" s="95"/>
      <c r="W81" s="95"/>
      <c r="X81" s="95"/>
      <c r="Y81" s="95"/>
      <c r="Z81" s="95"/>
      <c r="AA81" s="95"/>
      <c r="AB81" s="95"/>
      <c r="AC81" s="95"/>
      <c r="AD81" s="95"/>
      <c r="AE81" s="95"/>
      <c r="AF81" s="95"/>
      <c r="AG81" s="95"/>
      <c r="AH81" s="95"/>
      <c r="AI81" s="95"/>
      <c r="AJ81" s="95"/>
      <c r="AK81" s="95"/>
      <c r="AL81" s="95"/>
      <c r="AM81" s="95"/>
      <c r="AN81" s="95"/>
      <c r="AO81" s="95"/>
      <c r="AP81" s="95"/>
      <c r="AQ81" s="95"/>
      <c r="AR81" s="95"/>
      <c r="AS81" s="95"/>
      <c r="AT81" s="95"/>
    </row>
    <row r="82" spans="1:46" s="65" customFormat="1" x14ac:dyDescent="0.3">
      <c r="A82" s="66">
        <v>1607</v>
      </c>
      <c r="B82" s="67" t="s">
        <v>226</v>
      </c>
      <c r="C82" s="66">
        <v>1</v>
      </c>
      <c r="D82" s="88">
        <v>446</v>
      </c>
      <c r="E82" s="68">
        <v>10</v>
      </c>
      <c r="F82" s="66">
        <v>650</v>
      </c>
      <c r="G82" s="66">
        <f t="shared" si="6"/>
        <v>395</v>
      </c>
      <c r="H82" s="66">
        <f t="shared" si="9"/>
        <v>522.5</v>
      </c>
      <c r="I82" s="88"/>
      <c r="J82" s="69">
        <f t="shared" si="11"/>
        <v>76.5</v>
      </c>
      <c r="K82" s="66"/>
      <c r="L82" s="66"/>
      <c r="M82" s="66"/>
      <c r="N82" s="44">
        <f t="shared" si="10"/>
        <v>26.125</v>
      </c>
      <c r="O82" s="49">
        <f t="shared" si="12"/>
        <v>102.625</v>
      </c>
      <c r="P82" s="83">
        <v>79</v>
      </c>
      <c r="Q82" s="71">
        <f t="shared" si="13"/>
        <v>39.5</v>
      </c>
      <c r="R82" s="99"/>
      <c r="S82" s="99"/>
      <c r="T82" s="99"/>
      <c r="U82" s="99"/>
      <c r="V82" s="99"/>
      <c r="W82" s="99"/>
      <c r="X82" s="99"/>
      <c r="Y82" s="99"/>
      <c r="Z82" s="99"/>
      <c r="AA82" s="99"/>
      <c r="AB82" s="99"/>
      <c r="AC82" s="99"/>
      <c r="AD82" s="99"/>
      <c r="AE82" s="99"/>
      <c r="AF82" s="99"/>
      <c r="AG82" s="99"/>
      <c r="AH82" s="99"/>
      <c r="AI82" s="99"/>
      <c r="AJ82" s="99"/>
      <c r="AK82" s="99"/>
      <c r="AL82" s="99"/>
      <c r="AM82" s="99"/>
      <c r="AN82" s="99"/>
      <c r="AO82" s="99"/>
      <c r="AP82" s="99"/>
      <c r="AQ82" s="99"/>
      <c r="AR82" s="99"/>
      <c r="AS82" s="99"/>
      <c r="AT82" s="99"/>
    </row>
    <row r="83" spans="1:46" s="71" customFormat="1" x14ac:dyDescent="0.3">
      <c r="A83" s="66">
        <v>1608</v>
      </c>
      <c r="B83" s="67" t="s">
        <v>227</v>
      </c>
      <c r="C83" s="66">
        <v>1</v>
      </c>
      <c r="D83" s="88">
        <v>480</v>
      </c>
      <c r="E83" s="68">
        <v>10</v>
      </c>
      <c r="F83" s="66">
        <v>900</v>
      </c>
      <c r="G83" s="66">
        <f t="shared" si="6"/>
        <v>395</v>
      </c>
      <c r="H83" s="66">
        <f t="shared" si="9"/>
        <v>647.5</v>
      </c>
      <c r="I83" s="88"/>
      <c r="J83" s="69">
        <f t="shared" si="11"/>
        <v>167.5</v>
      </c>
      <c r="K83" s="66"/>
      <c r="L83" s="66"/>
      <c r="M83" s="66"/>
      <c r="N83" s="44">
        <f t="shared" si="10"/>
        <v>32.375</v>
      </c>
      <c r="O83" s="49">
        <f t="shared" si="12"/>
        <v>199.875</v>
      </c>
      <c r="P83" s="83">
        <v>79</v>
      </c>
      <c r="Q83" s="71">
        <f t="shared" si="13"/>
        <v>39.5</v>
      </c>
      <c r="R83" s="99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</row>
    <row r="84" spans="1:46" s="71" customFormat="1" x14ac:dyDescent="0.3">
      <c r="A84" s="66">
        <v>1252</v>
      </c>
      <c r="B84" s="67" t="s">
        <v>154</v>
      </c>
      <c r="C84" s="66">
        <v>30</v>
      </c>
      <c r="D84" s="88">
        <v>389</v>
      </c>
      <c r="E84" s="68">
        <v>4</v>
      </c>
      <c r="F84" s="66">
        <v>2378</v>
      </c>
      <c r="G84" s="66">
        <f t="shared" si="6"/>
        <v>1800</v>
      </c>
      <c r="H84" s="66">
        <f t="shared" si="9"/>
        <v>2089</v>
      </c>
      <c r="I84" s="88"/>
      <c r="J84" s="69">
        <f t="shared" si="11"/>
        <v>56.666666666666664</v>
      </c>
      <c r="K84" s="66"/>
      <c r="L84" s="73">
        <v>20</v>
      </c>
      <c r="M84" s="66"/>
      <c r="N84" s="44">
        <f t="shared" si="10"/>
        <v>3.4816666666666669</v>
      </c>
      <c r="O84" s="49">
        <f t="shared" si="12"/>
        <v>60.148333333333333</v>
      </c>
      <c r="P84" s="83">
        <v>900</v>
      </c>
      <c r="Q84" s="71">
        <f t="shared" si="13"/>
        <v>450</v>
      </c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</row>
    <row r="85" spans="1:46" s="71" customFormat="1" x14ac:dyDescent="0.3">
      <c r="A85" s="41">
        <v>117</v>
      </c>
      <c r="B85" s="63" t="s">
        <v>94</v>
      </c>
      <c r="C85" s="41">
        <v>1</v>
      </c>
      <c r="D85" s="14">
        <v>394</v>
      </c>
      <c r="E85" s="42">
        <v>10</v>
      </c>
      <c r="F85" s="41">
        <v>670</v>
      </c>
      <c r="G85" s="66">
        <f t="shared" ref="G85:G128" si="14">Q85*E85</f>
        <v>1525</v>
      </c>
      <c r="H85" s="41">
        <f t="shared" si="9"/>
        <v>1097.5</v>
      </c>
      <c r="I85" s="14"/>
      <c r="J85" s="69">
        <f t="shared" si="11"/>
        <v>703.5</v>
      </c>
      <c r="K85" s="41"/>
      <c r="L85" s="41"/>
      <c r="M85" s="41"/>
      <c r="N85" s="39">
        <f t="shared" si="10"/>
        <v>54.875</v>
      </c>
      <c r="O85" s="49">
        <f t="shared" si="12"/>
        <v>758.375</v>
      </c>
      <c r="P85" s="84">
        <v>305</v>
      </c>
      <c r="Q85" s="71">
        <f t="shared" si="13"/>
        <v>152.5</v>
      </c>
      <c r="R85" s="12"/>
      <c r="S85" s="99"/>
      <c r="T85" s="99"/>
      <c r="U85" s="99"/>
      <c r="V85" s="99"/>
      <c r="W85" s="99"/>
      <c r="X85" s="99"/>
      <c r="Y85" s="99"/>
      <c r="Z85" s="99"/>
      <c r="AA85" s="99"/>
      <c r="AB85" s="99"/>
      <c r="AC85" s="99"/>
      <c r="AD85" s="99"/>
      <c r="AE85" s="99"/>
      <c r="AF85" s="99"/>
      <c r="AG85" s="99"/>
      <c r="AH85" s="99"/>
      <c r="AI85" s="99"/>
      <c r="AJ85" s="99"/>
      <c r="AK85" s="99"/>
      <c r="AL85" s="99"/>
      <c r="AM85" s="99"/>
      <c r="AN85" s="99"/>
      <c r="AO85" s="99"/>
      <c r="AP85" s="99"/>
      <c r="AQ85" s="99"/>
      <c r="AR85" s="99"/>
      <c r="AS85" s="99"/>
      <c r="AT85" s="99"/>
    </row>
    <row r="86" spans="1:46" s="71" customFormat="1" x14ac:dyDescent="0.3">
      <c r="A86" s="41">
        <v>116</v>
      </c>
      <c r="B86" s="63" t="s">
        <v>93</v>
      </c>
      <c r="C86" s="41">
        <v>1</v>
      </c>
      <c r="D86" s="14">
        <v>688</v>
      </c>
      <c r="E86" s="42">
        <v>10</v>
      </c>
      <c r="F86" s="41">
        <v>955</v>
      </c>
      <c r="G86" s="66">
        <f t="shared" si="14"/>
        <v>2185</v>
      </c>
      <c r="H86" s="41">
        <f t="shared" si="9"/>
        <v>1570</v>
      </c>
      <c r="I86" s="14"/>
      <c r="J86" s="69">
        <f t="shared" si="11"/>
        <v>882</v>
      </c>
      <c r="K86" s="41"/>
      <c r="L86" s="41"/>
      <c r="M86" s="41"/>
      <c r="N86" s="39">
        <f t="shared" si="10"/>
        <v>78.5</v>
      </c>
      <c r="O86" s="49">
        <f t="shared" si="12"/>
        <v>960.5</v>
      </c>
      <c r="P86" s="84">
        <v>437</v>
      </c>
      <c r="Q86" s="71">
        <f t="shared" si="13"/>
        <v>218.5</v>
      </c>
      <c r="R86" s="99"/>
      <c r="S86" s="99"/>
      <c r="T86" s="99"/>
      <c r="U86" s="99"/>
      <c r="V86" s="99"/>
      <c r="W86" s="99"/>
      <c r="X86" s="99"/>
      <c r="Y86" s="99"/>
      <c r="Z86" s="99"/>
      <c r="AA86" s="99"/>
      <c r="AB86" s="99"/>
      <c r="AC86" s="99"/>
      <c r="AD86" s="99"/>
      <c r="AE86" s="99"/>
      <c r="AF86" s="99"/>
      <c r="AG86" s="99"/>
      <c r="AH86" s="99"/>
      <c r="AI86" s="99"/>
      <c r="AJ86" s="99"/>
      <c r="AK86" s="99"/>
      <c r="AL86" s="99"/>
      <c r="AM86" s="99"/>
      <c r="AN86" s="99"/>
      <c r="AO86" s="99"/>
      <c r="AP86" s="99"/>
      <c r="AQ86" s="99"/>
      <c r="AR86" s="99"/>
      <c r="AS86" s="99"/>
      <c r="AT86" s="99"/>
    </row>
    <row r="87" spans="1:46" s="71" customFormat="1" x14ac:dyDescent="0.3">
      <c r="A87" s="66">
        <v>118</v>
      </c>
      <c r="B87" s="67" t="s">
        <v>63</v>
      </c>
      <c r="C87" s="66">
        <v>12</v>
      </c>
      <c r="D87" s="88">
        <v>0</v>
      </c>
      <c r="E87" s="68">
        <v>7</v>
      </c>
      <c r="F87" s="66">
        <v>190</v>
      </c>
      <c r="G87" s="66">
        <f t="shared" si="14"/>
        <v>336</v>
      </c>
      <c r="H87" s="66">
        <f t="shared" si="9"/>
        <v>263</v>
      </c>
      <c r="I87" s="88">
        <v>240</v>
      </c>
      <c r="J87" s="69">
        <f t="shared" si="11"/>
        <v>1.9166666666666667</v>
      </c>
      <c r="K87" s="66"/>
      <c r="L87" s="66"/>
      <c r="M87" s="66"/>
      <c r="N87" s="44">
        <f t="shared" si="10"/>
        <v>1.0958333333333334</v>
      </c>
      <c r="O87" s="49">
        <f t="shared" si="12"/>
        <v>3.0125000000000002</v>
      </c>
      <c r="P87" s="83">
        <v>96</v>
      </c>
      <c r="Q87" s="71">
        <f t="shared" si="13"/>
        <v>48</v>
      </c>
      <c r="R87" s="99"/>
      <c r="S87" s="99"/>
      <c r="T87" s="99"/>
      <c r="U87" s="99"/>
      <c r="V87" s="99"/>
      <c r="W87" s="99"/>
      <c r="X87" s="99"/>
      <c r="Y87" s="99"/>
      <c r="Z87" s="99"/>
      <c r="AA87" s="99"/>
      <c r="AB87" s="99"/>
      <c r="AC87" s="99"/>
      <c r="AD87" s="99"/>
      <c r="AE87" s="99"/>
      <c r="AF87" s="99"/>
      <c r="AG87" s="99"/>
      <c r="AH87" s="99"/>
      <c r="AI87" s="99"/>
      <c r="AJ87" s="99"/>
      <c r="AK87" s="99"/>
      <c r="AL87" s="99"/>
      <c r="AM87" s="99"/>
      <c r="AN87" s="99"/>
      <c r="AO87" s="99"/>
      <c r="AP87" s="99"/>
      <c r="AQ87" s="99"/>
      <c r="AR87" s="99"/>
      <c r="AS87" s="99"/>
      <c r="AT87" s="99"/>
    </row>
    <row r="88" spans="1:46" s="71" customFormat="1" x14ac:dyDescent="0.3">
      <c r="A88" s="66">
        <v>92</v>
      </c>
      <c r="B88" s="67" t="s">
        <v>62</v>
      </c>
      <c r="C88" s="66">
        <v>40</v>
      </c>
      <c r="D88" s="88">
        <v>768</v>
      </c>
      <c r="E88" s="68">
        <v>7</v>
      </c>
      <c r="F88" s="66">
        <v>5230</v>
      </c>
      <c r="G88" s="66">
        <f t="shared" si="14"/>
        <v>5817</v>
      </c>
      <c r="H88" s="66">
        <f t="shared" si="9"/>
        <v>5523.5</v>
      </c>
      <c r="I88" s="88">
        <v>2800</v>
      </c>
      <c r="J88" s="69">
        <f t="shared" si="11"/>
        <v>48.887500000000003</v>
      </c>
      <c r="K88" s="66"/>
      <c r="L88" s="66"/>
      <c r="M88" s="66"/>
      <c r="N88" s="44">
        <f t="shared" si="10"/>
        <v>6.9043749999999999</v>
      </c>
      <c r="O88" s="49">
        <f t="shared" si="12"/>
        <v>55.791875000000005</v>
      </c>
      <c r="P88" s="83">
        <v>1662</v>
      </c>
      <c r="Q88" s="71">
        <f t="shared" si="13"/>
        <v>831</v>
      </c>
      <c r="R88" s="99"/>
      <c r="S88" s="99"/>
      <c r="T88" s="99"/>
      <c r="U88" s="99"/>
      <c r="V88" s="99"/>
      <c r="W88" s="99"/>
      <c r="X88" s="99"/>
      <c r="Y88" s="99"/>
      <c r="Z88" s="99"/>
      <c r="AA88" s="99"/>
      <c r="AB88" s="99"/>
      <c r="AC88" s="99"/>
      <c r="AD88" s="99"/>
      <c r="AE88" s="99"/>
      <c r="AF88" s="99"/>
      <c r="AG88" s="99"/>
      <c r="AH88" s="99"/>
      <c r="AI88" s="99"/>
      <c r="AJ88" s="99"/>
      <c r="AK88" s="99"/>
      <c r="AL88" s="99"/>
      <c r="AM88" s="99"/>
      <c r="AN88" s="99"/>
      <c r="AO88" s="99"/>
      <c r="AP88" s="99"/>
      <c r="AQ88" s="99"/>
      <c r="AR88" s="99"/>
      <c r="AS88" s="99"/>
      <c r="AT88" s="99"/>
    </row>
    <row r="89" spans="1:46" s="71" customFormat="1" x14ac:dyDescent="0.3">
      <c r="A89" s="66">
        <v>120</v>
      </c>
      <c r="B89" s="67" t="s">
        <v>64</v>
      </c>
      <c r="C89" s="66">
        <v>30</v>
      </c>
      <c r="D89" s="88">
        <v>0</v>
      </c>
      <c r="E89" s="68">
        <v>7</v>
      </c>
      <c r="F89" s="66">
        <v>1344</v>
      </c>
      <c r="G89" s="66">
        <f t="shared" si="14"/>
        <v>1050</v>
      </c>
      <c r="H89" s="66">
        <f t="shared" si="9"/>
        <v>1197</v>
      </c>
      <c r="I89" s="88">
        <v>900</v>
      </c>
      <c r="J89" s="69">
        <f t="shared" si="11"/>
        <v>9.9</v>
      </c>
      <c r="K89" s="66"/>
      <c r="L89" s="66"/>
      <c r="M89" s="66"/>
      <c r="N89" s="44">
        <f t="shared" si="10"/>
        <v>1.9950000000000001</v>
      </c>
      <c r="O89" s="49">
        <f t="shared" si="12"/>
        <v>11.895</v>
      </c>
      <c r="P89" s="83">
        <v>300</v>
      </c>
      <c r="Q89" s="71">
        <f t="shared" si="13"/>
        <v>150</v>
      </c>
      <c r="R89" s="99"/>
      <c r="S89" s="99"/>
      <c r="T89" s="99"/>
      <c r="U89" s="99"/>
      <c r="V89" s="99"/>
      <c r="W89" s="99"/>
      <c r="X89" s="99"/>
      <c r="Y89" s="99"/>
      <c r="Z89" s="99"/>
      <c r="AA89" s="99"/>
      <c r="AB89" s="99"/>
      <c r="AC89" s="99"/>
      <c r="AD89" s="99"/>
      <c r="AE89" s="99"/>
      <c r="AF89" s="99"/>
      <c r="AG89" s="99"/>
      <c r="AH89" s="99"/>
      <c r="AI89" s="99"/>
      <c r="AJ89" s="99"/>
      <c r="AK89" s="99"/>
      <c r="AL89" s="99"/>
      <c r="AM89" s="99"/>
      <c r="AN89" s="99"/>
      <c r="AO89" s="99"/>
      <c r="AP89" s="99"/>
      <c r="AQ89" s="99"/>
      <c r="AR89" s="99"/>
      <c r="AS89" s="99"/>
      <c r="AT89" s="99"/>
    </row>
    <row r="90" spans="1:46" s="71" customFormat="1" x14ac:dyDescent="0.3">
      <c r="A90" s="66">
        <v>1503</v>
      </c>
      <c r="B90" s="67" t="s">
        <v>65</v>
      </c>
      <c r="C90" s="66">
        <v>30</v>
      </c>
      <c r="D90" s="88">
        <v>0</v>
      </c>
      <c r="E90" s="68">
        <v>7</v>
      </c>
      <c r="F90" s="66">
        <v>1082</v>
      </c>
      <c r="G90" s="66">
        <f t="shared" si="14"/>
        <v>1050</v>
      </c>
      <c r="H90" s="66">
        <f t="shared" si="9"/>
        <v>1066</v>
      </c>
      <c r="I90" s="88">
        <v>600</v>
      </c>
      <c r="J90" s="69">
        <f t="shared" si="11"/>
        <v>15.533333333333333</v>
      </c>
      <c r="K90" s="66"/>
      <c r="L90" s="66"/>
      <c r="M90" s="66"/>
      <c r="N90" s="44">
        <f t="shared" si="10"/>
        <v>1.7766666666666668</v>
      </c>
      <c r="O90" s="49">
        <f t="shared" si="12"/>
        <v>17.309999999999999</v>
      </c>
      <c r="P90" s="83">
        <v>300</v>
      </c>
      <c r="Q90" s="71">
        <f t="shared" si="13"/>
        <v>150</v>
      </c>
      <c r="R90" s="99"/>
      <c r="S90" s="99"/>
      <c r="T90" s="99"/>
      <c r="U90" s="99"/>
      <c r="V90" s="99"/>
      <c r="W90" s="99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99"/>
      <c r="AK90" s="99"/>
      <c r="AL90" s="99"/>
      <c r="AM90" s="99"/>
      <c r="AN90" s="99"/>
      <c r="AO90" s="99"/>
      <c r="AP90" s="99"/>
      <c r="AQ90" s="99"/>
      <c r="AR90" s="99"/>
      <c r="AS90" s="99"/>
      <c r="AT90" s="99"/>
    </row>
    <row r="91" spans="1:46" s="71" customFormat="1" x14ac:dyDescent="0.3">
      <c r="A91" s="66">
        <v>122</v>
      </c>
      <c r="B91" s="67" t="s">
        <v>39</v>
      </c>
      <c r="C91" s="66">
        <v>10</v>
      </c>
      <c r="D91" s="88">
        <v>3071</v>
      </c>
      <c r="E91" s="68">
        <v>9</v>
      </c>
      <c r="F91" s="66">
        <v>4639</v>
      </c>
      <c r="G91" s="66">
        <f t="shared" si="14"/>
        <v>5040</v>
      </c>
      <c r="H91" s="66">
        <f t="shared" si="9"/>
        <v>4839.5</v>
      </c>
      <c r="I91" s="88">
        <v>700</v>
      </c>
      <c r="J91" s="69">
        <f t="shared" si="11"/>
        <v>106.85</v>
      </c>
      <c r="K91" s="66"/>
      <c r="L91" s="73">
        <v>30</v>
      </c>
      <c r="M91" s="66"/>
      <c r="N91" s="44">
        <f t="shared" si="10"/>
        <v>24.197500000000002</v>
      </c>
      <c r="O91" s="49">
        <f t="shared" si="12"/>
        <v>131.04749999999999</v>
      </c>
      <c r="P91" s="83">
        <v>1120</v>
      </c>
      <c r="Q91" s="71">
        <f t="shared" si="13"/>
        <v>560</v>
      </c>
      <c r="R91" s="99"/>
      <c r="S91" s="99"/>
      <c r="T91" s="99"/>
      <c r="U91" s="99"/>
      <c r="V91" s="99"/>
      <c r="W91" s="99"/>
      <c r="X91" s="99"/>
      <c r="Y91" s="99"/>
      <c r="Z91" s="99"/>
      <c r="AA91" s="99"/>
      <c r="AB91" s="99"/>
      <c r="AC91" s="99"/>
      <c r="AD91" s="99"/>
      <c r="AE91" s="99"/>
      <c r="AF91" s="99"/>
      <c r="AG91" s="99"/>
      <c r="AH91" s="99"/>
      <c r="AI91" s="99"/>
      <c r="AJ91" s="99"/>
      <c r="AK91" s="99"/>
      <c r="AL91" s="99"/>
      <c r="AM91" s="99"/>
      <c r="AN91" s="99"/>
      <c r="AO91" s="99"/>
      <c r="AP91" s="99"/>
      <c r="AQ91" s="99"/>
      <c r="AR91" s="99"/>
      <c r="AS91" s="99"/>
      <c r="AT91" s="99"/>
    </row>
    <row r="92" spans="1:46" s="71" customFormat="1" x14ac:dyDescent="0.3">
      <c r="A92" s="66">
        <v>1029</v>
      </c>
      <c r="B92" s="67" t="s">
        <v>38</v>
      </c>
      <c r="C92" s="66">
        <v>10</v>
      </c>
      <c r="D92" s="88">
        <v>754</v>
      </c>
      <c r="E92" s="68">
        <v>9</v>
      </c>
      <c r="F92" s="66">
        <v>1377</v>
      </c>
      <c r="G92" s="66">
        <f t="shared" si="14"/>
        <v>1827</v>
      </c>
      <c r="H92" s="66">
        <f t="shared" si="9"/>
        <v>1602</v>
      </c>
      <c r="I92" s="88">
        <v>400</v>
      </c>
      <c r="J92" s="69">
        <f t="shared" si="11"/>
        <v>44.8</v>
      </c>
      <c r="K92" s="66"/>
      <c r="L92" s="66"/>
      <c r="M92" s="66"/>
      <c r="N92" s="44">
        <f t="shared" si="10"/>
        <v>8.0100000000000016</v>
      </c>
      <c r="O92" s="49">
        <f t="shared" si="12"/>
        <v>52.81</v>
      </c>
      <c r="P92" s="83">
        <v>406</v>
      </c>
      <c r="Q92" s="71">
        <f t="shared" si="13"/>
        <v>203</v>
      </c>
      <c r="R92" s="99"/>
      <c r="S92" s="99"/>
      <c r="T92" s="99"/>
      <c r="U92" s="99"/>
      <c r="V92" s="99"/>
      <c r="W92" s="99"/>
      <c r="X92" s="99"/>
      <c r="Y92" s="99"/>
      <c r="Z92" s="99"/>
      <c r="AA92" s="99"/>
      <c r="AB92" s="99"/>
      <c r="AC92" s="99"/>
      <c r="AD92" s="99"/>
      <c r="AE92" s="99"/>
      <c r="AF92" s="99"/>
      <c r="AG92" s="99"/>
      <c r="AH92" s="99"/>
      <c r="AI92" s="99"/>
      <c r="AJ92" s="99"/>
      <c r="AK92" s="99"/>
      <c r="AL92" s="99"/>
      <c r="AM92" s="99"/>
      <c r="AN92" s="99"/>
      <c r="AO92" s="99"/>
      <c r="AP92" s="99"/>
      <c r="AQ92" s="99"/>
      <c r="AR92" s="99"/>
      <c r="AS92" s="99"/>
      <c r="AT92" s="99"/>
    </row>
    <row r="93" spans="1:46" s="71" customFormat="1" x14ac:dyDescent="0.3">
      <c r="A93" s="66">
        <v>1027</v>
      </c>
      <c r="B93" s="67" t="s">
        <v>135</v>
      </c>
      <c r="C93" s="66">
        <v>10</v>
      </c>
      <c r="D93" s="88">
        <v>487</v>
      </c>
      <c r="E93" s="68">
        <v>9</v>
      </c>
      <c r="F93" s="66">
        <v>783</v>
      </c>
      <c r="G93" s="66">
        <f t="shared" si="14"/>
        <v>958.5</v>
      </c>
      <c r="H93" s="66">
        <f t="shared" si="9"/>
        <v>870.75</v>
      </c>
      <c r="I93" s="88">
        <v>250</v>
      </c>
      <c r="J93" s="69">
        <f t="shared" si="11"/>
        <v>13.375</v>
      </c>
      <c r="K93" s="66"/>
      <c r="L93" s="73">
        <v>20</v>
      </c>
      <c r="M93" s="66"/>
      <c r="N93" s="44">
        <f t="shared" si="10"/>
        <v>4.3537499999999998</v>
      </c>
      <c r="O93" s="49">
        <f t="shared" si="12"/>
        <v>17.728749999999998</v>
      </c>
      <c r="P93" s="83">
        <v>213</v>
      </c>
      <c r="Q93" s="71">
        <f t="shared" si="13"/>
        <v>106.5</v>
      </c>
      <c r="R93" s="99"/>
      <c r="S93" s="99"/>
      <c r="T93" s="99"/>
      <c r="U93" s="99"/>
      <c r="V93" s="99"/>
      <c r="W93" s="99"/>
      <c r="X93" s="99"/>
      <c r="Y93" s="99"/>
      <c r="Z93" s="99"/>
      <c r="AA93" s="99"/>
      <c r="AB93" s="99"/>
      <c r="AC93" s="99"/>
      <c r="AD93" s="99"/>
      <c r="AE93" s="99"/>
      <c r="AF93" s="99"/>
      <c r="AG93" s="99"/>
      <c r="AH93" s="99"/>
      <c r="AI93" s="99"/>
      <c r="AJ93" s="99"/>
      <c r="AK93" s="99"/>
      <c r="AL93" s="99"/>
      <c r="AM93" s="99"/>
      <c r="AN93" s="99"/>
      <c r="AO93" s="99"/>
      <c r="AP93" s="99"/>
      <c r="AQ93" s="99"/>
      <c r="AR93" s="99"/>
      <c r="AS93" s="99"/>
      <c r="AT93" s="99"/>
    </row>
    <row r="94" spans="1:46" s="71" customFormat="1" x14ac:dyDescent="0.3">
      <c r="A94" s="66">
        <v>4602</v>
      </c>
      <c r="B94" s="67" t="s">
        <v>136</v>
      </c>
      <c r="C94" s="66">
        <v>10</v>
      </c>
      <c r="D94" s="88">
        <v>934</v>
      </c>
      <c r="E94" s="68">
        <v>9</v>
      </c>
      <c r="F94" s="66">
        <v>718</v>
      </c>
      <c r="G94" s="66">
        <f t="shared" si="14"/>
        <v>450</v>
      </c>
      <c r="H94" s="66">
        <f t="shared" si="9"/>
        <v>584</v>
      </c>
      <c r="I94" s="88"/>
      <c r="J94" s="69">
        <f t="shared" si="11"/>
        <v>-35</v>
      </c>
      <c r="K94" s="66"/>
      <c r="L94" s="73">
        <v>20</v>
      </c>
      <c r="M94" s="66"/>
      <c r="N94" s="44">
        <f t="shared" si="10"/>
        <v>2.9200000000000004</v>
      </c>
      <c r="O94" s="49">
        <f t="shared" si="12"/>
        <v>-32.08</v>
      </c>
      <c r="P94" s="83">
        <v>100</v>
      </c>
      <c r="Q94" s="71">
        <f t="shared" si="13"/>
        <v>50</v>
      </c>
      <c r="R94" s="99"/>
      <c r="S94" s="99"/>
      <c r="T94" s="99"/>
      <c r="U94" s="99"/>
      <c r="V94" s="99"/>
      <c r="W94" s="99"/>
      <c r="X94" s="99"/>
      <c r="Y94" s="99"/>
      <c r="Z94" s="99"/>
      <c r="AA94" s="99"/>
      <c r="AB94" s="99"/>
      <c r="AC94" s="99"/>
      <c r="AD94" s="99"/>
      <c r="AE94" s="99"/>
      <c r="AF94" s="99"/>
      <c r="AG94" s="99"/>
      <c r="AH94" s="99"/>
      <c r="AI94" s="99"/>
      <c r="AJ94" s="99"/>
      <c r="AK94" s="99"/>
      <c r="AL94" s="99"/>
      <c r="AM94" s="99"/>
      <c r="AN94" s="99"/>
      <c r="AO94" s="99"/>
      <c r="AP94" s="99"/>
      <c r="AQ94" s="99"/>
      <c r="AR94" s="99"/>
      <c r="AS94" s="99"/>
      <c r="AT94" s="99"/>
    </row>
    <row r="95" spans="1:46" s="71" customFormat="1" x14ac:dyDescent="0.3">
      <c r="A95" s="66">
        <v>1353</v>
      </c>
      <c r="B95" s="67" t="s">
        <v>211</v>
      </c>
      <c r="C95" s="66">
        <v>20</v>
      </c>
      <c r="D95" s="88">
        <v>881</v>
      </c>
      <c r="E95" s="68">
        <v>4.5</v>
      </c>
      <c r="F95" s="66">
        <v>2102</v>
      </c>
      <c r="G95" s="66">
        <f t="shared" si="14"/>
        <v>1800</v>
      </c>
      <c r="H95" s="66">
        <f t="shared" si="9"/>
        <v>1951</v>
      </c>
      <c r="I95" s="88"/>
      <c r="J95" s="69">
        <f t="shared" si="11"/>
        <v>53.5</v>
      </c>
      <c r="K95" s="66"/>
      <c r="L95" s="66"/>
      <c r="M95" s="66"/>
      <c r="N95" s="44">
        <f t="shared" si="10"/>
        <v>4.8775000000000004</v>
      </c>
      <c r="O95" s="49">
        <f t="shared" si="12"/>
        <v>58.377499999999998</v>
      </c>
      <c r="P95" s="83">
        <v>800</v>
      </c>
      <c r="Q95" s="71">
        <f t="shared" si="13"/>
        <v>400</v>
      </c>
      <c r="R95" s="99"/>
      <c r="S95" s="99"/>
      <c r="T95" s="99"/>
      <c r="U95" s="99"/>
      <c r="V95" s="99"/>
      <c r="W95" s="99"/>
      <c r="X95" s="99"/>
      <c r="Y95" s="99"/>
      <c r="Z95" s="99"/>
      <c r="AA95" s="99"/>
      <c r="AB95" s="99"/>
      <c r="AC95" s="99"/>
      <c r="AD95" s="99"/>
      <c r="AE95" s="99"/>
      <c r="AF95" s="99"/>
      <c r="AG95" s="99"/>
      <c r="AH95" s="99"/>
      <c r="AI95" s="99"/>
      <c r="AJ95" s="99"/>
      <c r="AK95" s="99"/>
      <c r="AL95" s="99"/>
      <c r="AM95" s="99"/>
      <c r="AN95" s="99"/>
      <c r="AO95" s="99"/>
      <c r="AP95" s="99"/>
      <c r="AQ95" s="99"/>
      <c r="AR95" s="99"/>
      <c r="AS95" s="99"/>
      <c r="AT95" s="99"/>
    </row>
    <row r="96" spans="1:46" s="71" customFormat="1" x14ac:dyDescent="0.3">
      <c r="A96" s="66">
        <v>1469</v>
      </c>
      <c r="B96" s="67" t="s">
        <v>212</v>
      </c>
      <c r="C96" s="66">
        <v>20</v>
      </c>
      <c r="D96" s="88">
        <v>2155</v>
      </c>
      <c r="E96" s="68">
        <v>7</v>
      </c>
      <c r="F96" s="66">
        <v>4494</v>
      </c>
      <c r="G96" s="66">
        <f t="shared" si="14"/>
        <v>4546.5</v>
      </c>
      <c r="H96" s="66">
        <f t="shared" si="9"/>
        <v>4520.25</v>
      </c>
      <c r="I96" s="88"/>
      <c r="J96" s="69">
        <f t="shared" si="11"/>
        <v>118.2625</v>
      </c>
      <c r="K96" s="66"/>
      <c r="L96" s="66"/>
      <c r="M96" s="73">
        <v>20</v>
      </c>
      <c r="N96" s="44">
        <f t="shared" si="10"/>
        <v>11.300625</v>
      </c>
      <c r="O96" s="49">
        <f t="shared" si="12"/>
        <v>129.56312500000001</v>
      </c>
      <c r="P96" s="83">
        <v>1299</v>
      </c>
      <c r="Q96" s="71">
        <f t="shared" si="13"/>
        <v>649.5</v>
      </c>
      <c r="R96" s="99"/>
      <c r="S96" s="99"/>
      <c r="T96" s="99"/>
      <c r="U96" s="99"/>
      <c r="V96" s="99"/>
      <c r="W96" s="99"/>
      <c r="X96" s="99"/>
      <c r="Y96" s="99"/>
      <c r="Z96" s="99"/>
      <c r="AA96" s="99"/>
      <c r="AB96" s="99"/>
      <c r="AC96" s="99"/>
      <c r="AD96" s="99"/>
      <c r="AE96" s="99"/>
      <c r="AF96" s="99"/>
      <c r="AG96" s="99"/>
      <c r="AH96" s="99"/>
      <c r="AI96" s="99"/>
      <c r="AJ96" s="99"/>
      <c r="AK96" s="99"/>
      <c r="AL96" s="99"/>
      <c r="AM96" s="99"/>
      <c r="AN96" s="99"/>
      <c r="AO96" s="99"/>
      <c r="AP96" s="99"/>
      <c r="AQ96" s="99"/>
      <c r="AR96" s="99"/>
      <c r="AS96" s="99"/>
      <c r="AT96" s="99"/>
    </row>
    <row r="97" spans="1:46" s="71" customFormat="1" x14ac:dyDescent="0.3">
      <c r="A97" s="66">
        <v>1470</v>
      </c>
      <c r="B97" s="67" t="s">
        <v>213</v>
      </c>
      <c r="C97" s="66">
        <v>20</v>
      </c>
      <c r="D97" s="88">
        <v>2205</v>
      </c>
      <c r="E97" s="68">
        <v>7</v>
      </c>
      <c r="F97" s="66">
        <v>5835</v>
      </c>
      <c r="G97" s="66">
        <f t="shared" si="14"/>
        <v>5369</v>
      </c>
      <c r="H97" s="66">
        <f t="shared" si="9"/>
        <v>5602</v>
      </c>
      <c r="I97" s="88"/>
      <c r="J97" s="69">
        <f t="shared" si="11"/>
        <v>169.85</v>
      </c>
      <c r="K97" s="66"/>
      <c r="L97" s="66"/>
      <c r="M97" s="73">
        <v>15</v>
      </c>
      <c r="N97" s="44">
        <f t="shared" si="10"/>
        <v>14.005000000000001</v>
      </c>
      <c r="O97" s="49">
        <f t="shared" si="12"/>
        <v>183.85499999999999</v>
      </c>
      <c r="P97" s="83">
        <v>1534</v>
      </c>
      <c r="Q97" s="71">
        <f t="shared" si="13"/>
        <v>767</v>
      </c>
      <c r="R97" s="99"/>
      <c r="S97" s="99"/>
      <c r="T97" s="99"/>
      <c r="U97" s="99"/>
      <c r="V97" s="99"/>
      <c r="W97" s="99"/>
      <c r="X97" s="99"/>
      <c r="Y97" s="99"/>
      <c r="Z97" s="99"/>
      <c r="AA97" s="99"/>
      <c r="AB97" s="99"/>
      <c r="AC97" s="99"/>
      <c r="AD97" s="99"/>
      <c r="AE97" s="99"/>
      <c r="AF97" s="99"/>
      <c r="AG97" s="99"/>
      <c r="AH97" s="99"/>
      <c r="AI97" s="99"/>
      <c r="AJ97" s="99"/>
      <c r="AK97" s="99"/>
      <c r="AL97" s="99"/>
      <c r="AM97" s="99"/>
      <c r="AN97" s="99"/>
      <c r="AO97" s="99"/>
      <c r="AP97" s="99"/>
      <c r="AQ97" s="99"/>
      <c r="AR97" s="99"/>
      <c r="AS97" s="99"/>
      <c r="AT97" s="99"/>
    </row>
    <row r="98" spans="1:46" s="81" customFormat="1" x14ac:dyDescent="0.3">
      <c r="A98" s="66">
        <v>1314</v>
      </c>
      <c r="B98" s="67" t="s">
        <v>156</v>
      </c>
      <c r="C98" s="66">
        <v>20</v>
      </c>
      <c r="D98" s="88">
        <v>0</v>
      </c>
      <c r="E98" s="68">
        <v>4</v>
      </c>
      <c r="F98" s="66">
        <v>1890</v>
      </c>
      <c r="G98" s="66">
        <f t="shared" si="14"/>
        <v>1200</v>
      </c>
      <c r="H98" s="66">
        <f t="shared" si="9"/>
        <v>1545</v>
      </c>
      <c r="I98" s="88"/>
      <c r="J98" s="69">
        <f t="shared" si="11"/>
        <v>77.25</v>
      </c>
      <c r="K98" s="66"/>
      <c r="L98" s="66"/>
      <c r="M98" s="66"/>
      <c r="N98" s="44">
        <f t="shared" si="10"/>
        <v>3.8624999999999998</v>
      </c>
      <c r="O98" s="49">
        <f t="shared" si="12"/>
        <v>81.112499999999997</v>
      </c>
      <c r="P98" s="83">
        <v>600</v>
      </c>
      <c r="Q98" s="71">
        <f t="shared" si="13"/>
        <v>300</v>
      </c>
      <c r="R98" s="99"/>
      <c r="S98" s="99"/>
      <c r="T98" s="99"/>
      <c r="U98" s="99"/>
      <c r="V98" s="99"/>
      <c r="W98" s="99"/>
      <c r="X98" s="99"/>
      <c r="Y98" s="99"/>
      <c r="Z98" s="99"/>
      <c r="AA98" s="99"/>
      <c r="AB98" s="99"/>
      <c r="AC98" s="99"/>
      <c r="AD98" s="99"/>
      <c r="AE98" s="99"/>
      <c r="AF98" s="99"/>
      <c r="AG98" s="99"/>
      <c r="AH98" s="99"/>
      <c r="AI98" s="99"/>
      <c r="AJ98" s="99"/>
      <c r="AK98" s="99"/>
      <c r="AL98" s="99"/>
      <c r="AM98" s="99"/>
      <c r="AN98" s="99"/>
      <c r="AO98" s="99"/>
      <c r="AP98" s="99"/>
      <c r="AQ98" s="99"/>
      <c r="AR98" s="99"/>
      <c r="AS98" s="99"/>
      <c r="AT98" s="99"/>
    </row>
    <row r="99" spans="1:46" s="71" customFormat="1" x14ac:dyDescent="0.3">
      <c r="A99" s="66">
        <v>1504</v>
      </c>
      <c r="B99" s="67" t="s">
        <v>51</v>
      </c>
      <c r="C99" s="66">
        <v>12</v>
      </c>
      <c r="D99" s="88">
        <v>109</v>
      </c>
      <c r="E99" s="68">
        <v>3</v>
      </c>
      <c r="F99" s="66">
        <v>1040</v>
      </c>
      <c r="G99" s="66">
        <f t="shared" si="14"/>
        <v>409.5</v>
      </c>
      <c r="H99" s="66">
        <f t="shared" si="9"/>
        <v>724.75</v>
      </c>
      <c r="I99" s="88"/>
      <c r="J99" s="69">
        <f t="shared" si="11"/>
        <v>51.3125</v>
      </c>
      <c r="K99" s="66"/>
      <c r="L99" s="66"/>
      <c r="M99" s="66"/>
      <c r="N99" s="44">
        <f t="shared" si="10"/>
        <v>3.0197916666666669</v>
      </c>
      <c r="O99" s="49">
        <f t="shared" si="12"/>
        <v>54.33229166666667</v>
      </c>
      <c r="P99" s="83">
        <v>273</v>
      </c>
      <c r="Q99" s="71">
        <f t="shared" si="13"/>
        <v>136.5</v>
      </c>
      <c r="R99" s="99"/>
      <c r="S99" s="99"/>
      <c r="T99" s="99"/>
      <c r="U99" s="99"/>
      <c r="V99" s="99"/>
      <c r="W99" s="99"/>
      <c r="X99" s="99"/>
      <c r="Y99" s="99"/>
      <c r="Z99" s="99"/>
      <c r="AA99" s="99"/>
      <c r="AB99" s="99"/>
      <c r="AC99" s="99"/>
      <c r="AD99" s="99"/>
      <c r="AE99" s="99"/>
      <c r="AF99" s="99"/>
      <c r="AG99" s="99"/>
      <c r="AH99" s="99"/>
      <c r="AI99" s="99"/>
      <c r="AJ99" s="99"/>
      <c r="AK99" s="99"/>
      <c r="AL99" s="99"/>
      <c r="AM99" s="99"/>
      <c r="AN99" s="99"/>
      <c r="AO99" s="99"/>
      <c r="AP99" s="99"/>
      <c r="AQ99" s="99"/>
      <c r="AR99" s="99"/>
      <c r="AS99" s="99"/>
      <c r="AT99" s="99"/>
    </row>
    <row r="100" spans="1:46" s="71" customFormat="1" x14ac:dyDescent="0.3">
      <c r="A100" s="66">
        <v>1315</v>
      </c>
      <c r="B100" s="67" t="s">
        <v>157</v>
      </c>
      <c r="C100" s="66">
        <v>20</v>
      </c>
      <c r="D100" s="88">
        <v>0</v>
      </c>
      <c r="E100" s="68">
        <v>4</v>
      </c>
      <c r="F100" s="66">
        <v>1826</v>
      </c>
      <c r="G100" s="66">
        <f t="shared" si="14"/>
        <v>1200</v>
      </c>
      <c r="H100" s="66">
        <f t="shared" si="9"/>
        <v>1513</v>
      </c>
      <c r="I100" s="88"/>
      <c r="J100" s="69">
        <f t="shared" si="11"/>
        <v>75.650000000000006</v>
      </c>
      <c r="K100" s="66"/>
      <c r="L100" s="66"/>
      <c r="M100" s="66"/>
      <c r="N100" s="44">
        <f t="shared" si="10"/>
        <v>3.7825000000000002</v>
      </c>
      <c r="O100" s="49">
        <f t="shared" si="12"/>
        <v>79.432500000000005</v>
      </c>
      <c r="P100" s="83">
        <v>600</v>
      </c>
      <c r="Q100" s="71">
        <f t="shared" si="13"/>
        <v>300</v>
      </c>
      <c r="R100" s="99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</row>
    <row r="101" spans="1:46" s="71" customFormat="1" x14ac:dyDescent="0.3">
      <c r="A101" s="55">
        <v>1312</v>
      </c>
      <c r="B101" s="56" t="s">
        <v>271</v>
      </c>
      <c r="C101" s="55">
        <v>10</v>
      </c>
      <c r="D101" s="14">
        <v>0</v>
      </c>
      <c r="E101" s="57">
        <v>4</v>
      </c>
      <c r="F101" s="55">
        <v>0</v>
      </c>
      <c r="G101" s="66">
        <f t="shared" si="14"/>
        <v>0</v>
      </c>
      <c r="H101" s="55">
        <f t="shared" si="9"/>
        <v>0</v>
      </c>
      <c r="I101" s="14"/>
      <c r="J101" s="69">
        <f t="shared" si="11"/>
        <v>0</v>
      </c>
      <c r="K101" s="55"/>
      <c r="L101" s="55"/>
      <c r="M101" s="55"/>
      <c r="N101" s="59">
        <f t="shared" si="10"/>
        <v>0</v>
      </c>
      <c r="O101" s="49">
        <f t="shared" si="12"/>
        <v>0</v>
      </c>
      <c r="P101" s="87"/>
      <c r="Q101" s="71">
        <f t="shared" si="13"/>
        <v>0</v>
      </c>
      <c r="R101" s="12"/>
      <c r="S101" s="99"/>
      <c r="T101" s="99"/>
      <c r="U101" s="99"/>
      <c r="V101" s="99"/>
      <c r="W101" s="99"/>
      <c r="X101" s="99"/>
      <c r="Y101" s="99"/>
      <c r="Z101" s="99"/>
      <c r="AA101" s="99"/>
      <c r="AB101" s="99"/>
      <c r="AC101" s="99"/>
      <c r="AD101" s="99"/>
      <c r="AE101" s="99"/>
      <c r="AF101" s="99"/>
      <c r="AG101" s="99"/>
      <c r="AH101" s="99"/>
      <c r="AI101" s="99"/>
      <c r="AJ101" s="99"/>
      <c r="AK101" s="99"/>
      <c r="AL101" s="99"/>
      <c r="AM101" s="99"/>
      <c r="AN101" s="99"/>
      <c r="AO101" s="99"/>
      <c r="AP101" s="99"/>
      <c r="AQ101" s="99"/>
      <c r="AR101" s="99"/>
      <c r="AS101" s="99"/>
      <c r="AT101" s="99"/>
    </row>
    <row r="102" spans="1:46" s="71" customFormat="1" x14ac:dyDescent="0.3">
      <c r="A102" s="66">
        <v>4603</v>
      </c>
      <c r="B102" s="67" t="s">
        <v>347</v>
      </c>
      <c r="C102" s="66">
        <v>12</v>
      </c>
      <c r="D102" s="88">
        <v>0</v>
      </c>
      <c r="E102" s="68">
        <v>7</v>
      </c>
      <c r="F102" s="66">
        <v>3556</v>
      </c>
      <c r="G102" s="66">
        <f t="shared" si="14"/>
        <v>2100</v>
      </c>
      <c r="H102" s="66">
        <f t="shared" si="9"/>
        <v>2828</v>
      </c>
      <c r="I102" s="88"/>
      <c r="J102" s="69">
        <f t="shared" si="11"/>
        <v>235.66666666666666</v>
      </c>
      <c r="K102" s="66"/>
      <c r="L102" s="66"/>
      <c r="M102" s="66"/>
      <c r="N102" s="44">
        <f t="shared" si="10"/>
        <v>11.783333333333333</v>
      </c>
      <c r="O102" s="49">
        <f t="shared" si="12"/>
        <v>247.45</v>
      </c>
      <c r="P102" s="83">
        <v>600</v>
      </c>
      <c r="Q102" s="71">
        <f t="shared" si="13"/>
        <v>300</v>
      </c>
      <c r="R102" s="99"/>
      <c r="S102" s="99"/>
      <c r="T102" s="99"/>
      <c r="U102" s="99"/>
      <c r="V102" s="99"/>
      <c r="W102" s="99"/>
      <c r="X102" s="99"/>
      <c r="Y102" s="99"/>
      <c r="Z102" s="99"/>
      <c r="AA102" s="99"/>
      <c r="AB102" s="99"/>
      <c r="AC102" s="99"/>
      <c r="AD102" s="99"/>
      <c r="AE102" s="99"/>
      <c r="AF102" s="99"/>
      <c r="AG102" s="99"/>
      <c r="AH102" s="99"/>
      <c r="AI102" s="99"/>
      <c r="AJ102" s="99"/>
      <c r="AK102" s="99"/>
      <c r="AL102" s="99"/>
      <c r="AM102" s="99"/>
      <c r="AN102" s="99"/>
      <c r="AO102" s="99"/>
      <c r="AP102" s="99"/>
      <c r="AQ102" s="99"/>
      <c r="AR102" s="99"/>
      <c r="AS102" s="99"/>
      <c r="AT102" s="99"/>
    </row>
    <row r="103" spans="1:46" s="71" customFormat="1" x14ac:dyDescent="0.3">
      <c r="A103" s="66">
        <v>1404</v>
      </c>
      <c r="B103" s="67" t="s">
        <v>243</v>
      </c>
      <c r="C103" s="66">
        <v>1</v>
      </c>
      <c r="D103" s="88">
        <v>39</v>
      </c>
      <c r="E103" s="68">
        <v>7</v>
      </c>
      <c r="F103" s="66">
        <v>53</v>
      </c>
      <c r="G103" s="66">
        <f t="shared" si="14"/>
        <v>59.5</v>
      </c>
      <c r="H103" s="66">
        <f t="shared" si="9"/>
        <v>56.25</v>
      </c>
      <c r="I103" s="88"/>
      <c r="J103" s="69">
        <f t="shared" si="11"/>
        <v>17.25</v>
      </c>
      <c r="K103" s="66"/>
      <c r="L103" s="66"/>
      <c r="M103" s="66"/>
      <c r="N103" s="44">
        <f t="shared" si="10"/>
        <v>2.8125</v>
      </c>
      <c r="O103" s="49">
        <f t="shared" si="12"/>
        <v>20.0625</v>
      </c>
      <c r="P103" s="83">
        <v>17</v>
      </c>
      <c r="Q103" s="71">
        <f t="shared" si="13"/>
        <v>8.5</v>
      </c>
      <c r="R103" s="99"/>
      <c r="S103" s="99"/>
      <c r="T103" s="99"/>
      <c r="U103" s="99"/>
      <c r="V103" s="99"/>
      <c r="W103" s="99"/>
      <c r="X103" s="99"/>
      <c r="Y103" s="99"/>
      <c r="Z103" s="99"/>
      <c r="AA103" s="99"/>
      <c r="AB103" s="99"/>
      <c r="AC103" s="99"/>
      <c r="AD103" s="99"/>
      <c r="AE103" s="99"/>
      <c r="AF103" s="99"/>
      <c r="AG103" s="99"/>
      <c r="AH103" s="99"/>
      <c r="AI103" s="99"/>
      <c r="AJ103" s="99"/>
      <c r="AK103" s="99"/>
      <c r="AL103" s="99"/>
      <c r="AM103" s="99"/>
      <c r="AN103" s="99"/>
      <c r="AO103" s="99"/>
      <c r="AP103" s="99"/>
      <c r="AQ103" s="99"/>
      <c r="AR103" s="99"/>
      <c r="AS103" s="99"/>
      <c r="AT103" s="99"/>
    </row>
    <row r="104" spans="1:46" s="71" customFormat="1" x14ac:dyDescent="0.3">
      <c r="A104" s="66">
        <v>1072</v>
      </c>
      <c r="B104" s="67" t="s">
        <v>350</v>
      </c>
      <c r="C104" s="66">
        <v>10</v>
      </c>
      <c r="D104" s="88">
        <v>3631</v>
      </c>
      <c r="E104" s="68">
        <v>9</v>
      </c>
      <c r="F104" s="66">
        <v>4266</v>
      </c>
      <c r="G104" s="66">
        <f t="shared" si="14"/>
        <v>2164.5</v>
      </c>
      <c r="H104" s="66">
        <f t="shared" si="9"/>
        <v>3215.25</v>
      </c>
      <c r="I104" s="88"/>
      <c r="J104" s="69">
        <f t="shared" si="11"/>
        <v>-41.575000000000003</v>
      </c>
      <c r="K104" s="66"/>
      <c r="L104" s="66"/>
      <c r="M104" s="66"/>
      <c r="N104" s="44">
        <f t="shared" si="10"/>
        <v>16.076250000000002</v>
      </c>
      <c r="O104" s="49">
        <f t="shared" si="12"/>
        <v>-25.498750000000001</v>
      </c>
      <c r="P104" s="83">
        <v>481</v>
      </c>
      <c r="Q104" s="71">
        <f t="shared" si="13"/>
        <v>240.5</v>
      </c>
      <c r="R104" s="99"/>
      <c r="S104" s="99"/>
      <c r="T104" s="99"/>
      <c r="U104" s="99"/>
      <c r="V104" s="99"/>
      <c r="W104" s="99"/>
      <c r="X104" s="99"/>
      <c r="Y104" s="99"/>
      <c r="Z104" s="99"/>
      <c r="AA104" s="99"/>
      <c r="AB104" s="99"/>
      <c r="AC104" s="99"/>
      <c r="AD104" s="99"/>
      <c r="AE104" s="99"/>
      <c r="AF104" s="99"/>
      <c r="AG104" s="99"/>
      <c r="AH104" s="99"/>
      <c r="AI104" s="99"/>
      <c r="AJ104" s="99"/>
      <c r="AK104" s="99"/>
      <c r="AL104" s="99"/>
      <c r="AM104" s="99"/>
      <c r="AN104" s="99"/>
      <c r="AO104" s="99"/>
      <c r="AP104" s="99"/>
      <c r="AQ104" s="99"/>
      <c r="AR104" s="99"/>
      <c r="AS104" s="99"/>
      <c r="AT104" s="99"/>
    </row>
    <row r="105" spans="1:46" s="71" customFormat="1" x14ac:dyDescent="0.3">
      <c r="A105" s="66">
        <v>152</v>
      </c>
      <c r="B105" s="67" t="s">
        <v>360</v>
      </c>
      <c r="C105" s="66"/>
      <c r="D105" s="88">
        <v>0</v>
      </c>
      <c r="E105" s="68"/>
      <c r="F105" s="66"/>
      <c r="G105" s="66"/>
      <c r="H105" s="66"/>
      <c r="I105" s="88"/>
      <c r="J105" s="69"/>
      <c r="K105" s="66"/>
      <c r="L105" s="66"/>
      <c r="M105" s="66"/>
      <c r="N105" s="44"/>
      <c r="O105" s="49"/>
      <c r="P105" s="83"/>
      <c r="R105" s="99"/>
      <c r="S105" s="99"/>
      <c r="T105" s="99"/>
      <c r="U105" s="99"/>
      <c r="V105" s="99"/>
      <c r="W105" s="99"/>
      <c r="X105" s="99"/>
      <c r="Y105" s="99"/>
      <c r="Z105" s="99"/>
      <c r="AA105" s="99"/>
      <c r="AB105" s="99"/>
      <c r="AC105" s="99"/>
      <c r="AD105" s="99"/>
      <c r="AE105" s="99"/>
      <c r="AF105" s="99"/>
      <c r="AG105" s="99"/>
      <c r="AH105" s="99"/>
      <c r="AI105" s="99"/>
      <c r="AJ105" s="99"/>
      <c r="AK105" s="99"/>
      <c r="AL105" s="99"/>
      <c r="AM105" s="99"/>
      <c r="AN105" s="99"/>
      <c r="AO105" s="99"/>
      <c r="AP105" s="99"/>
      <c r="AQ105" s="99"/>
      <c r="AR105" s="99"/>
      <c r="AS105" s="99"/>
      <c r="AT105" s="99"/>
    </row>
    <row r="106" spans="1:46" s="81" customFormat="1" x14ac:dyDescent="0.3">
      <c r="A106" s="66">
        <v>4604</v>
      </c>
      <c r="B106" s="67" t="s">
        <v>48</v>
      </c>
      <c r="C106" s="66">
        <v>1</v>
      </c>
      <c r="D106" s="88">
        <v>47</v>
      </c>
      <c r="E106" s="68">
        <v>7</v>
      </c>
      <c r="F106" s="66">
        <v>399</v>
      </c>
      <c r="G106" s="66">
        <f t="shared" si="14"/>
        <v>476</v>
      </c>
      <c r="H106" s="66">
        <f t="shared" si="9"/>
        <v>437.5</v>
      </c>
      <c r="I106" s="88">
        <v>150</v>
      </c>
      <c r="J106" s="69">
        <f t="shared" si="11"/>
        <v>240.5</v>
      </c>
      <c r="K106" s="66"/>
      <c r="L106" s="66"/>
      <c r="M106" s="66"/>
      <c r="N106" s="44">
        <f t="shared" si="10"/>
        <v>21.875</v>
      </c>
      <c r="O106" s="49">
        <f t="shared" si="12"/>
        <v>262.375</v>
      </c>
      <c r="P106" s="83">
        <v>136</v>
      </c>
      <c r="Q106" s="71">
        <f t="shared" si="13"/>
        <v>68</v>
      </c>
      <c r="R106" s="99"/>
      <c r="S106" s="99"/>
      <c r="T106" s="99"/>
      <c r="U106" s="99"/>
      <c r="V106" s="99"/>
      <c r="W106" s="99"/>
      <c r="X106" s="99"/>
      <c r="Y106" s="99"/>
      <c r="Z106" s="99"/>
      <c r="AA106" s="99"/>
      <c r="AB106" s="99"/>
      <c r="AC106" s="99"/>
      <c r="AD106" s="99"/>
      <c r="AE106" s="99"/>
      <c r="AF106" s="99"/>
      <c r="AG106" s="99"/>
      <c r="AH106" s="99"/>
      <c r="AI106" s="99"/>
      <c r="AJ106" s="99"/>
      <c r="AK106" s="99"/>
      <c r="AL106" s="99"/>
      <c r="AM106" s="99"/>
      <c r="AN106" s="99"/>
      <c r="AO106" s="99"/>
      <c r="AP106" s="99"/>
      <c r="AQ106" s="99"/>
      <c r="AR106" s="99"/>
      <c r="AS106" s="99"/>
      <c r="AT106" s="99"/>
    </row>
    <row r="107" spans="1:46" s="71" customFormat="1" x14ac:dyDescent="0.3">
      <c r="A107" s="66">
        <v>1241</v>
      </c>
      <c r="B107" s="67" t="s">
        <v>158</v>
      </c>
      <c r="C107" s="66">
        <v>20</v>
      </c>
      <c r="D107" s="88">
        <v>5812</v>
      </c>
      <c r="E107" s="68">
        <v>6</v>
      </c>
      <c r="F107" s="66">
        <v>27453</v>
      </c>
      <c r="G107" s="66">
        <f t="shared" si="14"/>
        <v>33102</v>
      </c>
      <c r="H107" s="66">
        <f t="shared" si="9"/>
        <v>30277.5</v>
      </c>
      <c r="I107" s="88">
        <v>11000</v>
      </c>
      <c r="J107" s="69">
        <f t="shared" si="11"/>
        <v>673.27499999999998</v>
      </c>
      <c r="K107" s="66"/>
      <c r="L107" s="73">
        <v>40</v>
      </c>
      <c r="M107" s="73">
        <v>10</v>
      </c>
      <c r="N107" s="44">
        <f t="shared" si="10"/>
        <v>75.693749999999994</v>
      </c>
      <c r="O107" s="49">
        <f t="shared" si="12"/>
        <v>748.96875</v>
      </c>
      <c r="P107" s="83">
        <v>11034</v>
      </c>
      <c r="Q107" s="71">
        <f t="shared" si="13"/>
        <v>5517</v>
      </c>
      <c r="R107" s="99"/>
      <c r="S107" s="99"/>
      <c r="T107" s="99"/>
      <c r="U107" s="99"/>
      <c r="V107" s="99"/>
      <c r="W107" s="99"/>
      <c r="X107" s="99"/>
      <c r="Y107" s="99"/>
      <c r="Z107" s="99"/>
      <c r="AA107" s="99"/>
      <c r="AB107" s="99"/>
      <c r="AC107" s="99"/>
      <c r="AD107" s="99"/>
      <c r="AE107" s="99"/>
      <c r="AF107" s="99"/>
      <c r="AG107" s="99"/>
      <c r="AH107" s="99"/>
      <c r="AI107" s="99"/>
      <c r="AJ107" s="99"/>
      <c r="AK107" s="99"/>
      <c r="AL107" s="99"/>
      <c r="AM107" s="99"/>
      <c r="AN107" s="99"/>
      <c r="AO107" s="99"/>
      <c r="AP107" s="99"/>
      <c r="AQ107" s="99"/>
      <c r="AR107" s="99"/>
      <c r="AS107" s="99"/>
      <c r="AT107" s="99"/>
    </row>
    <row r="108" spans="1:46" s="71" customFormat="1" x14ac:dyDescent="0.3">
      <c r="A108" s="66">
        <v>1354</v>
      </c>
      <c r="B108" s="67" t="s">
        <v>159</v>
      </c>
      <c r="C108" s="66">
        <v>20</v>
      </c>
      <c r="D108" s="88">
        <v>208</v>
      </c>
      <c r="E108" s="68">
        <v>4.5</v>
      </c>
      <c r="F108" s="66">
        <v>1101</v>
      </c>
      <c r="G108" s="66">
        <f t="shared" si="14"/>
        <v>900</v>
      </c>
      <c r="H108" s="66">
        <f t="shared" si="9"/>
        <v>1000.5</v>
      </c>
      <c r="I108" s="88"/>
      <c r="J108" s="69">
        <f t="shared" si="11"/>
        <v>39.625</v>
      </c>
      <c r="K108" s="66"/>
      <c r="L108" s="66"/>
      <c r="M108" s="66"/>
      <c r="N108" s="44">
        <f t="shared" si="10"/>
        <v>2.5012500000000002</v>
      </c>
      <c r="O108" s="49">
        <f t="shared" si="12"/>
        <v>42.126249999999999</v>
      </c>
      <c r="P108" s="83">
        <v>400</v>
      </c>
      <c r="Q108" s="71">
        <f t="shared" si="13"/>
        <v>200</v>
      </c>
      <c r="R108" s="99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</row>
    <row r="109" spans="1:46" s="103" customFormat="1" x14ac:dyDescent="0.3">
      <c r="A109" s="55">
        <v>1613</v>
      </c>
      <c r="B109" s="56" t="s">
        <v>320</v>
      </c>
      <c r="C109" s="55"/>
      <c r="D109" s="14">
        <v>0</v>
      </c>
      <c r="E109" s="57"/>
      <c r="F109" s="55"/>
      <c r="G109" s="66">
        <f t="shared" si="14"/>
        <v>0</v>
      </c>
      <c r="H109" s="55"/>
      <c r="I109" s="14"/>
      <c r="J109" s="69" t="e">
        <f t="shared" si="11"/>
        <v>#DIV/0!</v>
      </c>
      <c r="K109" s="55"/>
      <c r="L109" s="55"/>
      <c r="M109" s="55"/>
      <c r="N109" s="59"/>
      <c r="O109" s="49" t="e">
        <f t="shared" si="12"/>
        <v>#DIV/0!</v>
      </c>
      <c r="P109" s="87"/>
      <c r="Q109" s="71">
        <f t="shared" si="13"/>
        <v>0</v>
      </c>
      <c r="R109" s="12"/>
      <c r="S109" s="99"/>
      <c r="T109" s="99"/>
      <c r="U109" s="99"/>
      <c r="V109" s="99"/>
      <c r="W109" s="99"/>
      <c r="X109" s="99"/>
      <c r="Y109" s="99"/>
      <c r="Z109" s="99"/>
      <c r="AA109" s="99"/>
      <c r="AB109" s="99"/>
      <c r="AC109" s="99"/>
      <c r="AD109" s="99"/>
      <c r="AE109" s="99"/>
      <c r="AF109" s="99"/>
      <c r="AG109" s="99"/>
      <c r="AH109" s="99"/>
      <c r="AI109" s="99"/>
      <c r="AJ109" s="99"/>
      <c r="AK109" s="99"/>
      <c r="AL109" s="99"/>
      <c r="AM109" s="99"/>
      <c r="AN109" s="99"/>
      <c r="AO109" s="99"/>
      <c r="AP109" s="99"/>
      <c r="AQ109" s="99"/>
      <c r="AR109" s="99"/>
      <c r="AS109" s="99"/>
      <c r="AT109" s="99"/>
    </row>
    <row r="110" spans="1:46" s="71" customFormat="1" x14ac:dyDescent="0.3">
      <c r="A110" s="66">
        <v>128</v>
      </c>
      <c r="B110" s="67" t="s">
        <v>80</v>
      </c>
      <c r="C110" s="66">
        <v>6</v>
      </c>
      <c r="D110" s="88">
        <v>31</v>
      </c>
      <c r="E110" s="68">
        <v>4</v>
      </c>
      <c r="F110" s="66">
        <v>134</v>
      </c>
      <c r="G110" s="66">
        <f t="shared" si="14"/>
        <v>100</v>
      </c>
      <c r="H110" s="66">
        <f t="shared" ref="H110:H137" si="15">SUM(F110+G110)/2</f>
        <v>117</v>
      </c>
      <c r="I110" s="88"/>
      <c r="J110" s="69">
        <f t="shared" si="11"/>
        <v>14.333333333333334</v>
      </c>
      <c r="K110" s="66"/>
      <c r="L110" s="66"/>
      <c r="M110" s="66"/>
      <c r="N110" s="44">
        <f t="shared" ref="N110:N128" si="16">H110*0.05/C110</f>
        <v>0.97500000000000009</v>
      </c>
      <c r="O110" s="49">
        <f t="shared" si="12"/>
        <v>15.308333333333334</v>
      </c>
      <c r="P110" s="83">
        <v>50</v>
      </c>
      <c r="Q110" s="71">
        <f t="shared" si="13"/>
        <v>25</v>
      </c>
      <c r="R110" s="99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  <c r="AL110" s="99"/>
      <c r="AM110" s="99"/>
      <c r="AN110" s="99"/>
      <c r="AO110" s="99"/>
      <c r="AP110" s="99"/>
      <c r="AQ110" s="99"/>
      <c r="AR110" s="99"/>
      <c r="AS110" s="99"/>
      <c r="AT110" s="99"/>
    </row>
    <row r="111" spans="1:46" s="71" customFormat="1" x14ac:dyDescent="0.3">
      <c r="A111" s="66">
        <v>3138</v>
      </c>
      <c r="B111" s="67" t="s">
        <v>339</v>
      </c>
      <c r="C111" s="66">
        <v>24</v>
      </c>
      <c r="D111" s="88">
        <v>1342</v>
      </c>
      <c r="E111" s="68">
        <v>8</v>
      </c>
      <c r="F111" s="66">
        <v>3460</v>
      </c>
      <c r="G111" s="66">
        <f t="shared" si="14"/>
        <v>4000</v>
      </c>
      <c r="H111" s="66">
        <f t="shared" si="15"/>
        <v>3730</v>
      </c>
      <c r="I111" s="88">
        <v>1440</v>
      </c>
      <c r="J111" s="69">
        <f t="shared" si="11"/>
        <v>39.5</v>
      </c>
      <c r="K111" s="66"/>
      <c r="L111" s="66"/>
      <c r="M111" s="66"/>
      <c r="N111" s="44">
        <f t="shared" si="16"/>
        <v>7.770833333333333</v>
      </c>
      <c r="O111" s="49">
        <f t="shared" si="12"/>
        <v>47.270833333333336</v>
      </c>
      <c r="P111" s="83">
        <v>1000</v>
      </c>
      <c r="Q111" s="71">
        <f t="shared" si="13"/>
        <v>500</v>
      </c>
      <c r="R111" s="99"/>
      <c r="S111" s="99"/>
      <c r="T111" s="99"/>
      <c r="U111" s="99"/>
      <c r="V111" s="99"/>
      <c r="W111" s="99"/>
      <c r="X111" s="99"/>
      <c r="Y111" s="99"/>
      <c r="Z111" s="99"/>
      <c r="AA111" s="99"/>
      <c r="AB111" s="99"/>
      <c r="AC111" s="99"/>
      <c r="AD111" s="99"/>
      <c r="AE111" s="99"/>
      <c r="AF111" s="99"/>
      <c r="AG111" s="99"/>
      <c r="AH111" s="99"/>
      <c r="AI111" s="99"/>
      <c r="AJ111" s="99"/>
      <c r="AK111" s="99"/>
      <c r="AL111" s="99"/>
      <c r="AM111" s="99"/>
      <c r="AN111" s="99"/>
      <c r="AO111" s="99"/>
      <c r="AP111" s="99"/>
      <c r="AQ111" s="99"/>
      <c r="AR111" s="99"/>
      <c r="AS111" s="99"/>
      <c r="AT111" s="99"/>
    </row>
    <row r="112" spans="1:46" s="71" customFormat="1" x14ac:dyDescent="0.3">
      <c r="A112" s="66">
        <v>1384</v>
      </c>
      <c r="B112" s="67" t="s">
        <v>46</v>
      </c>
      <c r="C112" s="66">
        <v>24</v>
      </c>
      <c r="D112" s="88">
        <v>126</v>
      </c>
      <c r="E112" s="68">
        <v>8</v>
      </c>
      <c r="F112" s="66">
        <v>1012</v>
      </c>
      <c r="G112" s="66">
        <f t="shared" si="14"/>
        <v>2400</v>
      </c>
      <c r="H112" s="66">
        <f t="shared" si="15"/>
        <v>1706</v>
      </c>
      <c r="I112" s="88">
        <v>1080</v>
      </c>
      <c r="J112" s="69">
        <f t="shared" si="11"/>
        <v>20.833333333333332</v>
      </c>
      <c r="K112" s="66"/>
      <c r="L112" s="66"/>
      <c r="M112" s="66"/>
      <c r="N112" s="44">
        <f t="shared" si="16"/>
        <v>3.5541666666666671</v>
      </c>
      <c r="O112" s="49">
        <f t="shared" si="12"/>
        <v>24.387499999999999</v>
      </c>
      <c r="P112" s="83">
        <v>600</v>
      </c>
      <c r="Q112" s="71">
        <f t="shared" si="13"/>
        <v>300</v>
      </c>
      <c r="R112" s="99"/>
      <c r="S112" s="99"/>
      <c r="T112" s="99"/>
      <c r="U112" s="99"/>
      <c r="V112" s="99"/>
      <c r="W112" s="99"/>
      <c r="X112" s="99"/>
      <c r="Y112" s="99"/>
      <c r="Z112" s="99"/>
      <c r="AA112" s="99"/>
      <c r="AB112" s="99"/>
      <c r="AC112" s="99"/>
      <c r="AD112" s="99"/>
      <c r="AE112" s="99"/>
      <c r="AF112" s="99"/>
      <c r="AG112" s="99"/>
      <c r="AH112" s="99"/>
      <c r="AI112" s="99"/>
      <c r="AJ112" s="99"/>
      <c r="AK112" s="99"/>
      <c r="AL112" s="99"/>
      <c r="AM112" s="99"/>
      <c r="AN112" s="99"/>
      <c r="AO112" s="99"/>
      <c r="AP112" s="99"/>
      <c r="AQ112" s="99"/>
      <c r="AR112" s="99"/>
      <c r="AS112" s="99"/>
      <c r="AT112" s="99"/>
    </row>
    <row r="113" spans="1:46" s="71" customFormat="1" x14ac:dyDescent="0.3">
      <c r="A113" s="66">
        <v>1385</v>
      </c>
      <c r="B113" s="67" t="s">
        <v>45</v>
      </c>
      <c r="C113" s="66">
        <v>24</v>
      </c>
      <c r="D113" s="88">
        <v>2177</v>
      </c>
      <c r="E113" s="68">
        <v>8</v>
      </c>
      <c r="F113" s="66">
        <v>3427</v>
      </c>
      <c r="G113" s="66">
        <f t="shared" si="14"/>
        <v>3092</v>
      </c>
      <c r="H113" s="66">
        <f t="shared" si="15"/>
        <v>3259.5</v>
      </c>
      <c r="I113" s="88">
        <v>120</v>
      </c>
      <c r="J113" s="69">
        <f t="shared" si="11"/>
        <v>40.104166666666664</v>
      </c>
      <c r="K113" s="66"/>
      <c r="L113" s="66"/>
      <c r="M113" s="66"/>
      <c r="N113" s="44">
        <f t="shared" si="16"/>
        <v>6.7906250000000012</v>
      </c>
      <c r="O113" s="49">
        <f t="shared" si="12"/>
        <v>46.894791666666663</v>
      </c>
      <c r="P113" s="83">
        <v>773</v>
      </c>
      <c r="Q113" s="71">
        <f t="shared" si="13"/>
        <v>386.5</v>
      </c>
      <c r="R113" s="99"/>
      <c r="S113" s="99"/>
      <c r="T113" s="99"/>
      <c r="U113" s="99"/>
      <c r="V113" s="99"/>
      <c r="W113" s="99"/>
      <c r="X113" s="99"/>
      <c r="Y113" s="99"/>
      <c r="Z113" s="99"/>
      <c r="AA113" s="99"/>
      <c r="AB113" s="99"/>
      <c r="AC113" s="99"/>
      <c r="AD113" s="99"/>
      <c r="AE113" s="99"/>
      <c r="AF113" s="99"/>
      <c r="AG113" s="99"/>
      <c r="AH113" s="99"/>
      <c r="AI113" s="99"/>
      <c r="AJ113" s="99"/>
      <c r="AK113" s="99"/>
      <c r="AL113" s="99"/>
      <c r="AM113" s="99"/>
      <c r="AN113" s="99"/>
      <c r="AO113" s="99"/>
      <c r="AP113" s="99"/>
      <c r="AQ113" s="99"/>
      <c r="AR113" s="99"/>
      <c r="AS113" s="99"/>
      <c r="AT113" s="99"/>
    </row>
    <row r="114" spans="1:46" s="71" customFormat="1" x14ac:dyDescent="0.3">
      <c r="A114" s="66">
        <v>1386</v>
      </c>
      <c r="B114" s="67" t="s">
        <v>66</v>
      </c>
      <c r="C114" s="66">
        <v>6</v>
      </c>
      <c r="D114" s="88">
        <v>2</v>
      </c>
      <c r="E114" s="68">
        <v>8</v>
      </c>
      <c r="F114" s="66">
        <v>196</v>
      </c>
      <c r="G114" s="66">
        <f t="shared" si="14"/>
        <v>316</v>
      </c>
      <c r="H114" s="66">
        <f t="shared" si="15"/>
        <v>256</v>
      </c>
      <c r="I114" s="88">
        <v>132</v>
      </c>
      <c r="J114" s="69">
        <f t="shared" si="11"/>
        <v>20.333333333333332</v>
      </c>
      <c r="K114" s="66"/>
      <c r="L114" s="66"/>
      <c r="M114" s="66"/>
      <c r="N114" s="44">
        <f t="shared" si="16"/>
        <v>2.1333333333333333</v>
      </c>
      <c r="O114" s="49">
        <f t="shared" si="12"/>
        <v>22.466666666666665</v>
      </c>
      <c r="P114" s="83">
        <v>79</v>
      </c>
      <c r="Q114" s="71">
        <f t="shared" si="13"/>
        <v>39.5</v>
      </c>
      <c r="R114" s="99"/>
      <c r="S114" s="99"/>
      <c r="T114" s="99"/>
      <c r="U114" s="99"/>
      <c r="V114" s="99"/>
      <c r="W114" s="99"/>
      <c r="X114" s="99"/>
      <c r="Y114" s="99"/>
      <c r="Z114" s="99"/>
      <c r="AA114" s="99"/>
      <c r="AB114" s="99"/>
      <c r="AC114" s="99"/>
      <c r="AD114" s="99"/>
      <c r="AE114" s="99"/>
      <c r="AF114" s="99"/>
      <c r="AG114" s="99"/>
      <c r="AH114" s="99"/>
      <c r="AI114" s="99"/>
      <c r="AJ114" s="99"/>
      <c r="AK114" s="99"/>
      <c r="AL114" s="99"/>
      <c r="AM114" s="99"/>
      <c r="AN114" s="99"/>
      <c r="AO114" s="99"/>
      <c r="AP114" s="99"/>
      <c r="AQ114" s="99"/>
      <c r="AR114" s="99"/>
      <c r="AS114" s="99"/>
      <c r="AT114" s="99"/>
    </row>
    <row r="115" spans="1:46" s="71" customFormat="1" x14ac:dyDescent="0.3">
      <c r="A115" s="66">
        <v>91</v>
      </c>
      <c r="B115" s="67" t="s">
        <v>61</v>
      </c>
      <c r="C115" s="66">
        <v>12</v>
      </c>
      <c r="D115" s="88">
        <v>746</v>
      </c>
      <c r="E115" s="68">
        <v>10</v>
      </c>
      <c r="F115" s="66">
        <v>880</v>
      </c>
      <c r="G115" s="66">
        <f t="shared" si="14"/>
        <v>1380</v>
      </c>
      <c r="H115" s="66">
        <f t="shared" si="15"/>
        <v>1130</v>
      </c>
      <c r="I115" s="88">
        <v>420</v>
      </c>
      <c r="J115" s="69">
        <f t="shared" si="11"/>
        <v>-3</v>
      </c>
      <c r="K115" s="66"/>
      <c r="L115" s="66"/>
      <c r="M115" s="66"/>
      <c r="N115" s="44">
        <f t="shared" si="16"/>
        <v>4.708333333333333</v>
      </c>
      <c r="O115" s="49">
        <f t="shared" si="12"/>
        <v>1.708333333333333</v>
      </c>
      <c r="P115" s="83">
        <v>276</v>
      </c>
      <c r="Q115" s="71">
        <f t="shared" si="13"/>
        <v>138</v>
      </c>
      <c r="R115" s="99"/>
      <c r="S115" s="99"/>
      <c r="T115" s="99"/>
      <c r="U115" s="99"/>
      <c r="V115" s="99"/>
      <c r="W115" s="99"/>
      <c r="X115" s="99"/>
      <c r="Y115" s="99"/>
      <c r="Z115" s="99"/>
      <c r="AA115" s="99"/>
      <c r="AB115" s="99"/>
      <c r="AC115" s="99"/>
      <c r="AD115" s="99"/>
      <c r="AE115" s="99"/>
      <c r="AF115" s="99"/>
      <c r="AG115" s="99"/>
      <c r="AH115" s="99"/>
      <c r="AI115" s="99"/>
      <c r="AJ115" s="99"/>
      <c r="AK115" s="99"/>
      <c r="AL115" s="99"/>
      <c r="AM115" s="99"/>
      <c r="AN115" s="99"/>
      <c r="AO115" s="99"/>
      <c r="AP115" s="99"/>
      <c r="AQ115" s="99"/>
      <c r="AR115" s="99"/>
      <c r="AS115" s="99"/>
      <c r="AT115" s="99"/>
    </row>
    <row r="116" spans="1:46" s="71" customFormat="1" x14ac:dyDescent="0.3">
      <c r="A116" s="66">
        <v>1467</v>
      </c>
      <c r="B116" s="67" t="s">
        <v>263</v>
      </c>
      <c r="C116" s="66">
        <v>24</v>
      </c>
      <c r="D116" s="88">
        <v>124</v>
      </c>
      <c r="E116" s="68">
        <v>9</v>
      </c>
      <c r="F116" s="66">
        <v>765</v>
      </c>
      <c r="G116" s="66">
        <f t="shared" si="14"/>
        <v>1903.5</v>
      </c>
      <c r="H116" s="66">
        <f t="shared" si="15"/>
        <v>1334.25</v>
      </c>
      <c r="I116" s="88">
        <v>960</v>
      </c>
      <c r="J116" s="69">
        <f t="shared" si="11"/>
        <v>10.427083333333334</v>
      </c>
      <c r="K116" s="66"/>
      <c r="L116" s="66"/>
      <c r="M116" s="66"/>
      <c r="N116" s="44">
        <f t="shared" si="16"/>
        <v>2.7796875000000001</v>
      </c>
      <c r="O116" s="49">
        <f t="shared" si="12"/>
        <v>13.206770833333334</v>
      </c>
      <c r="P116" s="83">
        <v>423</v>
      </c>
      <c r="Q116" s="71">
        <f t="shared" si="13"/>
        <v>211.5</v>
      </c>
      <c r="R116" s="99"/>
      <c r="S116" s="99"/>
      <c r="T116" s="99"/>
      <c r="U116" s="99"/>
      <c r="V116" s="99"/>
      <c r="W116" s="99"/>
      <c r="X116" s="99"/>
      <c r="Y116" s="99"/>
      <c r="Z116" s="99"/>
      <c r="AA116" s="99"/>
      <c r="AB116" s="99"/>
      <c r="AC116" s="99"/>
      <c r="AD116" s="99"/>
      <c r="AE116" s="99"/>
      <c r="AF116" s="99"/>
      <c r="AG116" s="99"/>
      <c r="AH116" s="99"/>
      <c r="AI116" s="99"/>
      <c r="AJ116" s="99"/>
      <c r="AK116" s="99"/>
      <c r="AL116" s="99"/>
      <c r="AM116" s="99"/>
      <c r="AN116" s="99"/>
      <c r="AO116" s="99"/>
      <c r="AP116" s="99"/>
      <c r="AQ116" s="99"/>
      <c r="AR116" s="99"/>
      <c r="AS116" s="99"/>
      <c r="AT116" s="99"/>
    </row>
    <row r="117" spans="1:46" s="71" customFormat="1" x14ac:dyDescent="0.3">
      <c r="A117" s="66">
        <v>1468</v>
      </c>
      <c r="B117" s="67" t="s">
        <v>160</v>
      </c>
      <c r="C117" s="66">
        <v>24</v>
      </c>
      <c r="D117" s="88">
        <v>4621</v>
      </c>
      <c r="E117" s="68">
        <v>9</v>
      </c>
      <c r="F117" s="66">
        <v>8091</v>
      </c>
      <c r="G117" s="66">
        <f t="shared" si="14"/>
        <v>11835</v>
      </c>
      <c r="H117" s="66">
        <f t="shared" si="15"/>
        <v>9963</v>
      </c>
      <c r="I117" s="88">
        <v>2880</v>
      </c>
      <c r="J117" s="69">
        <f t="shared" si="11"/>
        <v>102.58333333333333</v>
      </c>
      <c r="K117" s="66"/>
      <c r="L117" s="66"/>
      <c r="M117" s="66"/>
      <c r="N117" s="44">
        <f t="shared" si="16"/>
        <v>20.756250000000001</v>
      </c>
      <c r="O117" s="49">
        <f t="shared" si="12"/>
        <v>123.33958333333334</v>
      </c>
      <c r="P117" s="83">
        <v>2630</v>
      </c>
      <c r="Q117" s="71">
        <f t="shared" si="13"/>
        <v>1315</v>
      </c>
      <c r="R117" s="99"/>
      <c r="S117" s="99"/>
      <c r="T117" s="99"/>
      <c r="U117" s="99"/>
      <c r="V117" s="99"/>
      <c r="W117" s="99"/>
      <c r="X117" s="99"/>
      <c r="Y117" s="99"/>
      <c r="Z117" s="99"/>
      <c r="AA117" s="99"/>
      <c r="AB117" s="99"/>
      <c r="AC117" s="99"/>
      <c r="AD117" s="99"/>
      <c r="AE117" s="99"/>
      <c r="AF117" s="99"/>
      <c r="AG117" s="99"/>
      <c r="AH117" s="99"/>
      <c r="AI117" s="99"/>
      <c r="AJ117" s="99"/>
      <c r="AK117" s="99"/>
      <c r="AL117" s="99"/>
      <c r="AM117" s="99"/>
      <c r="AN117" s="99"/>
      <c r="AO117" s="99"/>
      <c r="AP117" s="99"/>
      <c r="AQ117" s="99"/>
      <c r="AR117" s="99"/>
      <c r="AS117" s="99"/>
      <c r="AT117" s="99"/>
    </row>
    <row r="118" spans="1:46" s="71" customFormat="1" x14ac:dyDescent="0.3">
      <c r="A118" s="66">
        <v>1317</v>
      </c>
      <c r="B118" s="67" t="s">
        <v>162</v>
      </c>
      <c r="C118" s="66">
        <v>50</v>
      </c>
      <c r="D118" s="88">
        <v>0</v>
      </c>
      <c r="E118" s="68">
        <v>4</v>
      </c>
      <c r="F118" s="66">
        <v>2448</v>
      </c>
      <c r="G118" s="66">
        <f t="shared" si="14"/>
        <v>2000</v>
      </c>
      <c r="H118" s="66">
        <f t="shared" si="15"/>
        <v>2224</v>
      </c>
      <c r="I118" s="88"/>
      <c r="J118" s="69">
        <f t="shared" si="11"/>
        <v>44.48</v>
      </c>
      <c r="K118" s="66"/>
      <c r="L118" s="66"/>
      <c r="M118" s="66"/>
      <c r="N118" s="44">
        <f t="shared" si="16"/>
        <v>2.2240000000000002</v>
      </c>
      <c r="O118" s="49">
        <f t="shared" si="12"/>
        <v>46.703999999999994</v>
      </c>
      <c r="P118" s="83">
        <v>1000</v>
      </c>
      <c r="Q118" s="71">
        <f t="shared" si="13"/>
        <v>500</v>
      </c>
      <c r="R118" s="99"/>
      <c r="S118" s="99"/>
      <c r="T118" s="99"/>
      <c r="U118" s="99"/>
      <c r="V118" s="99"/>
      <c r="W118" s="99"/>
      <c r="X118" s="99"/>
      <c r="Y118" s="99"/>
      <c r="Z118" s="99"/>
      <c r="AA118" s="99"/>
      <c r="AB118" s="99"/>
      <c r="AC118" s="99"/>
      <c r="AD118" s="99"/>
      <c r="AE118" s="99"/>
      <c r="AF118" s="99"/>
      <c r="AG118" s="99"/>
      <c r="AH118" s="99"/>
      <c r="AI118" s="99"/>
      <c r="AJ118" s="99"/>
      <c r="AK118" s="99"/>
      <c r="AL118" s="99"/>
      <c r="AM118" s="99"/>
      <c r="AN118" s="99"/>
      <c r="AO118" s="99"/>
      <c r="AP118" s="99"/>
      <c r="AQ118" s="99"/>
      <c r="AR118" s="99"/>
      <c r="AS118" s="99"/>
      <c r="AT118" s="99"/>
    </row>
    <row r="119" spans="1:46" s="71" customFormat="1" x14ac:dyDescent="0.3">
      <c r="A119" s="66">
        <v>1319</v>
      </c>
      <c r="B119" s="67" t="s">
        <v>161</v>
      </c>
      <c r="C119" s="66">
        <v>50</v>
      </c>
      <c r="D119" s="88">
        <v>0</v>
      </c>
      <c r="E119" s="68">
        <v>4</v>
      </c>
      <c r="F119" s="66">
        <v>2782</v>
      </c>
      <c r="G119" s="66">
        <f t="shared" si="14"/>
        <v>2000</v>
      </c>
      <c r="H119" s="66">
        <f t="shared" si="15"/>
        <v>2391</v>
      </c>
      <c r="I119" s="88"/>
      <c r="J119" s="69">
        <f t="shared" si="11"/>
        <v>47.82</v>
      </c>
      <c r="K119" s="66"/>
      <c r="L119" s="66"/>
      <c r="M119" s="66"/>
      <c r="N119" s="44">
        <f t="shared" si="16"/>
        <v>2.391</v>
      </c>
      <c r="O119" s="49">
        <f t="shared" si="12"/>
        <v>50.210999999999999</v>
      </c>
      <c r="P119" s="83">
        <v>1000</v>
      </c>
      <c r="Q119" s="71">
        <f t="shared" si="13"/>
        <v>500</v>
      </c>
      <c r="R119" s="99"/>
      <c r="S119" s="99"/>
      <c r="T119" s="99"/>
      <c r="U119" s="99"/>
      <c r="V119" s="99"/>
      <c r="W119" s="99"/>
      <c r="X119" s="99"/>
      <c r="Y119" s="99"/>
      <c r="Z119" s="99"/>
      <c r="AA119" s="99"/>
      <c r="AB119" s="99"/>
      <c r="AC119" s="99"/>
      <c r="AD119" s="99"/>
      <c r="AE119" s="99"/>
      <c r="AF119" s="99"/>
      <c r="AG119" s="99"/>
      <c r="AH119" s="99"/>
      <c r="AI119" s="99"/>
      <c r="AJ119" s="99"/>
      <c r="AK119" s="99"/>
      <c r="AL119" s="99"/>
      <c r="AM119" s="99"/>
      <c r="AN119" s="99"/>
      <c r="AO119" s="99"/>
      <c r="AP119" s="99"/>
      <c r="AQ119" s="99"/>
      <c r="AR119" s="99"/>
      <c r="AS119" s="99"/>
      <c r="AT119" s="99"/>
    </row>
    <row r="120" spans="1:46" s="71" customFormat="1" x14ac:dyDescent="0.3">
      <c r="A120" s="66">
        <v>3108</v>
      </c>
      <c r="B120" s="67" t="s">
        <v>86</v>
      </c>
      <c r="C120" s="66">
        <v>24</v>
      </c>
      <c r="D120" s="88">
        <v>1767</v>
      </c>
      <c r="E120" s="68">
        <v>9</v>
      </c>
      <c r="F120" s="66">
        <v>2250</v>
      </c>
      <c r="G120" s="66">
        <f t="shared" si="14"/>
        <v>2223</v>
      </c>
      <c r="H120" s="66">
        <f t="shared" si="15"/>
        <v>2236.5</v>
      </c>
      <c r="I120" s="88"/>
      <c r="J120" s="69">
        <f t="shared" si="11"/>
        <v>19.5625</v>
      </c>
      <c r="K120" s="66"/>
      <c r="L120" s="66"/>
      <c r="M120" s="66"/>
      <c r="N120" s="44">
        <f t="shared" si="16"/>
        <v>4.6593749999999998</v>
      </c>
      <c r="O120" s="49">
        <f t="shared" si="12"/>
        <v>24.221875000000001</v>
      </c>
      <c r="P120" s="83">
        <v>494</v>
      </c>
      <c r="Q120" s="71">
        <f t="shared" si="13"/>
        <v>247</v>
      </c>
      <c r="R120" s="99"/>
      <c r="S120" s="99"/>
      <c r="T120" s="99"/>
      <c r="U120" s="99"/>
      <c r="V120" s="99"/>
      <c r="W120" s="99"/>
      <c r="X120" s="99"/>
      <c r="Y120" s="99"/>
      <c r="Z120" s="99"/>
      <c r="AA120" s="99"/>
      <c r="AB120" s="99"/>
      <c r="AC120" s="99"/>
      <c r="AD120" s="99"/>
      <c r="AE120" s="99"/>
      <c r="AF120" s="99"/>
      <c r="AG120" s="99"/>
      <c r="AH120" s="99"/>
      <c r="AI120" s="99"/>
      <c r="AJ120" s="99"/>
      <c r="AK120" s="99"/>
      <c r="AL120" s="99"/>
      <c r="AM120" s="99"/>
      <c r="AN120" s="99"/>
      <c r="AO120" s="99"/>
      <c r="AP120" s="99"/>
      <c r="AQ120" s="99"/>
      <c r="AR120" s="99"/>
      <c r="AS120" s="99"/>
      <c r="AT120" s="99"/>
    </row>
    <row r="121" spans="1:46" s="71" customFormat="1" x14ac:dyDescent="0.3">
      <c r="A121" s="66">
        <v>1322</v>
      </c>
      <c r="B121" s="67" t="s">
        <v>72</v>
      </c>
      <c r="C121" s="66">
        <v>20</v>
      </c>
      <c r="D121" s="88">
        <v>419</v>
      </c>
      <c r="E121" s="68">
        <v>4</v>
      </c>
      <c r="F121" s="66">
        <v>934</v>
      </c>
      <c r="G121" s="66">
        <f t="shared" si="14"/>
        <v>800</v>
      </c>
      <c r="H121" s="66">
        <f t="shared" si="15"/>
        <v>867</v>
      </c>
      <c r="I121" s="88"/>
      <c r="J121" s="69">
        <f t="shared" si="11"/>
        <v>22.4</v>
      </c>
      <c r="K121" s="66"/>
      <c r="L121" s="66"/>
      <c r="M121" s="66"/>
      <c r="N121" s="44">
        <f t="shared" si="16"/>
        <v>2.1675</v>
      </c>
      <c r="O121" s="49">
        <f t="shared" si="12"/>
        <v>24.567499999999999</v>
      </c>
      <c r="P121" s="83">
        <v>400</v>
      </c>
      <c r="Q121" s="71">
        <f t="shared" si="13"/>
        <v>200</v>
      </c>
      <c r="R121" s="99"/>
      <c r="S121" s="99"/>
      <c r="T121" s="99"/>
      <c r="U121" s="99"/>
      <c r="V121" s="99"/>
      <c r="W121" s="99"/>
      <c r="X121" s="99"/>
      <c r="Y121" s="99"/>
      <c r="Z121" s="99"/>
      <c r="AA121" s="99"/>
      <c r="AB121" s="99"/>
      <c r="AC121" s="99"/>
      <c r="AD121" s="99"/>
      <c r="AE121" s="99"/>
      <c r="AF121" s="99"/>
      <c r="AG121" s="99"/>
      <c r="AH121" s="99"/>
      <c r="AI121" s="99"/>
      <c r="AJ121" s="99"/>
      <c r="AK121" s="99"/>
      <c r="AL121" s="99"/>
      <c r="AM121" s="99"/>
      <c r="AN121" s="99"/>
      <c r="AO121" s="99"/>
      <c r="AP121" s="99"/>
      <c r="AQ121" s="99"/>
      <c r="AR121" s="99"/>
      <c r="AS121" s="99"/>
      <c r="AT121" s="99"/>
    </row>
    <row r="122" spans="1:46" s="71" customFormat="1" x14ac:dyDescent="0.3">
      <c r="A122" s="66">
        <v>3055</v>
      </c>
      <c r="B122" s="67" t="s">
        <v>245</v>
      </c>
      <c r="C122" s="66">
        <v>12</v>
      </c>
      <c r="D122" s="88">
        <v>0</v>
      </c>
      <c r="E122" s="68">
        <v>8</v>
      </c>
      <c r="F122" s="66">
        <v>2508</v>
      </c>
      <c r="G122" s="66">
        <f t="shared" si="14"/>
        <v>6000</v>
      </c>
      <c r="H122" s="66">
        <f t="shared" si="15"/>
        <v>4254</v>
      </c>
      <c r="I122" s="88">
        <v>1800</v>
      </c>
      <c r="J122" s="69">
        <f t="shared" si="11"/>
        <v>204.5</v>
      </c>
      <c r="K122" s="66"/>
      <c r="L122" s="73">
        <v>50</v>
      </c>
      <c r="M122" s="66"/>
      <c r="N122" s="44">
        <f t="shared" si="16"/>
        <v>17.725000000000001</v>
      </c>
      <c r="O122" s="49">
        <f t="shared" si="12"/>
        <v>222.22499999999999</v>
      </c>
      <c r="P122" s="83">
        <v>1500</v>
      </c>
      <c r="Q122" s="71">
        <f t="shared" si="13"/>
        <v>750</v>
      </c>
      <c r="R122" s="99"/>
      <c r="S122" s="99"/>
      <c r="T122" s="99"/>
      <c r="U122" s="99"/>
      <c r="V122" s="99"/>
      <c r="W122" s="99"/>
      <c r="X122" s="99"/>
      <c r="Y122" s="99"/>
      <c r="Z122" s="99"/>
      <c r="AA122" s="99"/>
      <c r="AB122" s="99"/>
      <c r="AC122" s="99"/>
      <c r="AD122" s="99"/>
      <c r="AE122" s="99"/>
      <c r="AF122" s="99"/>
      <c r="AG122" s="99"/>
      <c r="AH122" s="99"/>
      <c r="AI122" s="99"/>
      <c r="AJ122" s="99"/>
      <c r="AK122" s="99"/>
      <c r="AL122" s="99"/>
      <c r="AM122" s="99"/>
      <c r="AN122" s="99"/>
      <c r="AO122" s="99"/>
      <c r="AP122" s="99"/>
      <c r="AQ122" s="99"/>
      <c r="AR122" s="99"/>
      <c r="AS122" s="99"/>
      <c r="AT122" s="99"/>
    </row>
    <row r="123" spans="1:46" s="71" customFormat="1" x14ac:dyDescent="0.3">
      <c r="A123" s="66">
        <v>3126</v>
      </c>
      <c r="B123" s="67" t="s">
        <v>194</v>
      </c>
      <c r="C123" s="66">
        <v>12</v>
      </c>
      <c r="D123" s="88">
        <v>400</v>
      </c>
      <c r="E123" s="68">
        <v>8</v>
      </c>
      <c r="F123" s="66">
        <v>1464</v>
      </c>
      <c r="G123" s="66">
        <f t="shared" si="14"/>
        <v>2644</v>
      </c>
      <c r="H123" s="66">
        <f t="shared" si="15"/>
        <v>2054</v>
      </c>
      <c r="I123" s="88"/>
      <c r="J123" s="69">
        <f t="shared" si="11"/>
        <v>137.83333333333334</v>
      </c>
      <c r="K123" s="66"/>
      <c r="L123" s="73">
        <v>50</v>
      </c>
      <c r="M123" s="66"/>
      <c r="N123" s="44">
        <f t="shared" si="16"/>
        <v>8.5583333333333336</v>
      </c>
      <c r="O123" s="49">
        <f t="shared" si="12"/>
        <v>146.39166666666668</v>
      </c>
      <c r="P123" s="83">
        <v>661</v>
      </c>
      <c r="Q123" s="71">
        <f t="shared" si="13"/>
        <v>330.5</v>
      </c>
      <c r="R123" s="99"/>
      <c r="S123" s="99"/>
      <c r="T123" s="99"/>
      <c r="U123" s="99"/>
      <c r="V123" s="99"/>
      <c r="W123" s="99"/>
      <c r="X123" s="99"/>
      <c r="Y123" s="99"/>
      <c r="Z123" s="99"/>
      <c r="AA123" s="99"/>
      <c r="AB123" s="99"/>
      <c r="AC123" s="99"/>
      <c r="AD123" s="99"/>
      <c r="AE123" s="99"/>
      <c r="AF123" s="99"/>
      <c r="AG123" s="99"/>
      <c r="AH123" s="99"/>
      <c r="AI123" s="99"/>
      <c r="AJ123" s="99"/>
      <c r="AK123" s="99"/>
      <c r="AL123" s="99"/>
      <c r="AM123" s="99"/>
      <c r="AN123" s="99"/>
      <c r="AO123" s="99"/>
      <c r="AP123" s="99"/>
      <c r="AQ123" s="99"/>
      <c r="AR123" s="99"/>
      <c r="AS123" s="99"/>
      <c r="AT123" s="99"/>
    </row>
    <row r="124" spans="1:46" s="71" customFormat="1" x14ac:dyDescent="0.3">
      <c r="A124" s="66">
        <v>3070</v>
      </c>
      <c r="B124" s="67" t="s">
        <v>105</v>
      </c>
      <c r="C124" s="66">
        <v>12</v>
      </c>
      <c r="D124" s="88">
        <v>0</v>
      </c>
      <c r="E124" s="68">
        <v>8</v>
      </c>
      <c r="F124" s="66">
        <v>1264</v>
      </c>
      <c r="G124" s="66">
        <f t="shared" si="14"/>
        <v>3072</v>
      </c>
      <c r="H124" s="66">
        <f t="shared" si="15"/>
        <v>2168</v>
      </c>
      <c r="I124" s="88">
        <v>1200</v>
      </c>
      <c r="J124" s="69">
        <f t="shared" si="11"/>
        <v>80.666666666666671</v>
      </c>
      <c r="K124" s="66"/>
      <c r="L124" s="66"/>
      <c r="M124" s="66"/>
      <c r="N124" s="44">
        <f t="shared" si="16"/>
        <v>9.0333333333333332</v>
      </c>
      <c r="O124" s="49">
        <f t="shared" si="12"/>
        <v>89.7</v>
      </c>
      <c r="P124" s="83">
        <v>768</v>
      </c>
      <c r="Q124" s="71">
        <f t="shared" si="13"/>
        <v>384</v>
      </c>
      <c r="R124" s="99"/>
      <c r="S124" s="99"/>
      <c r="T124" s="99"/>
      <c r="U124" s="99"/>
      <c r="V124" s="99"/>
      <c r="W124" s="99"/>
      <c r="X124" s="99"/>
      <c r="Y124" s="99"/>
      <c r="Z124" s="99"/>
      <c r="AA124" s="99"/>
      <c r="AB124" s="99"/>
      <c r="AC124" s="99"/>
      <c r="AD124" s="99"/>
      <c r="AE124" s="99"/>
      <c r="AF124" s="99"/>
      <c r="AG124" s="99"/>
      <c r="AH124" s="99"/>
      <c r="AI124" s="99"/>
      <c r="AJ124" s="99"/>
      <c r="AK124" s="99"/>
      <c r="AL124" s="99"/>
      <c r="AM124" s="99"/>
      <c r="AN124" s="99"/>
      <c r="AO124" s="99"/>
      <c r="AP124" s="99"/>
      <c r="AQ124" s="99"/>
      <c r="AR124" s="99"/>
      <c r="AS124" s="99"/>
      <c r="AT124" s="99"/>
    </row>
    <row r="125" spans="1:46" s="71" customFormat="1" x14ac:dyDescent="0.3">
      <c r="A125" s="66">
        <v>3054</v>
      </c>
      <c r="B125" s="67" t="s">
        <v>103</v>
      </c>
      <c r="C125" s="66">
        <v>12</v>
      </c>
      <c r="D125" s="88">
        <v>812</v>
      </c>
      <c r="E125" s="68">
        <v>8</v>
      </c>
      <c r="F125" s="66">
        <v>872</v>
      </c>
      <c r="G125" s="66">
        <f t="shared" si="14"/>
        <v>888</v>
      </c>
      <c r="H125" s="66">
        <f t="shared" si="15"/>
        <v>880</v>
      </c>
      <c r="I125" s="88"/>
      <c r="J125" s="69">
        <f t="shared" si="11"/>
        <v>5.666666666666667</v>
      </c>
      <c r="K125" s="66"/>
      <c r="L125" s="66"/>
      <c r="M125" s="66"/>
      <c r="N125" s="44">
        <f t="shared" si="16"/>
        <v>3.6666666666666665</v>
      </c>
      <c r="O125" s="49">
        <f t="shared" si="12"/>
        <v>9.3333333333333339</v>
      </c>
      <c r="P125" s="83">
        <v>222</v>
      </c>
      <c r="Q125" s="71">
        <f t="shared" si="13"/>
        <v>111</v>
      </c>
      <c r="R125" s="99"/>
      <c r="S125" s="99"/>
      <c r="T125" s="99"/>
      <c r="U125" s="99"/>
      <c r="V125" s="99"/>
      <c r="W125" s="99"/>
      <c r="X125" s="99"/>
      <c r="Y125" s="99"/>
      <c r="Z125" s="99"/>
      <c r="AA125" s="99"/>
      <c r="AB125" s="99"/>
      <c r="AC125" s="99"/>
      <c r="AD125" s="99"/>
      <c r="AE125" s="99"/>
      <c r="AF125" s="99"/>
      <c r="AG125" s="99"/>
      <c r="AH125" s="99"/>
      <c r="AI125" s="99"/>
      <c r="AJ125" s="99"/>
      <c r="AK125" s="99"/>
      <c r="AL125" s="99"/>
      <c r="AM125" s="99"/>
      <c r="AN125" s="99"/>
      <c r="AO125" s="99"/>
      <c r="AP125" s="99"/>
      <c r="AQ125" s="99"/>
      <c r="AR125" s="99"/>
      <c r="AS125" s="99"/>
      <c r="AT125" s="99"/>
    </row>
    <row r="126" spans="1:46" s="71" customFormat="1" x14ac:dyDescent="0.3">
      <c r="A126" s="66">
        <v>3056</v>
      </c>
      <c r="B126" s="67" t="s">
        <v>106</v>
      </c>
      <c r="C126" s="66">
        <v>12</v>
      </c>
      <c r="D126" s="88">
        <v>394</v>
      </c>
      <c r="E126" s="68">
        <v>8</v>
      </c>
      <c r="F126" s="66">
        <v>932</v>
      </c>
      <c r="G126" s="66">
        <f t="shared" si="14"/>
        <v>1464</v>
      </c>
      <c r="H126" s="66">
        <f t="shared" si="15"/>
        <v>1198</v>
      </c>
      <c r="I126" s="88"/>
      <c r="J126" s="69">
        <f t="shared" si="11"/>
        <v>67</v>
      </c>
      <c r="K126" s="66"/>
      <c r="L126" s="66"/>
      <c r="M126" s="66"/>
      <c r="N126" s="44">
        <f t="shared" si="16"/>
        <v>4.9916666666666671</v>
      </c>
      <c r="O126" s="49">
        <f t="shared" si="12"/>
        <v>71.991666666666674</v>
      </c>
      <c r="P126" s="83">
        <v>366</v>
      </c>
      <c r="Q126" s="71">
        <f t="shared" si="13"/>
        <v>183</v>
      </c>
      <c r="R126" s="99"/>
      <c r="S126" s="99"/>
      <c r="T126" s="99"/>
      <c r="U126" s="99"/>
      <c r="V126" s="99"/>
      <c r="W126" s="99"/>
      <c r="X126" s="99"/>
      <c r="Y126" s="99"/>
      <c r="Z126" s="99"/>
      <c r="AA126" s="99"/>
      <c r="AB126" s="99"/>
      <c r="AC126" s="99"/>
      <c r="AD126" s="99"/>
      <c r="AE126" s="99"/>
      <c r="AF126" s="99"/>
      <c r="AG126" s="99"/>
      <c r="AH126" s="99"/>
      <c r="AI126" s="99"/>
      <c r="AJ126" s="99"/>
      <c r="AK126" s="99"/>
      <c r="AL126" s="99"/>
      <c r="AM126" s="99"/>
      <c r="AN126" s="99"/>
      <c r="AO126" s="99"/>
      <c r="AP126" s="99"/>
      <c r="AQ126" s="99"/>
      <c r="AR126" s="99"/>
      <c r="AS126" s="99"/>
      <c r="AT126" s="99"/>
    </row>
    <row r="127" spans="1:46" s="71" customFormat="1" x14ac:dyDescent="0.3">
      <c r="A127" s="66">
        <v>3053</v>
      </c>
      <c r="B127" s="67" t="s">
        <v>215</v>
      </c>
      <c r="C127" s="66">
        <v>12</v>
      </c>
      <c r="D127" s="88">
        <v>261</v>
      </c>
      <c r="E127" s="68">
        <v>8</v>
      </c>
      <c r="F127" s="66">
        <v>1648</v>
      </c>
      <c r="G127" s="66">
        <f t="shared" si="14"/>
        <v>3028</v>
      </c>
      <c r="H127" s="66">
        <f t="shared" si="15"/>
        <v>2338</v>
      </c>
      <c r="I127" s="88">
        <v>960</v>
      </c>
      <c r="J127" s="69">
        <f t="shared" si="11"/>
        <v>93.083333333333329</v>
      </c>
      <c r="K127" s="66"/>
      <c r="L127" s="66"/>
      <c r="M127" s="66"/>
      <c r="N127" s="44">
        <f t="shared" si="16"/>
        <v>9.7416666666666671</v>
      </c>
      <c r="O127" s="49">
        <f t="shared" si="12"/>
        <v>102.82499999999999</v>
      </c>
      <c r="P127" s="83">
        <v>757</v>
      </c>
      <c r="Q127" s="71">
        <f t="shared" si="13"/>
        <v>378.5</v>
      </c>
      <c r="R127" s="99"/>
      <c r="S127" s="99"/>
      <c r="T127" s="99"/>
      <c r="U127" s="99"/>
      <c r="V127" s="99"/>
      <c r="W127" s="99"/>
      <c r="X127" s="99"/>
      <c r="Y127" s="99"/>
      <c r="Z127" s="99"/>
      <c r="AA127" s="99"/>
      <c r="AB127" s="99"/>
      <c r="AC127" s="99"/>
      <c r="AD127" s="99"/>
      <c r="AE127" s="99"/>
      <c r="AF127" s="99"/>
      <c r="AG127" s="99"/>
      <c r="AH127" s="99"/>
      <c r="AI127" s="99"/>
      <c r="AJ127" s="99"/>
      <c r="AK127" s="99"/>
      <c r="AL127" s="99"/>
      <c r="AM127" s="99"/>
      <c r="AN127" s="99"/>
      <c r="AO127" s="99"/>
      <c r="AP127" s="99"/>
      <c r="AQ127" s="99"/>
      <c r="AR127" s="99"/>
      <c r="AS127" s="99"/>
      <c r="AT127" s="99"/>
    </row>
    <row r="128" spans="1:46" s="71" customFormat="1" x14ac:dyDescent="0.3">
      <c r="A128" s="66">
        <v>3021</v>
      </c>
      <c r="B128" s="67" t="s">
        <v>367</v>
      </c>
      <c r="C128" s="66">
        <v>36</v>
      </c>
      <c r="D128" s="88">
        <v>112</v>
      </c>
      <c r="E128" s="68">
        <v>5</v>
      </c>
      <c r="F128" s="66">
        <v>1182</v>
      </c>
      <c r="G128" s="66">
        <f t="shared" si="14"/>
        <v>3600</v>
      </c>
      <c r="H128" s="66">
        <f t="shared" si="15"/>
        <v>2391</v>
      </c>
      <c r="I128" s="88">
        <v>1260</v>
      </c>
      <c r="J128" s="69">
        <f t="shared" si="11"/>
        <v>28.305555555555557</v>
      </c>
      <c r="K128" s="66"/>
      <c r="L128" s="66"/>
      <c r="M128" s="66"/>
      <c r="N128" s="44">
        <f t="shared" si="16"/>
        <v>3.3208333333333337</v>
      </c>
      <c r="O128" s="49">
        <f t="shared" si="12"/>
        <v>31.62638888888889</v>
      </c>
      <c r="P128" s="83">
        <v>1440</v>
      </c>
      <c r="Q128" s="71">
        <f t="shared" si="13"/>
        <v>720</v>
      </c>
      <c r="R128" s="99"/>
      <c r="S128" s="99"/>
      <c r="T128" s="99"/>
      <c r="U128" s="99"/>
      <c r="V128" s="99"/>
      <c r="W128" s="99"/>
      <c r="X128" s="99"/>
      <c r="Y128" s="99"/>
      <c r="Z128" s="99"/>
      <c r="AA128" s="99"/>
      <c r="AB128" s="99"/>
      <c r="AC128" s="99"/>
      <c r="AD128" s="99"/>
      <c r="AE128" s="99"/>
      <c r="AF128" s="99"/>
      <c r="AG128" s="99"/>
      <c r="AH128" s="99"/>
      <c r="AI128" s="99"/>
      <c r="AJ128" s="99"/>
      <c r="AK128" s="99"/>
      <c r="AL128" s="99"/>
      <c r="AM128" s="99"/>
      <c r="AN128" s="99"/>
      <c r="AO128" s="99"/>
      <c r="AP128" s="99"/>
      <c r="AQ128" s="99"/>
      <c r="AR128" s="99"/>
      <c r="AS128" s="99"/>
      <c r="AT128" s="99"/>
    </row>
    <row r="129" spans="1:46" s="71" customFormat="1" x14ac:dyDescent="0.3">
      <c r="A129" s="66">
        <v>1267</v>
      </c>
      <c r="B129" s="67" t="s">
        <v>357</v>
      </c>
      <c r="C129" s="66">
        <v>36</v>
      </c>
      <c r="D129" s="88">
        <v>1387</v>
      </c>
      <c r="E129" s="68"/>
      <c r="F129" s="66"/>
      <c r="G129" s="66"/>
      <c r="H129" s="66"/>
      <c r="I129" s="88"/>
      <c r="J129" s="69"/>
      <c r="K129" s="66"/>
      <c r="L129" s="66"/>
      <c r="M129" s="66"/>
      <c r="N129" s="44"/>
      <c r="O129" s="49"/>
      <c r="P129" s="83"/>
      <c r="R129" s="99"/>
      <c r="S129" s="99"/>
      <c r="T129" s="99"/>
      <c r="U129" s="99"/>
      <c r="V129" s="99"/>
      <c r="W129" s="99"/>
      <c r="X129" s="99"/>
      <c r="Y129" s="99"/>
      <c r="Z129" s="99"/>
      <c r="AA129" s="99"/>
      <c r="AB129" s="99"/>
      <c r="AC129" s="99"/>
      <c r="AD129" s="99"/>
      <c r="AE129" s="99"/>
      <c r="AF129" s="99"/>
      <c r="AG129" s="99"/>
      <c r="AH129" s="99"/>
      <c r="AI129" s="99"/>
      <c r="AJ129" s="99"/>
      <c r="AK129" s="99"/>
      <c r="AL129" s="99"/>
      <c r="AM129" s="99"/>
      <c r="AN129" s="99"/>
      <c r="AO129" s="99"/>
      <c r="AP129" s="99"/>
      <c r="AQ129" s="99"/>
      <c r="AR129" s="99"/>
      <c r="AS129" s="99"/>
      <c r="AT129" s="99"/>
    </row>
    <row r="130" spans="1:46" s="71" customFormat="1" x14ac:dyDescent="0.3">
      <c r="A130" s="66">
        <v>1234</v>
      </c>
      <c r="B130" s="67" t="s">
        <v>8</v>
      </c>
      <c r="C130" s="66">
        <v>12</v>
      </c>
      <c r="D130" s="88">
        <v>364</v>
      </c>
      <c r="E130" s="68">
        <v>9</v>
      </c>
      <c r="F130" s="66">
        <v>2368</v>
      </c>
      <c r="G130" s="66">
        <f t="shared" ref="G130:G142" si="17">Q130*E130</f>
        <v>6714</v>
      </c>
      <c r="H130" s="66">
        <f t="shared" si="15"/>
        <v>4541</v>
      </c>
      <c r="I130" s="88">
        <v>3000</v>
      </c>
      <c r="J130" s="69">
        <f t="shared" si="11"/>
        <v>98.083333333333329</v>
      </c>
      <c r="K130" s="66"/>
      <c r="L130" s="66"/>
      <c r="M130" s="66"/>
      <c r="N130" s="44">
        <f t="shared" ref="N130:N137" si="18">H130*0.05/C130</f>
        <v>18.920833333333334</v>
      </c>
      <c r="O130" s="49">
        <f t="shared" si="12"/>
        <v>117.00416666666666</v>
      </c>
      <c r="P130" s="83">
        <v>1492</v>
      </c>
      <c r="Q130" s="71">
        <f t="shared" si="13"/>
        <v>746</v>
      </c>
      <c r="R130" s="99"/>
      <c r="S130" s="99"/>
      <c r="T130" s="99"/>
      <c r="U130" s="99"/>
      <c r="V130" s="99"/>
      <c r="W130" s="99"/>
      <c r="X130" s="99"/>
      <c r="Y130" s="99"/>
      <c r="Z130" s="99"/>
      <c r="AA130" s="99"/>
      <c r="AB130" s="99"/>
      <c r="AC130" s="99"/>
      <c r="AD130" s="99"/>
      <c r="AE130" s="99"/>
      <c r="AF130" s="99"/>
      <c r="AG130" s="99"/>
      <c r="AH130" s="99"/>
      <c r="AI130" s="99"/>
      <c r="AJ130" s="99"/>
      <c r="AK130" s="99"/>
      <c r="AL130" s="99"/>
      <c r="AM130" s="99"/>
      <c r="AN130" s="99"/>
      <c r="AO130" s="99"/>
      <c r="AP130" s="99"/>
      <c r="AQ130" s="99"/>
      <c r="AR130" s="99"/>
      <c r="AS130" s="99"/>
      <c r="AT130" s="99"/>
    </row>
    <row r="131" spans="1:46" s="71" customFormat="1" x14ac:dyDescent="0.3">
      <c r="A131" s="66">
        <v>1355</v>
      </c>
      <c r="B131" s="67" t="s">
        <v>322</v>
      </c>
      <c r="C131" s="66">
        <v>24</v>
      </c>
      <c r="D131" s="88">
        <v>714</v>
      </c>
      <c r="E131" s="68">
        <v>9</v>
      </c>
      <c r="F131" s="66">
        <v>540</v>
      </c>
      <c r="G131" s="66">
        <f t="shared" si="17"/>
        <v>1080</v>
      </c>
      <c r="H131" s="66">
        <f t="shared" si="15"/>
        <v>810</v>
      </c>
      <c r="I131" s="88"/>
      <c r="J131" s="69">
        <f t="shared" si="11"/>
        <v>4</v>
      </c>
      <c r="K131" s="66"/>
      <c r="L131" s="66"/>
      <c r="M131" s="66"/>
      <c r="N131" s="44">
        <f t="shared" si="18"/>
        <v>1.6875</v>
      </c>
      <c r="O131" s="49">
        <f t="shared" si="12"/>
        <v>5.6875</v>
      </c>
      <c r="P131" s="83">
        <v>240</v>
      </c>
      <c r="Q131" s="71">
        <f t="shared" si="13"/>
        <v>120</v>
      </c>
      <c r="R131" s="99"/>
      <c r="S131" s="99"/>
      <c r="T131" s="99"/>
      <c r="U131" s="99"/>
      <c r="V131" s="99"/>
      <c r="W131" s="99"/>
      <c r="X131" s="99"/>
      <c r="Y131" s="99"/>
      <c r="Z131" s="99"/>
      <c r="AA131" s="99"/>
      <c r="AB131" s="99"/>
      <c r="AC131" s="99"/>
      <c r="AD131" s="99"/>
      <c r="AE131" s="99"/>
      <c r="AF131" s="99"/>
      <c r="AG131" s="99"/>
      <c r="AH131" s="99"/>
      <c r="AI131" s="99"/>
      <c r="AJ131" s="99"/>
      <c r="AK131" s="99"/>
      <c r="AL131" s="99"/>
      <c r="AM131" s="99"/>
      <c r="AN131" s="99"/>
      <c r="AO131" s="99"/>
      <c r="AP131" s="99"/>
      <c r="AQ131" s="99"/>
      <c r="AR131" s="99"/>
      <c r="AS131" s="99"/>
      <c r="AT131" s="99"/>
    </row>
    <row r="132" spans="1:46" s="71" customFormat="1" x14ac:dyDescent="0.3">
      <c r="A132" s="66">
        <v>160</v>
      </c>
      <c r="B132" s="67" t="s">
        <v>234</v>
      </c>
      <c r="C132" s="66">
        <v>24</v>
      </c>
      <c r="D132" s="88">
        <v>732</v>
      </c>
      <c r="E132" s="68">
        <v>9</v>
      </c>
      <c r="F132" s="66">
        <v>1337</v>
      </c>
      <c r="G132" s="66">
        <f t="shared" si="17"/>
        <v>1003.5</v>
      </c>
      <c r="H132" s="66">
        <f t="shared" si="15"/>
        <v>1170.25</v>
      </c>
      <c r="I132" s="88"/>
      <c r="J132" s="69">
        <f t="shared" si="11"/>
        <v>18.260416666666668</v>
      </c>
      <c r="K132" s="66"/>
      <c r="L132" s="66"/>
      <c r="M132" s="66"/>
      <c r="N132" s="44">
        <f t="shared" si="18"/>
        <v>2.4380208333333333</v>
      </c>
      <c r="O132" s="49">
        <f t="shared" si="12"/>
        <v>20.698437500000001</v>
      </c>
      <c r="P132" s="83">
        <v>223</v>
      </c>
      <c r="Q132" s="71">
        <f t="shared" si="13"/>
        <v>111.5</v>
      </c>
      <c r="R132" s="99"/>
      <c r="S132" s="99"/>
      <c r="T132" s="99"/>
      <c r="U132" s="99"/>
      <c r="V132" s="99"/>
      <c r="W132" s="99"/>
      <c r="X132" s="99"/>
      <c r="Y132" s="99"/>
      <c r="Z132" s="99"/>
      <c r="AA132" s="99"/>
      <c r="AB132" s="99"/>
      <c r="AC132" s="99"/>
      <c r="AD132" s="99"/>
      <c r="AE132" s="99"/>
      <c r="AF132" s="99"/>
      <c r="AG132" s="99"/>
      <c r="AH132" s="99"/>
      <c r="AI132" s="99"/>
      <c r="AJ132" s="99"/>
      <c r="AK132" s="99"/>
      <c r="AL132" s="99"/>
      <c r="AM132" s="99"/>
      <c r="AN132" s="99"/>
      <c r="AO132" s="99"/>
      <c r="AP132" s="99"/>
      <c r="AQ132" s="99"/>
      <c r="AR132" s="99"/>
      <c r="AS132" s="99"/>
      <c r="AT132" s="99"/>
    </row>
    <row r="133" spans="1:46" s="71" customFormat="1" x14ac:dyDescent="0.3">
      <c r="A133" s="66">
        <v>159</v>
      </c>
      <c r="B133" s="67" t="s">
        <v>113</v>
      </c>
      <c r="C133" s="66">
        <v>24</v>
      </c>
      <c r="D133" s="88">
        <v>695</v>
      </c>
      <c r="E133" s="68">
        <v>9</v>
      </c>
      <c r="F133" s="66">
        <v>1849</v>
      </c>
      <c r="G133" s="66">
        <f t="shared" si="17"/>
        <v>1962</v>
      </c>
      <c r="H133" s="66">
        <f t="shared" si="15"/>
        <v>1905.5</v>
      </c>
      <c r="I133" s="88">
        <v>480</v>
      </c>
      <c r="J133" s="69">
        <f t="shared" si="11"/>
        <v>30.4375</v>
      </c>
      <c r="K133" s="66"/>
      <c r="L133" s="66"/>
      <c r="M133" s="66"/>
      <c r="N133" s="44">
        <f t="shared" si="18"/>
        <v>3.9697916666666671</v>
      </c>
      <c r="O133" s="49">
        <f t="shared" si="12"/>
        <v>34.407291666666666</v>
      </c>
      <c r="P133" s="83">
        <v>436</v>
      </c>
      <c r="Q133" s="71">
        <f t="shared" si="13"/>
        <v>218</v>
      </c>
      <c r="R133" s="99"/>
      <c r="S133" s="99"/>
      <c r="T133" s="99"/>
      <c r="U133" s="99"/>
      <c r="V133" s="99"/>
      <c r="W133" s="99"/>
      <c r="X133" s="99"/>
      <c r="Y133" s="99"/>
      <c r="Z133" s="99"/>
      <c r="AA133" s="99"/>
      <c r="AB133" s="99"/>
      <c r="AC133" s="99"/>
      <c r="AD133" s="99"/>
      <c r="AE133" s="99"/>
      <c r="AF133" s="99"/>
      <c r="AG133" s="99"/>
      <c r="AH133" s="99"/>
      <c r="AI133" s="99"/>
      <c r="AJ133" s="99"/>
      <c r="AK133" s="99"/>
      <c r="AL133" s="99"/>
      <c r="AM133" s="99"/>
      <c r="AN133" s="99"/>
      <c r="AO133" s="99"/>
      <c r="AP133" s="99"/>
      <c r="AQ133" s="99"/>
      <c r="AR133" s="99"/>
      <c r="AS133" s="99"/>
      <c r="AT133" s="99"/>
    </row>
    <row r="134" spans="1:46" s="71" customFormat="1" x14ac:dyDescent="0.3">
      <c r="A134" s="66">
        <v>162</v>
      </c>
      <c r="B134" s="67" t="s">
        <v>54</v>
      </c>
      <c r="C134" s="66">
        <v>24</v>
      </c>
      <c r="D134" s="88">
        <v>566</v>
      </c>
      <c r="E134" s="68">
        <v>9</v>
      </c>
      <c r="F134" s="66">
        <v>2232</v>
      </c>
      <c r="G134" s="66">
        <f t="shared" si="17"/>
        <v>3622.5</v>
      </c>
      <c r="H134" s="66">
        <f t="shared" si="15"/>
        <v>2927.25</v>
      </c>
      <c r="I134" s="88">
        <v>1680</v>
      </c>
      <c r="J134" s="69">
        <f t="shared" si="11"/>
        <v>28.385416666666668</v>
      </c>
      <c r="K134" s="66"/>
      <c r="L134" s="66"/>
      <c r="M134" s="66"/>
      <c r="N134" s="44">
        <f t="shared" si="18"/>
        <v>6.0984375000000002</v>
      </c>
      <c r="O134" s="49">
        <f t="shared" si="12"/>
        <v>34.483854166666667</v>
      </c>
      <c r="P134" s="83">
        <v>805</v>
      </c>
      <c r="Q134" s="71">
        <f t="shared" si="13"/>
        <v>402.5</v>
      </c>
      <c r="R134" s="99"/>
      <c r="S134" s="99"/>
      <c r="T134" s="99"/>
      <c r="U134" s="99"/>
      <c r="V134" s="99"/>
      <c r="W134" s="99"/>
      <c r="X134" s="99"/>
      <c r="Y134" s="99"/>
      <c r="Z134" s="99"/>
      <c r="AA134" s="99"/>
      <c r="AB134" s="99"/>
      <c r="AC134" s="99"/>
      <c r="AD134" s="99"/>
      <c r="AE134" s="99"/>
      <c r="AF134" s="99"/>
      <c r="AG134" s="99"/>
      <c r="AH134" s="99"/>
      <c r="AI134" s="99"/>
      <c r="AJ134" s="99"/>
      <c r="AK134" s="99"/>
      <c r="AL134" s="99"/>
      <c r="AM134" s="99"/>
      <c r="AN134" s="99"/>
      <c r="AO134" s="99"/>
      <c r="AP134" s="99"/>
      <c r="AQ134" s="99"/>
      <c r="AR134" s="99"/>
      <c r="AS134" s="99"/>
      <c r="AT134" s="99"/>
    </row>
    <row r="135" spans="1:46" s="71" customFormat="1" x14ac:dyDescent="0.3">
      <c r="A135" s="66">
        <v>161</v>
      </c>
      <c r="B135" s="67" t="s">
        <v>197</v>
      </c>
      <c r="C135" s="66">
        <v>24</v>
      </c>
      <c r="D135" s="88">
        <v>1137</v>
      </c>
      <c r="E135" s="68">
        <v>9</v>
      </c>
      <c r="F135" s="66">
        <v>1238</v>
      </c>
      <c r="G135" s="66">
        <f t="shared" si="17"/>
        <v>1710</v>
      </c>
      <c r="H135" s="66">
        <f t="shared" si="15"/>
        <v>1474</v>
      </c>
      <c r="I135" s="88"/>
      <c r="J135" s="69">
        <f t="shared" si="11"/>
        <v>14.041666666666666</v>
      </c>
      <c r="K135" s="66"/>
      <c r="L135" s="66"/>
      <c r="M135" s="66"/>
      <c r="N135" s="44">
        <f t="shared" si="18"/>
        <v>3.0708333333333333</v>
      </c>
      <c r="O135" s="49">
        <f t="shared" si="12"/>
        <v>17.112500000000001</v>
      </c>
      <c r="P135" s="83">
        <v>380</v>
      </c>
      <c r="Q135" s="71">
        <f t="shared" si="13"/>
        <v>190</v>
      </c>
      <c r="R135" s="99"/>
      <c r="S135" s="99"/>
      <c r="T135" s="99"/>
      <c r="U135" s="99"/>
      <c r="V135" s="99"/>
      <c r="W135" s="99"/>
      <c r="X135" s="99"/>
      <c r="Y135" s="99"/>
      <c r="Z135" s="99"/>
      <c r="AA135" s="99"/>
      <c r="AB135" s="99"/>
      <c r="AC135" s="99"/>
      <c r="AD135" s="99"/>
      <c r="AE135" s="99"/>
      <c r="AF135" s="99"/>
      <c r="AG135" s="99"/>
      <c r="AH135" s="99"/>
      <c r="AI135" s="99"/>
      <c r="AJ135" s="99"/>
      <c r="AK135" s="99"/>
      <c r="AL135" s="99"/>
      <c r="AM135" s="99"/>
      <c r="AN135" s="99"/>
      <c r="AO135" s="99"/>
      <c r="AP135" s="99"/>
      <c r="AQ135" s="99"/>
      <c r="AR135" s="99"/>
      <c r="AS135" s="99"/>
      <c r="AT135" s="99"/>
    </row>
    <row r="136" spans="1:46" s="81" customFormat="1" x14ac:dyDescent="0.3">
      <c r="A136" s="41">
        <v>228</v>
      </c>
      <c r="B136" s="63" t="s">
        <v>324</v>
      </c>
      <c r="C136" s="41">
        <v>24</v>
      </c>
      <c r="D136" s="14">
        <v>103</v>
      </c>
      <c r="E136" s="42">
        <v>9</v>
      </c>
      <c r="F136" s="41">
        <v>846</v>
      </c>
      <c r="G136" s="66">
        <f t="shared" si="17"/>
        <v>1107</v>
      </c>
      <c r="H136" s="41">
        <f t="shared" si="15"/>
        <v>976.5</v>
      </c>
      <c r="I136" s="14">
        <v>600</v>
      </c>
      <c r="J136" s="69">
        <f t="shared" ref="J136:J193" si="19">(H136-D136-I136)/C136</f>
        <v>11.395833333333334</v>
      </c>
      <c r="K136" s="41"/>
      <c r="L136" s="41"/>
      <c r="M136" s="41"/>
      <c r="N136" s="39">
        <f t="shared" si="18"/>
        <v>2.0343750000000003</v>
      </c>
      <c r="O136" s="49">
        <f t="shared" ref="O136:O193" si="20">J136+N136</f>
        <v>13.430208333333335</v>
      </c>
      <c r="P136" s="84">
        <v>246</v>
      </c>
      <c r="Q136" s="71">
        <f t="shared" ref="Q136:Q193" si="21">P136/2</f>
        <v>123</v>
      </c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</row>
    <row r="137" spans="1:46" s="81" customFormat="1" x14ac:dyDescent="0.3">
      <c r="A137" s="66">
        <v>1355</v>
      </c>
      <c r="B137" s="67" t="s">
        <v>323</v>
      </c>
      <c r="C137" s="66">
        <v>24</v>
      </c>
      <c r="D137" s="88">
        <v>557</v>
      </c>
      <c r="E137" s="68">
        <v>9</v>
      </c>
      <c r="F137" s="66">
        <v>518</v>
      </c>
      <c r="G137" s="66">
        <f t="shared" si="17"/>
        <v>1080</v>
      </c>
      <c r="H137" s="66">
        <f t="shared" si="15"/>
        <v>799</v>
      </c>
      <c r="I137" s="88">
        <v>120</v>
      </c>
      <c r="J137" s="69">
        <f t="shared" si="19"/>
        <v>5.083333333333333</v>
      </c>
      <c r="K137" s="66"/>
      <c r="L137" s="66"/>
      <c r="M137" s="66"/>
      <c r="N137" s="44">
        <f t="shared" si="18"/>
        <v>1.6645833333333335</v>
      </c>
      <c r="O137" s="49">
        <f t="shared" si="20"/>
        <v>6.7479166666666668</v>
      </c>
      <c r="P137" s="83">
        <v>240</v>
      </c>
      <c r="Q137" s="71">
        <f t="shared" si="21"/>
        <v>120</v>
      </c>
      <c r="R137" s="99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</row>
    <row r="138" spans="1:46" s="71" customFormat="1" x14ac:dyDescent="0.3">
      <c r="A138" s="66">
        <v>1239</v>
      </c>
      <c r="B138" s="67" t="s">
        <v>188</v>
      </c>
      <c r="C138" s="66">
        <v>30</v>
      </c>
      <c r="D138" s="88">
        <v>0</v>
      </c>
      <c r="E138" s="68">
        <v>4.5</v>
      </c>
      <c r="F138" s="66">
        <v>1821</v>
      </c>
      <c r="G138" s="66">
        <f t="shared" si="17"/>
        <v>2432.25</v>
      </c>
      <c r="H138" s="66">
        <f t="shared" ref="H138:H202" si="22">SUM(F138+G138)/2</f>
        <v>2126.625</v>
      </c>
      <c r="I138" s="88">
        <v>2100</v>
      </c>
      <c r="J138" s="69">
        <f t="shared" si="19"/>
        <v>0.88749999999999996</v>
      </c>
      <c r="K138" s="66"/>
      <c r="L138" s="73">
        <v>15</v>
      </c>
      <c r="M138" s="66"/>
      <c r="N138" s="44">
        <f>H138*0.05/C138</f>
        <v>3.5443750000000005</v>
      </c>
      <c r="O138" s="49">
        <f t="shared" si="20"/>
        <v>4.4318750000000007</v>
      </c>
      <c r="P138" s="83">
        <v>1081</v>
      </c>
      <c r="Q138" s="71">
        <f t="shared" si="21"/>
        <v>540.5</v>
      </c>
      <c r="R138" s="99"/>
      <c r="S138" s="99"/>
      <c r="T138" s="99"/>
      <c r="U138" s="99"/>
      <c r="V138" s="99"/>
      <c r="W138" s="99"/>
      <c r="X138" s="99"/>
      <c r="Y138" s="99"/>
      <c r="Z138" s="99"/>
      <c r="AA138" s="99"/>
      <c r="AB138" s="99"/>
      <c r="AC138" s="99"/>
      <c r="AD138" s="99"/>
      <c r="AE138" s="99"/>
      <c r="AF138" s="99"/>
      <c r="AG138" s="99"/>
      <c r="AH138" s="99"/>
      <c r="AI138" s="99"/>
      <c r="AJ138" s="99"/>
      <c r="AK138" s="99"/>
      <c r="AL138" s="99"/>
      <c r="AM138" s="99"/>
      <c r="AN138" s="99"/>
      <c r="AO138" s="99"/>
      <c r="AP138" s="99"/>
      <c r="AQ138" s="99"/>
      <c r="AR138" s="99"/>
      <c r="AS138" s="99"/>
      <c r="AT138" s="99"/>
    </row>
    <row r="139" spans="1:46" s="71" customFormat="1" x14ac:dyDescent="0.3">
      <c r="A139" s="66"/>
      <c r="B139" s="67" t="s">
        <v>368</v>
      </c>
      <c r="C139" s="66">
        <v>24</v>
      </c>
      <c r="D139" s="88">
        <v>0</v>
      </c>
      <c r="E139" s="68"/>
      <c r="F139" s="66"/>
      <c r="G139" s="66"/>
      <c r="H139" s="66"/>
      <c r="I139" s="88">
        <v>600</v>
      </c>
      <c r="J139" s="69"/>
      <c r="K139" s="66"/>
      <c r="L139" s="73"/>
      <c r="M139" s="66"/>
      <c r="N139" s="44"/>
      <c r="O139" s="49"/>
      <c r="P139" s="83"/>
      <c r="R139" s="99"/>
      <c r="S139" s="99"/>
      <c r="T139" s="99"/>
      <c r="U139" s="99"/>
      <c r="V139" s="99"/>
      <c r="W139" s="99"/>
      <c r="X139" s="99"/>
      <c r="Y139" s="99"/>
      <c r="Z139" s="99"/>
      <c r="AA139" s="99"/>
      <c r="AB139" s="99"/>
      <c r="AC139" s="99"/>
      <c r="AD139" s="99"/>
      <c r="AE139" s="99"/>
      <c r="AF139" s="99"/>
      <c r="AG139" s="99"/>
      <c r="AH139" s="99"/>
      <c r="AI139" s="99"/>
      <c r="AJ139" s="99"/>
      <c r="AK139" s="99"/>
      <c r="AL139" s="99"/>
      <c r="AM139" s="99"/>
      <c r="AN139" s="99"/>
      <c r="AO139" s="99"/>
      <c r="AP139" s="99"/>
      <c r="AQ139" s="99"/>
      <c r="AR139" s="99"/>
      <c r="AS139" s="99"/>
      <c r="AT139" s="99"/>
    </row>
    <row r="140" spans="1:46" s="71" customFormat="1" x14ac:dyDescent="0.3">
      <c r="A140" s="66">
        <v>3103</v>
      </c>
      <c r="B140" s="67" t="s">
        <v>99</v>
      </c>
      <c r="C140" s="66">
        <v>30</v>
      </c>
      <c r="D140" s="88">
        <v>1892</v>
      </c>
      <c r="E140" s="68">
        <v>7</v>
      </c>
      <c r="F140" s="66">
        <v>2524</v>
      </c>
      <c r="G140" s="66">
        <f t="shared" si="17"/>
        <v>4112.5</v>
      </c>
      <c r="H140" s="66">
        <f t="shared" si="22"/>
        <v>3318.25</v>
      </c>
      <c r="I140" s="88"/>
      <c r="J140" s="69">
        <f t="shared" si="19"/>
        <v>47.541666666666664</v>
      </c>
      <c r="K140" s="66"/>
      <c r="L140" s="66"/>
      <c r="M140" s="66"/>
      <c r="N140" s="44">
        <f>H140*0.05/C140</f>
        <v>5.5304166666666674</v>
      </c>
      <c r="O140" s="49">
        <f t="shared" si="20"/>
        <v>53.072083333333332</v>
      </c>
      <c r="P140" s="83">
        <v>1175</v>
      </c>
      <c r="Q140" s="71">
        <f t="shared" si="21"/>
        <v>587.5</v>
      </c>
      <c r="R140" s="99"/>
      <c r="S140" s="99"/>
      <c r="T140" s="99"/>
      <c r="U140" s="99"/>
      <c r="V140" s="99"/>
      <c r="W140" s="99"/>
      <c r="X140" s="99"/>
      <c r="Y140" s="99"/>
      <c r="Z140" s="99"/>
      <c r="AA140" s="99"/>
      <c r="AB140" s="99"/>
      <c r="AC140" s="99"/>
      <c r="AD140" s="99"/>
      <c r="AE140" s="99"/>
      <c r="AF140" s="99"/>
      <c r="AG140" s="99"/>
      <c r="AH140" s="99"/>
      <c r="AI140" s="99"/>
      <c r="AJ140" s="99"/>
      <c r="AK140" s="99"/>
      <c r="AL140" s="99"/>
      <c r="AM140" s="99"/>
      <c r="AN140" s="99"/>
      <c r="AO140" s="99"/>
      <c r="AP140" s="99"/>
      <c r="AQ140" s="99"/>
      <c r="AR140" s="99"/>
      <c r="AS140" s="99"/>
      <c r="AT140" s="99"/>
    </row>
    <row r="141" spans="1:46" s="71" customFormat="1" x14ac:dyDescent="0.3">
      <c r="A141" s="66">
        <v>1351</v>
      </c>
      <c r="B141" s="67" t="s">
        <v>179</v>
      </c>
      <c r="C141" s="66">
        <v>24</v>
      </c>
      <c r="D141" s="88">
        <v>0</v>
      </c>
      <c r="E141" s="68">
        <v>9</v>
      </c>
      <c r="F141" s="66">
        <v>963</v>
      </c>
      <c r="G141" s="66">
        <f t="shared" si="17"/>
        <v>2578.5</v>
      </c>
      <c r="H141" s="66">
        <f t="shared" si="22"/>
        <v>1770.75</v>
      </c>
      <c r="I141" s="88">
        <v>960</v>
      </c>
      <c r="J141" s="69">
        <f t="shared" si="19"/>
        <v>33.78125</v>
      </c>
      <c r="K141" s="66"/>
      <c r="L141" s="73">
        <v>15</v>
      </c>
      <c r="M141" s="66"/>
      <c r="N141" s="44">
        <f>H141*0.05/C141</f>
        <v>3.6890625000000004</v>
      </c>
      <c r="O141" s="49">
        <f t="shared" si="20"/>
        <v>37.470312499999999</v>
      </c>
      <c r="P141" s="83">
        <v>573</v>
      </c>
      <c r="Q141" s="71">
        <f t="shared" si="21"/>
        <v>286.5</v>
      </c>
      <c r="R141" s="99"/>
      <c r="S141" s="99"/>
      <c r="T141" s="99"/>
      <c r="U141" s="99"/>
      <c r="V141" s="99"/>
      <c r="W141" s="99"/>
      <c r="X141" s="99"/>
      <c r="Y141" s="99"/>
      <c r="Z141" s="99"/>
      <c r="AA141" s="99"/>
      <c r="AB141" s="99"/>
      <c r="AC141" s="99"/>
      <c r="AD141" s="99"/>
      <c r="AE141" s="99"/>
      <c r="AF141" s="99"/>
      <c r="AG141" s="99"/>
      <c r="AH141" s="99"/>
      <c r="AI141" s="99"/>
      <c r="AJ141" s="99"/>
      <c r="AK141" s="99"/>
      <c r="AL141" s="99"/>
      <c r="AM141" s="99"/>
      <c r="AN141" s="99"/>
      <c r="AO141" s="99"/>
      <c r="AP141" s="99"/>
      <c r="AQ141" s="99"/>
      <c r="AR141" s="99"/>
      <c r="AS141" s="99"/>
      <c r="AT141" s="99"/>
    </row>
    <row r="142" spans="1:46" s="71" customFormat="1" x14ac:dyDescent="0.3">
      <c r="A142" s="66">
        <v>1323</v>
      </c>
      <c r="B142" s="67" t="s">
        <v>235</v>
      </c>
      <c r="C142" s="66">
        <v>8</v>
      </c>
      <c r="D142" s="88">
        <v>205</v>
      </c>
      <c r="E142" s="68">
        <v>5</v>
      </c>
      <c r="F142" s="66">
        <v>205</v>
      </c>
      <c r="G142" s="66">
        <f t="shared" si="17"/>
        <v>417.5</v>
      </c>
      <c r="H142" s="66">
        <f t="shared" si="22"/>
        <v>311.25</v>
      </c>
      <c r="I142" s="88"/>
      <c r="J142" s="69">
        <f t="shared" si="19"/>
        <v>13.28125</v>
      </c>
      <c r="K142" s="66"/>
      <c r="L142" s="66"/>
      <c r="M142" s="66"/>
      <c r="N142" s="44">
        <f>H142*0.05/C142</f>
        <v>1.9453125</v>
      </c>
      <c r="O142" s="49">
        <f t="shared" si="20"/>
        <v>15.2265625</v>
      </c>
      <c r="P142" s="83">
        <v>167</v>
      </c>
      <c r="Q142" s="71">
        <f t="shared" si="21"/>
        <v>83.5</v>
      </c>
      <c r="R142" s="99"/>
      <c r="S142" s="99"/>
      <c r="T142" s="99"/>
      <c r="U142" s="99"/>
      <c r="V142" s="99"/>
      <c r="W142" s="99"/>
      <c r="X142" s="99"/>
      <c r="Y142" s="99"/>
      <c r="Z142" s="99"/>
      <c r="AA142" s="99"/>
      <c r="AB142" s="99"/>
      <c r="AC142" s="99"/>
      <c r="AD142" s="99"/>
      <c r="AE142" s="99"/>
      <c r="AF142" s="99"/>
      <c r="AG142" s="99"/>
      <c r="AH142" s="99"/>
      <c r="AI142" s="99"/>
      <c r="AJ142" s="99"/>
      <c r="AK142" s="99"/>
      <c r="AL142" s="99"/>
      <c r="AM142" s="99"/>
      <c r="AN142" s="99"/>
      <c r="AO142" s="99"/>
      <c r="AP142" s="99"/>
      <c r="AQ142" s="99"/>
      <c r="AR142" s="99"/>
      <c r="AS142" s="99"/>
      <c r="AT142" s="99"/>
    </row>
    <row r="143" spans="1:46" s="71" customFormat="1" x14ac:dyDescent="0.3">
      <c r="A143" s="66">
        <v>164</v>
      </c>
      <c r="B143" s="67" t="s">
        <v>358</v>
      </c>
      <c r="C143" s="66">
        <v>8</v>
      </c>
      <c r="D143" s="88">
        <v>342</v>
      </c>
      <c r="E143" s="68"/>
      <c r="F143" s="66"/>
      <c r="G143" s="66"/>
      <c r="H143" s="66"/>
      <c r="I143" s="88"/>
      <c r="J143" s="69"/>
      <c r="K143" s="66"/>
      <c r="L143" s="66"/>
      <c r="M143" s="66"/>
      <c r="N143" s="44"/>
      <c r="O143" s="49"/>
      <c r="P143" s="83"/>
      <c r="R143" s="99"/>
      <c r="S143" s="99"/>
      <c r="T143" s="99"/>
      <c r="U143" s="99"/>
      <c r="V143" s="99"/>
      <c r="W143" s="99"/>
      <c r="X143" s="99"/>
      <c r="Y143" s="99"/>
      <c r="Z143" s="99"/>
      <c r="AA143" s="99"/>
      <c r="AB143" s="99"/>
      <c r="AC143" s="99"/>
      <c r="AD143" s="99"/>
      <c r="AE143" s="99"/>
      <c r="AF143" s="99"/>
      <c r="AG143" s="99"/>
      <c r="AH143" s="99"/>
      <c r="AI143" s="99"/>
      <c r="AJ143" s="99"/>
      <c r="AK143" s="99"/>
      <c r="AL143" s="99"/>
      <c r="AM143" s="99"/>
      <c r="AN143" s="99"/>
      <c r="AO143" s="99"/>
      <c r="AP143" s="99"/>
      <c r="AQ143" s="99"/>
      <c r="AR143" s="99"/>
      <c r="AS143" s="99"/>
      <c r="AT143" s="99"/>
    </row>
    <row r="144" spans="1:46" s="71" customFormat="1" x14ac:dyDescent="0.3">
      <c r="A144" s="66">
        <v>3079</v>
      </c>
      <c r="B144" s="67" t="s">
        <v>83</v>
      </c>
      <c r="C144" s="66">
        <v>12</v>
      </c>
      <c r="D144" s="88">
        <v>1170</v>
      </c>
      <c r="E144" s="68">
        <v>5</v>
      </c>
      <c r="F144" s="66">
        <v>2725</v>
      </c>
      <c r="G144" s="66">
        <f t="shared" ref="G144:G203" si="23">Q144*E144</f>
        <v>3280</v>
      </c>
      <c r="H144" s="66">
        <f t="shared" si="22"/>
        <v>3002.5</v>
      </c>
      <c r="I144" s="88"/>
      <c r="J144" s="69">
        <f t="shared" si="19"/>
        <v>152.70833333333334</v>
      </c>
      <c r="K144" s="66"/>
      <c r="L144" s="66"/>
      <c r="M144" s="66"/>
      <c r="N144" s="44">
        <f t="shared" ref="N144:N200" si="24">H144*0.05/C144</f>
        <v>12.510416666666666</v>
      </c>
      <c r="O144" s="49">
        <f t="shared" si="20"/>
        <v>165.21875</v>
      </c>
      <c r="P144" s="83">
        <v>1312</v>
      </c>
      <c r="Q144" s="71">
        <f t="shared" si="21"/>
        <v>656</v>
      </c>
      <c r="R144" s="99"/>
      <c r="S144" s="99"/>
      <c r="T144" s="99"/>
      <c r="U144" s="99"/>
      <c r="V144" s="99"/>
      <c r="W144" s="99"/>
      <c r="X144" s="99"/>
      <c r="Y144" s="99"/>
      <c r="Z144" s="99"/>
      <c r="AA144" s="99"/>
      <c r="AB144" s="99"/>
      <c r="AC144" s="99"/>
      <c r="AD144" s="99"/>
      <c r="AE144" s="99"/>
      <c r="AF144" s="99"/>
      <c r="AG144" s="99"/>
      <c r="AH144" s="99"/>
      <c r="AI144" s="99"/>
      <c r="AJ144" s="99"/>
      <c r="AK144" s="99"/>
      <c r="AL144" s="99"/>
      <c r="AM144" s="99"/>
      <c r="AN144" s="99"/>
      <c r="AO144" s="99"/>
      <c r="AP144" s="99"/>
      <c r="AQ144" s="99"/>
      <c r="AR144" s="99"/>
      <c r="AS144" s="99"/>
      <c r="AT144" s="99"/>
    </row>
    <row r="145" spans="1:46" s="71" customFormat="1" x14ac:dyDescent="0.3">
      <c r="A145" s="66">
        <v>165</v>
      </c>
      <c r="B145" s="67" t="s">
        <v>82</v>
      </c>
      <c r="C145" s="66">
        <v>24</v>
      </c>
      <c r="D145" s="88">
        <v>3333</v>
      </c>
      <c r="E145" s="68">
        <v>5</v>
      </c>
      <c r="F145" s="66">
        <v>12855</v>
      </c>
      <c r="G145" s="66">
        <f t="shared" si="23"/>
        <v>13957.5</v>
      </c>
      <c r="H145" s="66">
        <f t="shared" si="22"/>
        <v>13406.25</v>
      </c>
      <c r="I145" s="88"/>
      <c r="J145" s="69">
        <f t="shared" si="19"/>
        <v>419.71875</v>
      </c>
      <c r="K145" s="66"/>
      <c r="L145" s="73">
        <v>30</v>
      </c>
      <c r="M145" s="66"/>
      <c r="N145" s="44">
        <f t="shared" si="24"/>
        <v>27.9296875</v>
      </c>
      <c r="O145" s="49">
        <f t="shared" si="20"/>
        <v>447.6484375</v>
      </c>
      <c r="P145" s="83">
        <v>5583</v>
      </c>
      <c r="Q145" s="71">
        <f t="shared" si="21"/>
        <v>2791.5</v>
      </c>
      <c r="R145" s="99"/>
      <c r="S145" s="99"/>
      <c r="T145" s="99"/>
      <c r="U145" s="99"/>
      <c r="V145" s="99"/>
      <c r="W145" s="99"/>
      <c r="X145" s="99"/>
      <c r="Y145" s="99"/>
      <c r="Z145" s="99"/>
      <c r="AA145" s="99"/>
      <c r="AB145" s="99"/>
      <c r="AC145" s="99"/>
      <c r="AD145" s="99"/>
      <c r="AE145" s="99"/>
      <c r="AF145" s="99"/>
      <c r="AG145" s="99"/>
      <c r="AH145" s="99"/>
      <c r="AI145" s="99"/>
      <c r="AJ145" s="99"/>
      <c r="AK145" s="99"/>
      <c r="AL145" s="99"/>
      <c r="AM145" s="99"/>
      <c r="AN145" s="99"/>
      <c r="AO145" s="99"/>
      <c r="AP145" s="99"/>
      <c r="AQ145" s="99"/>
      <c r="AR145" s="99"/>
      <c r="AS145" s="99"/>
      <c r="AT145" s="99"/>
    </row>
    <row r="146" spans="1:46" s="71" customFormat="1" x14ac:dyDescent="0.3">
      <c r="A146" s="66">
        <v>3135</v>
      </c>
      <c r="B146" s="67" t="s">
        <v>240</v>
      </c>
      <c r="C146" s="66">
        <v>10</v>
      </c>
      <c r="D146" s="88">
        <v>288</v>
      </c>
      <c r="E146" s="68">
        <v>8</v>
      </c>
      <c r="F146" s="66">
        <v>56</v>
      </c>
      <c r="G146" s="66">
        <f t="shared" si="23"/>
        <v>116</v>
      </c>
      <c r="H146" s="66">
        <f t="shared" si="22"/>
        <v>86</v>
      </c>
      <c r="I146" s="88"/>
      <c r="J146" s="69">
        <f t="shared" si="19"/>
        <v>-20.2</v>
      </c>
      <c r="K146" s="66"/>
      <c r="L146" s="66"/>
      <c r="M146" s="66"/>
      <c r="N146" s="44">
        <f t="shared" si="24"/>
        <v>0.43</v>
      </c>
      <c r="O146" s="49">
        <f t="shared" si="20"/>
        <v>-19.77</v>
      </c>
      <c r="P146" s="83">
        <v>29</v>
      </c>
      <c r="Q146" s="71">
        <f t="shared" si="21"/>
        <v>14.5</v>
      </c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  <c r="AD146" s="99"/>
      <c r="AE146" s="99"/>
      <c r="AF146" s="99"/>
      <c r="AG146" s="99"/>
      <c r="AH146" s="99"/>
      <c r="AI146" s="99"/>
      <c r="AJ146" s="99"/>
      <c r="AK146" s="99"/>
      <c r="AL146" s="99"/>
      <c r="AM146" s="99"/>
      <c r="AN146" s="99"/>
      <c r="AO146" s="99"/>
      <c r="AP146" s="99"/>
      <c r="AQ146" s="99"/>
      <c r="AR146" s="99"/>
      <c r="AS146" s="99"/>
      <c r="AT146" s="99"/>
    </row>
    <row r="147" spans="1:46" s="71" customFormat="1" x14ac:dyDescent="0.3">
      <c r="A147" s="66">
        <v>3051</v>
      </c>
      <c r="B147" s="67" t="s">
        <v>191</v>
      </c>
      <c r="C147" s="66">
        <v>12</v>
      </c>
      <c r="D147" s="88">
        <v>0</v>
      </c>
      <c r="E147" s="68">
        <v>10</v>
      </c>
      <c r="F147" s="66">
        <v>0</v>
      </c>
      <c r="G147" s="66">
        <f t="shared" si="23"/>
        <v>0</v>
      </c>
      <c r="H147" s="66">
        <f t="shared" si="22"/>
        <v>0</v>
      </c>
      <c r="I147" s="88"/>
      <c r="J147" s="69">
        <f t="shared" si="19"/>
        <v>0</v>
      </c>
      <c r="K147" s="66"/>
      <c r="L147" s="66"/>
      <c r="M147" s="66"/>
      <c r="N147" s="44">
        <f t="shared" si="24"/>
        <v>0</v>
      </c>
      <c r="O147" s="49">
        <f t="shared" si="20"/>
        <v>0</v>
      </c>
      <c r="P147" s="83"/>
      <c r="Q147" s="71">
        <f t="shared" si="21"/>
        <v>0</v>
      </c>
      <c r="R147" s="99"/>
      <c r="S147" s="99"/>
      <c r="T147" s="99"/>
      <c r="U147" s="99"/>
      <c r="V147" s="99"/>
      <c r="W147" s="99"/>
      <c r="X147" s="99"/>
      <c r="Y147" s="99"/>
      <c r="Z147" s="99"/>
      <c r="AA147" s="99"/>
      <c r="AB147" s="99"/>
      <c r="AC147" s="99"/>
      <c r="AD147" s="99"/>
      <c r="AE147" s="99"/>
      <c r="AF147" s="99"/>
      <c r="AG147" s="99"/>
      <c r="AH147" s="99"/>
      <c r="AI147" s="99"/>
      <c r="AJ147" s="99"/>
      <c r="AK147" s="99"/>
      <c r="AL147" s="99"/>
      <c r="AM147" s="99"/>
      <c r="AN147" s="99"/>
      <c r="AO147" s="99"/>
      <c r="AP147" s="99"/>
      <c r="AQ147" s="99"/>
      <c r="AR147" s="99"/>
      <c r="AS147" s="99"/>
      <c r="AT147" s="99"/>
    </row>
    <row r="148" spans="1:46" s="71" customFormat="1" x14ac:dyDescent="0.3">
      <c r="A148" s="66">
        <v>167</v>
      </c>
      <c r="B148" s="67" t="s">
        <v>175</v>
      </c>
      <c r="C148" s="66">
        <v>1</v>
      </c>
      <c r="D148" s="88">
        <v>198</v>
      </c>
      <c r="E148" s="68">
        <v>10</v>
      </c>
      <c r="F148" s="66">
        <v>200</v>
      </c>
      <c r="G148" s="66">
        <f t="shared" si="23"/>
        <v>545</v>
      </c>
      <c r="H148" s="66">
        <f t="shared" si="22"/>
        <v>372.5</v>
      </c>
      <c r="I148" s="88">
        <v>100</v>
      </c>
      <c r="J148" s="69">
        <f t="shared" si="19"/>
        <v>74.5</v>
      </c>
      <c r="K148" s="66"/>
      <c r="L148" s="66"/>
      <c r="M148" s="66"/>
      <c r="N148" s="44">
        <f t="shared" si="24"/>
        <v>18.625</v>
      </c>
      <c r="O148" s="49">
        <f t="shared" si="20"/>
        <v>93.125</v>
      </c>
      <c r="P148" s="83">
        <v>109</v>
      </c>
      <c r="Q148" s="71">
        <f t="shared" si="21"/>
        <v>54.5</v>
      </c>
      <c r="R148" s="99"/>
      <c r="S148" s="99"/>
      <c r="T148" s="99"/>
      <c r="U148" s="99"/>
      <c r="V148" s="99"/>
      <c r="W148" s="99"/>
      <c r="X148" s="99"/>
      <c r="Y148" s="99"/>
      <c r="Z148" s="99"/>
      <c r="AA148" s="99"/>
      <c r="AB148" s="99"/>
      <c r="AC148" s="99"/>
      <c r="AD148" s="99"/>
      <c r="AE148" s="99"/>
      <c r="AF148" s="99"/>
      <c r="AG148" s="99"/>
      <c r="AH148" s="99"/>
      <c r="AI148" s="99"/>
      <c r="AJ148" s="99"/>
      <c r="AK148" s="99"/>
      <c r="AL148" s="99"/>
      <c r="AM148" s="99"/>
      <c r="AN148" s="99"/>
      <c r="AO148" s="99"/>
      <c r="AP148" s="99"/>
      <c r="AQ148" s="99"/>
      <c r="AR148" s="99"/>
      <c r="AS148" s="99"/>
      <c r="AT148" s="99"/>
    </row>
    <row r="149" spans="1:46" s="71" customFormat="1" x14ac:dyDescent="0.3">
      <c r="A149" s="66">
        <v>166</v>
      </c>
      <c r="B149" s="67" t="s">
        <v>176</v>
      </c>
      <c r="C149" s="66">
        <v>1</v>
      </c>
      <c r="D149" s="88">
        <v>0</v>
      </c>
      <c r="E149" s="68">
        <v>10</v>
      </c>
      <c r="F149" s="66">
        <v>0</v>
      </c>
      <c r="G149" s="66">
        <f t="shared" si="23"/>
        <v>0</v>
      </c>
      <c r="H149" s="66">
        <f t="shared" si="22"/>
        <v>0</v>
      </c>
      <c r="I149" s="88"/>
      <c r="J149" s="69">
        <f t="shared" si="19"/>
        <v>0</v>
      </c>
      <c r="K149" s="66"/>
      <c r="L149" s="66"/>
      <c r="M149" s="66"/>
      <c r="N149" s="44">
        <f t="shared" si="24"/>
        <v>0</v>
      </c>
      <c r="O149" s="49">
        <f t="shared" si="20"/>
        <v>0</v>
      </c>
      <c r="P149" s="83"/>
      <c r="Q149" s="71">
        <f t="shared" si="21"/>
        <v>0</v>
      </c>
      <c r="R149" s="99"/>
      <c r="S149" s="99"/>
      <c r="T149" s="99"/>
      <c r="U149" s="99"/>
      <c r="V149" s="99"/>
      <c r="W149" s="99"/>
      <c r="X149" s="99"/>
      <c r="Y149" s="99"/>
      <c r="Z149" s="99"/>
      <c r="AA149" s="99"/>
      <c r="AB149" s="99"/>
      <c r="AC149" s="99"/>
      <c r="AD149" s="99"/>
      <c r="AE149" s="99"/>
      <c r="AF149" s="99"/>
      <c r="AG149" s="99"/>
      <c r="AH149" s="99"/>
      <c r="AI149" s="99"/>
      <c r="AJ149" s="99"/>
      <c r="AK149" s="99"/>
      <c r="AL149" s="99"/>
      <c r="AM149" s="99"/>
      <c r="AN149" s="99"/>
      <c r="AO149" s="99"/>
      <c r="AP149" s="99"/>
      <c r="AQ149" s="99"/>
      <c r="AR149" s="99"/>
      <c r="AS149" s="99"/>
      <c r="AT149" s="99"/>
    </row>
    <row r="150" spans="1:46" s="71" customFormat="1" x14ac:dyDescent="0.3">
      <c r="A150" s="66">
        <v>3102</v>
      </c>
      <c r="B150" s="67" t="s">
        <v>84</v>
      </c>
      <c r="C150" s="66">
        <v>6</v>
      </c>
      <c r="D150" s="88">
        <v>0</v>
      </c>
      <c r="E150" s="68">
        <v>3.5</v>
      </c>
      <c r="F150" s="66">
        <v>121</v>
      </c>
      <c r="G150" s="66">
        <f t="shared" si="23"/>
        <v>210</v>
      </c>
      <c r="H150" s="66">
        <f t="shared" si="22"/>
        <v>165.5</v>
      </c>
      <c r="I150" s="88"/>
      <c r="J150" s="69">
        <f t="shared" si="19"/>
        <v>27.583333333333332</v>
      </c>
      <c r="K150" s="66"/>
      <c r="L150" s="66"/>
      <c r="M150" s="66"/>
      <c r="N150" s="44">
        <f t="shared" si="24"/>
        <v>1.3791666666666667</v>
      </c>
      <c r="O150" s="49">
        <f t="shared" si="20"/>
        <v>28.962499999999999</v>
      </c>
      <c r="P150" s="83">
        <v>120</v>
      </c>
      <c r="Q150" s="71">
        <f t="shared" si="21"/>
        <v>60</v>
      </c>
      <c r="R150" s="99"/>
      <c r="S150" s="99"/>
      <c r="T150" s="99"/>
      <c r="U150" s="99"/>
      <c r="V150" s="99"/>
      <c r="W150" s="99"/>
      <c r="X150" s="99"/>
      <c r="Y150" s="99"/>
      <c r="Z150" s="99"/>
      <c r="AA150" s="99"/>
      <c r="AB150" s="99"/>
      <c r="AC150" s="99"/>
      <c r="AD150" s="99"/>
      <c r="AE150" s="99"/>
      <c r="AF150" s="99"/>
      <c r="AG150" s="99"/>
      <c r="AH150" s="99"/>
      <c r="AI150" s="99"/>
      <c r="AJ150" s="99"/>
      <c r="AK150" s="99"/>
      <c r="AL150" s="99"/>
      <c r="AM150" s="99"/>
      <c r="AN150" s="99"/>
      <c r="AO150" s="99"/>
      <c r="AP150" s="99"/>
      <c r="AQ150" s="99"/>
      <c r="AR150" s="99"/>
      <c r="AS150" s="99"/>
      <c r="AT150" s="99"/>
    </row>
    <row r="151" spans="1:46" s="110" customFormat="1" x14ac:dyDescent="0.3">
      <c r="A151" s="75">
        <v>3</v>
      </c>
      <c r="B151" s="102" t="s">
        <v>20</v>
      </c>
      <c r="C151" s="75">
        <v>24</v>
      </c>
      <c r="D151" s="88">
        <v>1743</v>
      </c>
      <c r="E151" s="106">
        <v>9</v>
      </c>
      <c r="F151" s="75">
        <v>1476</v>
      </c>
      <c r="G151" s="75">
        <f t="shared" si="23"/>
        <v>459</v>
      </c>
      <c r="H151" s="75">
        <f t="shared" si="22"/>
        <v>967.5</v>
      </c>
      <c r="I151" s="88"/>
      <c r="J151" s="107">
        <f t="shared" si="19"/>
        <v>-32.3125</v>
      </c>
      <c r="K151" s="75"/>
      <c r="L151" s="75">
        <v>20</v>
      </c>
      <c r="M151" s="75"/>
      <c r="N151" s="108">
        <f t="shared" si="24"/>
        <v>2.015625</v>
      </c>
      <c r="O151" s="108">
        <f t="shared" si="20"/>
        <v>-30.296875</v>
      </c>
      <c r="P151" s="109">
        <v>102</v>
      </c>
      <c r="Q151" s="110">
        <f t="shared" si="21"/>
        <v>51</v>
      </c>
    </row>
    <row r="152" spans="1:46" s="111" customFormat="1" x14ac:dyDescent="0.3">
      <c r="A152" s="75">
        <v>2</v>
      </c>
      <c r="B152" s="102" t="s">
        <v>19</v>
      </c>
      <c r="C152" s="75">
        <v>24</v>
      </c>
      <c r="D152" s="88">
        <v>504</v>
      </c>
      <c r="E152" s="106">
        <v>9</v>
      </c>
      <c r="F152" s="75">
        <v>3848</v>
      </c>
      <c r="G152" s="75">
        <f t="shared" si="23"/>
        <v>3145.5</v>
      </c>
      <c r="H152" s="75">
        <f t="shared" si="22"/>
        <v>3496.75</v>
      </c>
      <c r="I152" s="88"/>
      <c r="J152" s="107">
        <f t="shared" si="19"/>
        <v>124.69791666666667</v>
      </c>
      <c r="K152" s="75"/>
      <c r="L152" s="75">
        <v>30</v>
      </c>
      <c r="M152" s="75"/>
      <c r="N152" s="108">
        <f t="shared" si="24"/>
        <v>7.2848958333333336</v>
      </c>
      <c r="O152" s="108">
        <f t="shared" si="20"/>
        <v>131.98281249999999</v>
      </c>
      <c r="P152" s="109">
        <v>699</v>
      </c>
      <c r="Q152" s="110">
        <f t="shared" si="21"/>
        <v>349.5</v>
      </c>
      <c r="R152" s="110"/>
      <c r="S152" s="110"/>
      <c r="T152" s="110"/>
      <c r="U152" s="110"/>
      <c r="V152" s="110"/>
      <c r="W152" s="110"/>
      <c r="X152" s="110"/>
      <c r="Y152" s="110"/>
      <c r="Z152" s="110"/>
      <c r="AA152" s="110"/>
      <c r="AB152" s="110"/>
      <c r="AC152" s="110"/>
      <c r="AD152" s="110"/>
      <c r="AE152" s="110"/>
      <c r="AF152" s="110"/>
      <c r="AG152" s="110"/>
      <c r="AH152" s="110"/>
      <c r="AI152" s="110"/>
      <c r="AJ152" s="110"/>
      <c r="AK152" s="110"/>
      <c r="AL152" s="110"/>
      <c r="AM152" s="110"/>
      <c r="AN152" s="110"/>
      <c r="AO152" s="110"/>
      <c r="AP152" s="110"/>
      <c r="AQ152" s="110"/>
      <c r="AR152" s="110"/>
      <c r="AS152" s="110"/>
      <c r="AT152" s="110"/>
    </row>
    <row r="153" spans="1:46" s="104" customFormat="1" x14ac:dyDescent="0.3">
      <c r="A153" s="66">
        <v>59</v>
      </c>
      <c r="B153" s="67" t="s">
        <v>112</v>
      </c>
      <c r="C153" s="66">
        <v>12</v>
      </c>
      <c r="D153" s="88">
        <v>1384</v>
      </c>
      <c r="E153" s="68">
        <v>9</v>
      </c>
      <c r="F153" s="66">
        <v>3992</v>
      </c>
      <c r="G153" s="66">
        <f t="shared" si="23"/>
        <v>4513.5</v>
      </c>
      <c r="H153" s="66">
        <f t="shared" si="22"/>
        <v>4252.75</v>
      </c>
      <c r="I153" s="88">
        <v>1080</v>
      </c>
      <c r="J153" s="69">
        <f t="shared" si="19"/>
        <v>149.0625</v>
      </c>
      <c r="K153" s="66"/>
      <c r="L153" s="66"/>
      <c r="M153" s="66"/>
      <c r="N153" s="44">
        <f t="shared" si="24"/>
        <v>17.719791666666669</v>
      </c>
      <c r="O153" s="49">
        <f t="shared" si="20"/>
        <v>166.78229166666668</v>
      </c>
      <c r="P153" s="83">
        <v>1003</v>
      </c>
      <c r="Q153" s="71">
        <f t="shared" si="21"/>
        <v>501.5</v>
      </c>
      <c r="R153" s="99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</row>
    <row r="154" spans="1:46" s="104" customFormat="1" x14ac:dyDescent="0.3">
      <c r="A154" s="66">
        <v>4</v>
      </c>
      <c r="B154" s="67" t="s">
        <v>21</v>
      </c>
      <c r="C154" s="66">
        <v>24</v>
      </c>
      <c r="D154" s="88">
        <v>2234</v>
      </c>
      <c r="E154" s="68">
        <v>9</v>
      </c>
      <c r="F154" s="66">
        <v>2237</v>
      </c>
      <c r="G154" s="66">
        <f t="shared" si="23"/>
        <v>2457</v>
      </c>
      <c r="H154" s="66">
        <f t="shared" si="22"/>
        <v>2347</v>
      </c>
      <c r="I154" s="88"/>
      <c r="J154" s="69">
        <f t="shared" si="19"/>
        <v>4.708333333333333</v>
      </c>
      <c r="K154" s="66"/>
      <c r="L154" s="66"/>
      <c r="M154" s="66"/>
      <c r="N154" s="44">
        <f t="shared" si="24"/>
        <v>4.8895833333333334</v>
      </c>
      <c r="O154" s="49">
        <f t="shared" si="20"/>
        <v>9.5979166666666664</v>
      </c>
      <c r="P154" s="83">
        <v>546</v>
      </c>
      <c r="Q154" s="71">
        <f t="shared" si="21"/>
        <v>273</v>
      </c>
      <c r="R154" s="99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</row>
    <row r="155" spans="1:46" s="104" customFormat="1" x14ac:dyDescent="0.3">
      <c r="A155" s="66">
        <v>5</v>
      </c>
      <c r="B155" s="67" t="s">
        <v>22</v>
      </c>
      <c r="C155" s="66">
        <v>24</v>
      </c>
      <c r="D155" s="88">
        <v>2416</v>
      </c>
      <c r="E155" s="68">
        <v>9</v>
      </c>
      <c r="F155" s="66">
        <v>2120</v>
      </c>
      <c r="G155" s="66">
        <f t="shared" si="23"/>
        <v>2227.5</v>
      </c>
      <c r="H155" s="66">
        <f t="shared" si="22"/>
        <v>2173.75</v>
      </c>
      <c r="I155" s="88"/>
      <c r="J155" s="69">
        <f t="shared" si="19"/>
        <v>-10.09375</v>
      </c>
      <c r="K155" s="66"/>
      <c r="L155" s="66"/>
      <c r="M155" s="66"/>
      <c r="N155" s="44">
        <f t="shared" si="24"/>
        <v>4.528645833333333</v>
      </c>
      <c r="O155" s="49">
        <f t="shared" si="20"/>
        <v>-5.565104166666667</v>
      </c>
      <c r="P155" s="83">
        <v>495</v>
      </c>
      <c r="Q155" s="71">
        <f t="shared" si="21"/>
        <v>247.5</v>
      </c>
      <c r="R155" s="99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</row>
    <row r="156" spans="1:46" s="104" customFormat="1" x14ac:dyDescent="0.3">
      <c r="A156" s="66">
        <v>1388</v>
      </c>
      <c r="B156" s="67" t="s">
        <v>24</v>
      </c>
      <c r="C156" s="66">
        <v>24</v>
      </c>
      <c r="D156" s="88">
        <v>458</v>
      </c>
      <c r="E156" s="68">
        <v>9</v>
      </c>
      <c r="F156" s="66">
        <v>1341</v>
      </c>
      <c r="G156" s="66">
        <f t="shared" si="23"/>
        <v>2151</v>
      </c>
      <c r="H156" s="66">
        <f t="shared" si="22"/>
        <v>1746</v>
      </c>
      <c r="I156" s="88">
        <v>600</v>
      </c>
      <c r="J156" s="69">
        <f t="shared" si="19"/>
        <v>28.666666666666668</v>
      </c>
      <c r="K156" s="66"/>
      <c r="L156" s="66"/>
      <c r="M156" s="66"/>
      <c r="N156" s="44">
        <f t="shared" si="24"/>
        <v>3.6375000000000006</v>
      </c>
      <c r="O156" s="49">
        <f t="shared" si="20"/>
        <v>32.304166666666667</v>
      </c>
      <c r="P156" s="83">
        <v>478</v>
      </c>
      <c r="Q156" s="71">
        <f t="shared" si="21"/>
        <v>239</v>
      </c>
      <c r="R156" s="99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</row>
    <row r="157" spans="1:46" s="71" customFormat="1" x14ac:dyDescent="0.3">
      <c r="A157" s="66">
        <v>3017</v>
      </c>
      <c r="B157" s="67" t="s">
        <v>340</v>
      </c>
      <c r="C157" s="66">
        <v>24</v>
      </c>
      <c r="D157" s="88">
        <v>1199</v>
      </c>
      <c r="E157" s="68">
        <v>9</v>
      </c>
      <c r="F157" s="66">
        <v>2367</v>
      </c>
      <c r="G157" s="66">
        <f t="shared" si="23"/>
        <v>2569.5</v>
      </c>
      <c r="H157" s="66">
        <f t="shared" si="22"/>
        <v>2468.25</v>
      </c>
      <c r="I157" s="88">
        <v>600</v>
      </c>
      <c r="J157" s="69">
        <f t="shared" si="19"/>
        <v>27.885416666666668</v>
      </c>
      <c r="K157" s="66"/>
      <c r="L157" s="66"/>
      <c r="M157" s="66"/>
      <c r="N157" s="44">
        <f t="shared" si="24"/>
        <v>5.1421875000000004</v>
      </c>
      <c r="O157" s="49">
        <f t="shared" si="20"/>
        <v>33.02760416666667</v>
      </c>
      <c r="P157" s="83">
        <v>571</v>
      </c>
      <c r="Q157" s="71">
        <f t="shared" si="21"/>
        <v>285.5</v>
      </c>
      <c r="R157" s="99"/>
      <c r="S157" s="99"/>
      <c r="T157" s="99"/>
      <c r="U157" s="99"/>
      <c r="V157" s="99"/>
      <c r="W157" s="99"/>
      <c r="X157" s="99"/>
      <c r="Y157" s="99"/>
      <c r="Z157" s="99"/>
      <c r="AA157" s="99"/>
      <c r="AB157" s="99"/>
      <c r="AC157" s="99"/>
      <c r="AD157" s="99"/>
      <c r="AE157" s="99"/>
      <c r="AF157" s="99"/>
      <c r="AG157" s="99"/>
      <c r="AH157" s="99"/>
      <c r="AI157" s="99"/>
      <c r="AJ157" s="99"/>
      <c r="AK157" s="99"/>
      <c r="AL157" s="99"/>
      <c r="AM157" s="99"/>
      <c r="AN157" s="99"/>
      <c r="AO157" s="99"/>
      <c r="AP157" s="99"/>
      <c r="AQ157" s="99"/>
      <c r="AR157" s="99"/>
      <c r="AS157" s="99"/>
      <c r="AT157" s="99"/>
    </row>
    <row r="158" spans="1:46" s="71" customFormat="1" x14ac:dyDescent="0.3">
      <c r="A158" s="66">
        <v>12</v>
      </c>
      <c r="B158" s="67" t="s">
        <v>138</v>
      </c>
      <c r="C158" s="66">
        <v>200</v>
      </c>
      <c r="D158" s="88">
        <v>11077</v>
      </c>
      <c r="E158" s="68">
        <v>3.5</v>
      </c>
      <c r="F158" s="66">
        <v>38920</v>
      </c>
      <c r="G158" s="66">
        <f t="shared" si="23"/>
        <v>43750</v>
      </c>
      <c r="H158" s="66">
        <f t="shared" si="22"/>
        <v>41335</v>
      </c>
      <c r="I158" s="88">
        <v>17600</v>
      </c>
      <c r="J158" s="69">
        <f t="shared" si="19"/>
        <v>63.29</v>
      </c>
      <c r="K158" s="66"/>
      <c r="L158" s="73">
        <v>10</v>
      </c>
      <c r="M158" s="66"/>
      <c r="N158" s="44">
        <f t="shared" si="24"/>
        <v>10.33375</v>
      </c>
      <c r="O158" s="49">
        <f t="shared" si="20"/>
        <v>73.623750000000001</v>
      </c>
      <c r="P158" s="83">
        <v>25000</v>
      </c>
      <c r="Q158" s="71">
        <f t="shared" si="21"/>
        <v>12500</v>
      </c>
      <c r="R158" s="99"/>
      <c r="S158" s="99"/>
      <c r="T158" s="99"/>
      <c r="U158" s="99"/>
      <c r="V158" s="99"/>
      <c r="W158" s="99"/>
      <c r="X158" s="99"/>
      <c r="Y158" s="99"/>
      <c r="Z158" s="99"/>
      <c r="AA158" s="99"/>
      <c r="AB158" s="99"/>
      <c r="AC158" s="99"/>
      <c r="AD158" s="99"/>
      <c r="AE158" s="99"/>
      <c r="AF158" s="99"/>
      <c r="AG158" s="99"/>
      <c r="AH158" s="99"/>
      <c r="AI158" s="99"/>
      <c r="AJ158" s="99"/>
      <c r="AK158" s="99"/>
      <c r="AL158" s="99"/>
      <c r="AM158" s="99"/>
      <c r="AN158" s="99"/>
      <c r="AO158" s="99"/>
      <c r="AP158" s="99"/>
      <c r="AQ158" s="99"/>
      <c r="AR158" s="99"/>
      <c r="AS158" s="99"/>
      <c r="AT158" s="99"/>
    </row>
    <row r="159" spans="1:46" s="71" customFormat="1" x14ac:dyDescent="0.3">
      <c r="A159" s="66">
        <v>1519</v>
      </c>
      <c r="B159" s="67" t="s">
        <v>180</v>
      </c>
      <c r="C159" s="66">
        <v>36</v>
      </c>
      <c r="D159" s="88">
        <v>892</v>
      </c>
      <c r="E159" s="68">
        <v>4.5</v>
      </c>
      <c r="F159" s="66">
        <v>2115</v>
      </c>
      <c r="G159" s="66">
        <f t="shared" si="23"/>
        <v>2250</v>
      </c>
      <c r="H159" s="66">
        <f t="shared" si="22"/>
        <v>2182.5</v>
      </c>
      <c r="I159" s="88"/>
      <c r="J159" s="69">
        <f t="shared" si="19"/>
        <v>35.847222222222221</v>
      </c>
      <c r="K159" s="66"/>
      <c r="L159" s="66"/>
      <c r="M159" s="66"/>
      <c r="N159" s="44">
        <f t="shared" si="24"/>
        <v>3.03125</v>
      </c>
      <c r="O159" s="49">
        <f t="shared" si="20"/>
        <v>38.878472222222221</v>
      </c>
      <c r="P159" s="83">
        <v>1000</v>
      </c>
      <c r="Q159" s="71">
        <f t="shared" si="21"/>
        <v>500</v>
      </c>
      <c r="R159" s="99"/>
      <c r="S159" s="99"/>
      <c r="T159" s="99"/>
      <c r="U159" s="99"/>
      <c r="V159" s="99"/>
      <c r="W159" s="99"/>
      <c r="X159" s="99"/>
      <c r="Y159" s="99"/>
      <c r="Z159" s="99"/>
      <c r="AA159" s="99"/>
      <c r="AB159" s="99"/>
      <c r="AC159" s="99"/>
      <c r="AD159" s="99"/>
      <c r="AE159" s="99"/>
      <c r="AF159" s="99"/>
      <c r="AG159" s="99"/>
      <c r="AH159" s="99"/>
      <c r="AI159" s="99"/>
      <c r="AJ159" s="99"/>
      <c r="AK159" s="99"/>
      <c r="AL159" s="99"/>
      <c r="AM159" s="99"/>
      <c r="AN159" s="99"/>
      <c r="AO159" s="99"/>
      <c r="AP159" s="99"/>
      <c r="AQ159" s="99"/>
      <c r="AR159" s="99"/>
      <c r="AS159" s="99"/>
      <c r="AT159" s="99"/>
    </row>
    <row r="160" spans="1:46" s="71" customFormat="1" x14ac:dyDescent="0.3">
      <c r="A160" s="66">
        <v>1520</v>
      </c>
      <c r="B160" s="67" t="s">
        <v>181</v>
      </c>
      <c r="C160" s="66">
        <v>36</v>
      </c>
      <c r="D160" s="88">
        <v>785</v>
      </c>
      <c r="E160" s="68">
        <v>4.5</v>
      </c>
      <c r="F160" s="66">
        <v>1375</v>
      </c>
      <c r="G160" s="66">
        <f t="shared" si="23"/>
        <v>1575</v>
      </c>
      <c r="H160" s="66">
        <f t="shared" si="22"/>
        <v>1475</v>
      </c>
      <c r="I160" s="88"/>
      <c r="J160" s="69">
        <f t="shared" si="19"/>
        <v>19.166666666666668</v>
      </c>
      <c r="K160" s="66"/>
      <c r="L160" s="66"/>
      <c r="M160" s="66"/>
      <c r="N160" s="44">
        <f t="shared" si="24"/>
        <v>2.0486111111111112</v>
      </c>
      <c r="O160" s="49">
        <f t="shared" si="20"/>
        <v>21.215277777777779</v>
      </c>
      <c r="P160" s="83">
        <v>700</v>
      </c>
      <c r="Q160" s="71">
        <f t="shared" si="21"/>
        <v>350</v>
      </c>
      <c r="R160" s="99"/>
      <c r="S160" s="99"/>
      <c r="T160" s="99"/>
      <c r="U160" s="99"/>
      <c r="V160" s="99"/>
      <c r="W160" s="99"/>
      <c r="X160" s="99"/>
      <c r="Y160" s="99"/>
      <c r="Z160" s="99"/>
      <c r="AA160" s="99"/>
      <c r="AB160" s="99"/>
      <c r="AC160" s="99"/>
      <c r="AD160" s="99"/>
      <c r="AE160" s="99"/>
      <c r="AF160" s="99"/>
      <c r="AG160" s="99"/>
      <c r="AH160" s="99"/>
      <c r="AI160" s="99"/>
      <c r="AJ160" s="99"/>
      <c r="AK160" s="99"/>
      <c r="AL160" s="99"/>
      <c r="AM160" s="99"/>
      <c r="AN160" s="99"/>
      <c r="AO160" s="99"/>
      <c r="AP160" s="99"/>
      <c r="AQ160" s="99"/>
      <c r="AR160" s="99"/>
      <c r="AS160" s="99"/>
      <c r="AT160" s="99"/>
    </row>
    <row r="161" spans="1:46" s="71" customFormat="1" x14ac:dyDescent="0.3">
      <c r="A161" s="66">
        <v>1034</v>
      </c>
      <c r="B161" s="67" t="s">
        <v>174</v>
      </c>
      <c r="C161" s="66">
        <v>1</v>
      </c>
      <c r="D161" s="88">
        <v>198</v>
      </c>
      <c r="E161" s="68">
        <v>10</v>
      </c>
      <c r="F161" s="66">
        <v>305</v>
      </c>
      <c r="G161" s="66">
        <f t="shared" si="23"/>
        <v>710</v>
      </c>
      <c r="H161" s="66">
        <f t="shared" si="22"/>
        <v>507.5</v>
      </c>
      <c r="I161" s="88"/>
      <c r="J161" s="69">
        <f t="shared" si="19"/>
        <v>309.5</v>
      </c>
      <c r="K161" s="66"/>
      <c r="L161" s="66"/>
      <c r="M161" s="66"/>
      <c r="N161" s="44">
        <f t="shared" si="24"/>
        <v>25.375</v>
      </c>
      <c r="O161" s="49">
        <f t="shared" si="20"/>
        <v>334.875</v>
      </c>
      <c r="P161" s="83">
        <v>142</v>
      </c>
      <c r="Q161" s="71">
        <f t="shared" si="21"/>
        <v>71</v>
      </c>
      <c r="R161" s="99"/>
      <c r="S161" s="99"/>
      <c r="T161" s="99"/>
      <c r="U161" s="99"/>
      <c r="V161" s="99"/>
      <c r="W161" s="99"/>
      <c r="X161" s="99"/>
      <c r="Y161" s="99"/>
      <c r="Z161" s="99"/>
      <c r="AA161" s="99"/>
      <c r="AB161" s="99"/>
      <c r="AC161" s="99"/>
      <c r="AD161" s="99"/>
      <c r="AE161" s="99"/>
      <c r="AF161" s="99"/>
      <c r="AG161" s="99"/>
      <c r="AH161" s="99"/>
      <c r="AI161" s="99"/>
      <c r="AJ161" s="99"/>
      <c r="AK161" s="99"/>
      <c r="AL161" s="99"/>
      <c r="AM161" s="99"/>
      <c r="AN161" s="99"/>
      <c r="AO161" s="99"/>
      <c r="AP161" s="99"/>
      <c r="AQ161" s="99"/>
      <c r="AR161" s="99"/>
      <c r="AS161" s="99"/>
      <c r="AT161" s="99"/>
    </row>
    <row r="162" spans="1:46" s="71" customFormat="1" x14ac:dyDescent="0.3">
      <c r="A162" s="66">
        <v>1324</v>
      </c>
      <c r="B162" s="67" t="s">
        <v>73</v>
      </c>
      <c r="C162" s="66">
        <v>15</v>
      </c>
      <c r="D162" s="88">
        <v>711</v>
      </c>
      <c r="E162" s="68">
        <v>4.5</v>
      </c>
      <c r="F162" s="66">
        <v>2181</v>
      </c>
      <c r="G162" s="66">
        <f t="shared" si="23"/>
        <v>1012.5</v>
      </c>
      <c r="H162" s="66">
        <f t="shared" si="22"/>
        <v>1596.75</v>
      </c>
      <c r="I162" s="88">
        <v>375</v>
      </c>
      <c r="J162" s="69">
        <f t="shared" si="19"/>
        <v>34.049999999999997</v>
      </c>
      <c r="K162" s="66"/>
      <c r="L162" s="66"/>
      <c r="M162" s="66"/>
      <c r="N162" s="44">
        <f t="shared" si="24"/>
        <v>5.3225000000000007</v>
      </c>
      <c r="O162" s="49">
        <f t="shared" si="20"/>
        <v>39.372499999999995</v>
      </c>
      <c r="P162" s="83">
        <v>450</v>
      </c>
      <c r="Q162" s="71">
        <f t="shared" si="21"/>
        <v>225</v>
      </c>
      <c r="R162" s="99"/>
      <c r="S162" s="99"/>
      <c r="T162" s="99"/>
      <c r="U162" s="99"/>
      <c r="V162" s="99"/>
      <c r="W162" s="99"/>
      <c r="X162" s="99"/>
      <c r="Y162" s="99"/>
      <c r="Z162" s="99"/>
      <c r="AA162" s="99"/>
      <c r="AB162" s="99"/>
      <c r="AC162" s="99"/>
      <c r="AD162" s="99"/>
      <c r="AE162" s="99"/>
      <c r="AF162" s="99"/>
      <c r="AG162" s="99"/>
      <c r="AH162" s="99"/>
      <c r="AI162" s="99"/>
      <c r="AJ162" s="99"/>
      <c r="AK162" s="99"/>
      <c r="AL162" s="99"/>
      <c r="AM162" s="99"/>
      <c r="AN162" s="99"/>
      <c r="AO162" s="99"/>
      <c r="AP162" s="99"/>
      <c r="AQ162" s="99"/>
      <c r="AR162" s="99"/>
      <c r="AS162" s="99"/>
      <c r="AT162" s="99"/>
    </row>
    <row r="163" spans="1:46" s="71" customFormat="1" x14ac:dyDescent="0.3">
      <c r="A163" s="66">
        <v>3015</v>
      </c>
      <c r="B163" s="67" t="s">
        <v>16</v>
      </c>
      <c r="C163" s="66">
        <v>20</v>
      </c>
      <c r="D163" s="88">
        <v>3940</v>
      </c>
      <c r="E163" s="68">
        <v>9</v>
      </c>
      <c r="F163" s="66">
        <v>8658</v>
      </c>
      <c r="G163" s="66">
        <f t="shared" si="23"/>
        <v>8217</v>
      </c>
      <c r="H163" s="66">
        <f t="shared" si="22"/>
        <v>8437.5</v>
      </c>
      <c r="I163" s="88">
        <v>3000</v>
      </c>
      <c r="J163" s="69">
        <f t="shared" si="19"/>
        <v>74.875</v>
      </c>
      <c r="K163" s="66"/>
      <c r="L163" s="66"/>
      <c r="M163" s="73">
        <v>20</v>
      </c>
      <c r="N163" s="44">
        <f t="shared" si="24"/>
        <v>21.09375</v>
      </c>
      <c r="O163" s="49">
        <f t="shared" si="20"/>
        <v>95.96875</v>
      </c>
      <c r="P163" s="83">
        <v>1826</v>
      </c>
      <c r="Q163" s="71">
        <f t="shared" si="21"/>
        <v>913</v>
      </c>
      <c r="R163" s="99"/>
      <c r="S163" s="99"/>
      <c r="T163" s="99"/>
      <c r="U163" s="99"/>
      <c r="V163" s="99"/>
      <c r="W163" s="99"/>
      <c r="X163" s="99"/>
      <c r="Y163" s="99"/>
      <c r="Z163" s="99"/>
      <c r="AA163" s="99"/>
      <c r="AB163" s="99"/>
      <c r="AC163" s="99"/>
      <c r="AD163" s="99"/>
      <c r="AE163" s="99"/>
      <c r="AF163" s="99"/>
      <c r="AG163" s="99"/>
      <c r="AH163" s="99"/>
      <c r="AI163" s="99"/>
      <c r="AJ163" s="99"/>
      <c r="AK163" s="99"/>
      <c r="AL163" s="99"/>
      <c r="AM163" s="99"/>
      <c r="AN163" s="99"/>
      <c r="AO163" s="99"/>
      <c r="AP163" s="99"/>
      <c r="AQ163" s="99"/>
      <c r="AR163" s="99"/>
      <c r="AS163" s="99"/>
      <c r="AT163" s="99"/>
    </row>
    <row r="164" spans="1:46" s="71" customFormat="1" x14ac:dyDescent="0.3">
      <c r="A164" s="66">
        <v>3016</v>
      </c>
      <c r="B164" s="67" t="s">
        <v>14</v>
      </c>
      <c r="C164" s="66">
        <v>20</v>
      </c>
      <c r="D164" s="88">
        <v>5054</v>
      </c>
      <c r="E164" s="68">
        <v>9</v>
      </c>
      <c r="F164" s="66">
        <v>9603</v>
      </c>
      <c r="G164" s="66">
        <f t="shared" si="23"/>
        <v>8145</v>
      </c>
      <c r="H164" s="66">
        <f t="shared" si="22"/>
        <v>8874</v>
      </c>
      <c r="I164" s="88">
        <v>2400</v>
      </c>
      <c r="J164" s="69">
        <f t="shared" si="19"/>
        <v>71</v>
      </c>
      <c r="K164" s="66"/>
      <c r="L164" s="66"/>
      <c r="M164" s="73">
        <v>30</v>
      </c>
      <c r="N164" s="44">
        <f t="shared" si="24"/>
        <v>22.185000000000002</v>
      </c>
      <c r="O164" s="49">
        <f t="shared" si="20"/>
        <v>93.185000000000002</v>
      </c>
      <c r="P164" s="83">
        <v>1810</v>
      </c>
      <c r="Q164" s="71">
        <f t="shared" si="21"/>
        <v>905</v>
      </c>
      <c r="R164" s="99"/>
      <c r="S164" s="99"/>
      <c r="T164" s="99"/>
      <c r="U164" s="99"/>
      <c r="V164" s="99"/>
      <c r="W164" s="99"/>
      <c r="X164" s="99"/>
      <c r="Y164" s="99"/>
      <c r="Z164" s="99"/>
      <c r="AA164" s="99"/>
      <c r="AB164" s="99"/>
      <c r="AC164" s="99"/>
      <c r="AD164" s="99"/>
      <c r="AE164" s="99"/>
      <c r="AF164" s="99"/>
      <c r="AG164" s="99"/>
      <c r="AH164" s="99"/>
      <c r="AI164" s="99"/>
      <c r="AJ164" s="99"/>
      <c r="AK164" s="99"/>
      <c r="AL164" s="99"/>
      <c r="AM164" s="99"/>
      <c r="AN164" s="99"/>
      <c r="AO164" s="99"/>
      <c r="AP164" s="99"/>
      <c r="AQ164" s="99"/>
      <c r="AR164" s="99"/>
      <c r="AS164" s="99"/>
      <c r="AT164" s="99"/>
    </row>
    <row r="165" spans="1:46" s="71" customFormat="1" x14ac:dyDescent="0.3">
      <c r="A165" s="66">
        <v>3104</v>
      </c>
      <c r="B165" s="67" t="s">
        <v>183</v>
      </c>
      <c r="C165" s="66">
        <v>12</v>
      </c>
      <c r="D165" s="88">
        <v>166</v>
      </c>
      <c r="E165" s="68">
        <v>10</v>
      </c>
      <c r="F165" s="66">
        <v>135</v>
      </c>
      <c r="G165" s="66">
        <f t="shared" si="23"/>
        <v>240</v>
      </c>
      <c r="H165" s="66">
        <f t="shared" si="22"/>
        <v>187.5</v>
      </c>
      <c r="I165" s="88">
        <v>36</v>
      </c>
      <c r="J165" s="69">
        <f t="shared" si="19"/>
        <v>-1.2083333333333333</v>
      </c>
      <c r="K165" s="66"/>
      <c r="L165" s="66"/>
      <c r="M165" s="66"/>
      <c r="N165" s="44">
        <f t="shared" si="24"/>
        <v>0.78125</v>
      </c>
      <c r="O165" s="49">
        <f t="shared" si="20"/>
        <v>-0.42708333333333326</v>
      </c>
      <c r="P165" s="83">
        <v>48</v>
      </c>
      <c r="Q165" s="71">
        <f t="shared" si="21"/>
        <v>24</v>
      </c>
      <c r="R165" s="99"/>
      <c r="S165" s="99"/>
      <c r="T165" s="99"/>
      <c r="U165" s="99"/>
      <c r="V165" s="99"/>
      <c r="W165" s="99"/>
      <c r="X165" s="99"/>
      <c r="Y165" s="99"/>
      <c r="Z165" s="99"/>
      <c r="AA165" s="99"/>
      <c r="AB165" s="99"/>
      <c r="AC165" s="99"/>
      <c r="AD165" s="99"/>
      <c r="AE165" s="99"/>
      <c r="AF165" s="99"/>
      <c r="AG165" s="99"/>
      <c r="AH165" s="99"/>
      <c r="AI165" s="99"/>
      <c r="AJ165" s="99"/>
      <c r="AK165" s="99"/>
      <c r="AL165" s="99"/>
      <c r="AM165" s="99"/>
      <c r="AN165" s="99"/>
      <c r="AO165" s="99"/>
      <c r="AP165" s="99"/>
      <c r="AQ165" s="99"/>
      <c r="AR165" s="99"/>
      <c r="AS165" s="99"/>
      <c r="AT165" s="99"/>
    </row>
    <row r="166" spans="1:46" s="65" customFormat="1" x14ac:dyDescent="0.3">
      <c r="A166" s="66">
        <v>3105</v>
      </c>
      <c r="B166" s="67" t="s">
        <v>182</v>
      </c>
      <c r="C166" s="66">
        <v>12</v>
      </c>
      <c r="D166" s="88">
        <v>151</v>
      </c>
      <c r="E166" s="68">
        <v>10</v>
      </c>
      <c r="F166" s="66">
        <v>150</v>
      </c>
      <c r="G166" s="66">
        <f t="shared" si="23"/>
        <v>285</v>
      </c>
      <c r="H166" s="66">
        <f t="shared" si="22"/>
        <v>217.5</v>
      </c>
      <c r="I166" s="88">
        <v>48</v>
      </c>
      <c r="J166" s="69">
        <f t="shared" si="19"/>
        <v>1.5416666666666667</v>
      </c>
      <c r="K166" s="66"/>
      <c r="L166" s="66"/>
      <c r="M166" s="66"/>
      <c r="N166" s="44">
        <f t="shared" si="24"/>
        <v>0.90625</v>
      </c>
      <c r="O166" s="49">
        <f t="shared" si="20"/>
        <v>2.447916666666667</v>
      </c>
      <c r="P166" s="83">
        <v>57</v>
      </c>
      <c r="Q166" s="71">
        <f t="shared" si="21"/>
        <v>28.5</v>
      </c>
      <c r="R166" s="99"/>
      <c r="S166" s="99"/>
      <c r="T166" s="99"/>
      <c r="U166" s="99"/>
      <c r="V166" s="99"/>
      <c r="W166" s="99"/>
      <c r="X166" s="99"/>
      <c r="Y166" s="99"/>
      <c r="Z166" s="99"/>
      <c r="AA166" s="99"/>
      <c r="AB166" s="99"/>
      <c r="AC166" s="99"/>
      <c r="AD166" s="99"/>
      <c r="AE166" s="99"/>
      <c r="AF166" s="99"/>
      <c r="AG166" s="99"/>
      <c r="AH166" s="99"/>
      <c r="AI166" s="99"/>
      <c r="AJ166" s="99"/>
      <c r="AK166" s="99"/>
      <c r="AL166" s="99"/>
      <c r="AM166" s="99"/>
      <c r="AN166" s="99"/>
      <c r="AO166" s="99"/>
      <c r="AP166" s="99"/>
      <c r="AQ166" s="99"/>
      <c r="AR166" s="99"/>
      <c r="AS166" s="99"/>
      <c r="AT166" s="99"/>
    </row>
    <row r="167" spans="1:46" s="71" customFormat="1" x14ac:dyDescent="0.3">
      <c r="A167" s="41">
        <v>1416</v>
      </c>
      <c r="B167" s="63" t="s">
        <v>44</v>
      </c>
      <c r="C167" s="41">
        <v>22</v>
      </c>
      <c r="D167" s="14">
        <v>178</v>
      </c>
      <c r="E167" s="42">
        <v>9</v>
      </c>
      <c r="F167" s="41">
        <v>2016</v>
      </c>
      <c r="G167" s="66">
        <f t="shared" si="23"/>
        <v>2205</v>
      </c>
      <c r="H167" s="41">
        <f t="shared" si="22"/>
        <v>2110.5</v>
      </c>
      <c r="I167" s="14">
        <v>1000</v>
      </c>
      <c r="J167" s="69">
        <f t="shared" si="19"/>
        <v>42.386363636363633</v>
      </c>
      <c r="K167" s="41"/>
      <c r="L167" s="41"/>
      <c r="M167" s="41"/>
      <c r="N167" s="39">
        <f t="shared" si="24"/>
        <v>4.7965909090909093</v>
      </c>
      <c r="O167" s="49">
        <f t="shared" si="20"/>
        <v>47.182954545454542</v>
      </c>
      <c r="P167" s="84">
        <v>490</v>
      </c>
      <c r="Q167" s="71">
        <f t="shared" si="21"/>
        <v>245</v>
      </c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</row>
    <row r="168" spans="1:46" s="71" customFormat="1" x14ac:dyDescent="0.3">
      <c r="A168" s="66">
        <v>178</v>
      </c>
      <c r="B168" s="67" t="s">
        <v>115</v>
      </c>
      <c r="C168" s="66">
        <v>6</v>
      </c>
      <c r="D168" s="88">
        <v>0</v>
      </c>
      <c r="E168" s="68">
        <v>7</v>
      </c>
      <c r="F168" s="66">
        <v>4921</v>
      </c>
      <c r="G168" s="66">
        <f t="shared" si="23"/>
        <v>5334</v>
      </c>
      <c r="H168" s="66">
        <f t="shared" si="22"/>
        <v>5127.5</v>
      </c>
      <c r="I168" s="88">
        <v>4860</v>
      </c>
      <c r="J168" s="69">
        <f t="shared" si="19"/>
        <v>44.583333333333336</v>
      </c>
      <c r="K168" s="66"/>
      <c r="L168" s="66"/>
      <c r="M168" s="66"/>
      <c r="N168" s="44">
        <f t="shared" si="24"/>
        <v>42.729166666666664</v>
      </c>
      <c r="O168" s="49">
        <f t="shared" si="20"/>
        <v>87.3125</v>
      </c>
      <c r="P168" s="83">
        <v>1524</v>
      </c>
      <c r="Q168" s="71">
        <f t="shared" si="21"/>
        <v>762</v>
      </c>
      <c r="R168" s="99"/>
      <c r="S168" s="99"/>
      <c r="T168" s="99"/>
      <c r="U168" s="99"/>
      <c r="V168" s="99"/>
      <c r="W168" s="99"/>
      <c r="X168" s="99"/>
      <c r="Y168" s="99"/>
      <c r="Z168" s="99"/>
      <c r="AA168" s="99"/>
      <c r="AB168" s="99"/>
      <c r="AC168" s="99"/>
      <c r="AD168" s="99"/>
      <c r="AE168" s="99"/>
      <c r="AF168" s="99"/>
      <c r="AG168" s="99"/>
      <c r="AH168" s="99"/>
      <c r="AI168" s="99"/>
      <c r="AJ168" s="99"/>
      <c r="AK168" s="99"/>
      <c r="AL168" s="99"/>
      <c r="AM168" s="99"/>
      <c r="AN168" s="99"/>
      <c r="AO168" s="99"/>
      <c r="AP168" s="99"/>
      <c r="AQ168" s="99"/>
      <c r="AR168" s="99"/>
      <c r="AS168" s="99"/>
      <c r="AT168" s="99"/>
    </row>
    <row r="169" spans="1:46" s="71" customFormat="1" x14ac:dyDescent="0.3">
      <c r="A169" s="66">
        <v>179</v>
      </c>
      <c r="B169" s="67" t="s">
        <v>116</v>
      </c>
      <c r="C169" s="66">
        <v>6</v>
      </c>
      <c r="D169" s="88">
        <v>0</v>
      </c>
      <c r="E169" s="68">
        <v>3</v>
      </c>
      <c r="F169" s="66">
        <v>1230</v>
      </c>
      <c r="G169" s="66">
        <f t="shared" si="23"/>
        <v>1180.5</v>
      </c>
      <c r="H169" s="66">
        <f t="shared" si="22"/>
        <v>1205.25</v>
      </c>
      <c r="I169" s="88">
        <v>600</v>
      </c>
      <c r="J169" s="69">
        <f t="shared" si="19"/>
        <v>100.875</v>
      </c>
      <c r="K169" s="66"/>
      <c r="L169" s="66"/>
      <c r="M169" s="66"/>
      <c r="N169" s="44">
        <f t="shared" si="24"/>
        <v>10.043750000000001</v>
      </c>
      <c r="O169" s="49">
        <f t="shared" si="20"/>
        <v>110.91875</v>
      </c>
      <c r="P169" s="83">
        <v>787</v>
      </c>
      <c r="Q169" s="71">
        <f t="shared" si="21"/>
        <v>393.5</v>
      </c>
      <c r="R169" s="99"/>
      <c r="S169" s="99"/>
      <c r="T169" s="99"/>
      <c r="U169" s="99"/>
      <c r="V169" s="99"/>
      <c r="W169" s="99"/>
      <c r="X169" s="99"/>
      <c r="Y169" s="99"/>
      <c r="Z169" s="99"/>
      <c r="AA169" s="99"/>
      <c r="AB169" s="99"/>
      <c r="AC169" s="99"/>
      <c r="AD169" s="99"/>
      <c r="AE169" s="99"/>
      <c r="AF169" s="99"/>
      <c r="AG169" s="99"/>
      <c r="AH169" s="99"/>
      <c r="AI169" s="99"/>
      <c r="AJ169" s="99"/>
      <c r="AK169" s="99"/>
      <c r="AL169" s="99"/>
      <c r="AM169" s="99"/>
      <c r="AN169" s="99"/>
      <c r="AO169" s="99"/>
      <c r="AP169" s="99"/>
      <c r="AQ169" s="99"/>
      <c r="AR169" s="99"/>
      <c r="AS169" s="99"/>
      <c r="AT169" s="99"/>
    </row>
    <row r="170" spans="1:46" s="71" customFormat="1" x14ac:dyDescent="0.3">
      <c r="A170" s="66">
        <v>4037</v>
      </c>
      <c r="B170" s="67" t="s">
        <v>328</v>
      </c>
      <c r="C170" s="66">
        <v>24</v>
      </c>
      <c r="D170" s="88">
        <v>15455</v>
      </c>
      <c r="E170" s="68">
        <v>2</v>
      </c>
      <c r="F170" s="66">
        <v>11871</v>
      </c>
      <c r="G170" s="66">
        <v>11871</v>
      </c>
      <c r="H170" s="66">
        <f t="shared" si="22"/>
        <v>11871</v>
      </c>
      <c r="I170" s="88"/>
      <c r="J170" s="69">
        <f t="shared" si="19"/>
        <v>-149.33333333333334</v>
      </c>
      <c r="K170" s="66"/>
      <c r="L170" s="73">
        <v>60</v>
      </c>
      <c r="M170" s="66"/>
      <c r="N170" s="44">
        <f t="shared" si="24"/>
        <v>24.731250000000003</v>
      </c>
      <c r="O170" s="49">
        <f t="shared" si="20"/>
        <v>-124.60208333333334</v>
      </c>
      <c r="P170" s="83"/>
      <c r="Q170" s="71">
        <f t="shared" si="21"/>
        <v>0</v>
      </c>
      <c r="R170" s="99"/>
      <c r="S170" s="99"/>
      <c r="T170" s="99"/>
      <c r="U170" s="99"/>
      <c r="V170" s="99"/>
      <c r="W170" s="99"/>
      <c r="X170" s="99"/>
      <c r="Y170" s="99"/>
      <c r="Z170" s="99"/>
      <c r="AA170" s="99"/>
      <c r="AB170" s="99"/>
      <c r="AC170" s="99"/>
      <c r="AD170" s="99"/>
      <c r="AE170" s="99"/>
      <c r="AF170" s="99"/>
      <c r="AG170" s="99"/>
      <c r="AH170" s="99"/>
      <c r="AI170" s="99"/>
      <c r="AJ170" s="99"/>
      <c r="AK170" s="99"/>
      <c r="AL170" s="99"/>
      <c r="AM170" s="99"/>
      <c r="AN170" s="99"/>
      <c r="AO170" s="99"/>
      <c r="AP170" s="99"/>
      <c r="AQ170" s="99"/>
      <c r="AR170" s="99"/>
      <c r="AS170" s="99"/>
      <c r="AT170" s="99"/>
    </row>
    <row r="171" spans="1:46" s="71" customFormat="1" x14ac:dyDescent="0.3">
      <c r="A171" s="66">
        <v>4038</v>
      </c>
      <c r="B171" s="67" t="s">
        <v>329</v>
      </c>
      <c r="C171" s="66">
        <v>12</v>
      </c>
      <c r="D171" s="88">
        <v>5745</v>
      </c>
      <c r="E171" s="68">
        <v>2</v>
      </c>
      <c r="F171" s="66">
        <v>4922</v>
      </c>
      <c r="G171" s="66">
        <v>4922</v>
      </c>
      <c r="H171" s="66">
        <f t="shared" si="22"/>
        <v>4922</v>
      </c>
      <c r="I171" s="88"/>
      <c r="J171" s="69">
        <f t="shared" si="19"/>
        <v>-68.583333333333329</v>
      </c>
      <c r="K171" s="66"/>
      <c r="L171" s="73">
        <v>60</v>
      </c>
      <c r="M171" s="66"/>
      <c r="N171" s="44">
        <f t="shared" si="24"/>
        <v>20.508333333333336</v>
      </c>
      <c r="O171" s="49">
        <f t="shared" si="20"/>
        <v>-48.074999999999989</v>
      </c>
      <c r="P171" s="83"/>
      <c r="Q171" s="71">
        <f t="shared" si="21"/>
        <v>0</v>
      </c>
      <c r="R171" s="99"/>
      <c r="S171" s="99"/>
      <c r="T171" s="99"/>
      <c r="U171" s="99"/>
      <c r="V171" s="99"/>
      <c r="W171" s="99"/>
      <c r="X171" s="99"/>
      <c r="Y171" s="99"/>
      <c r="Z171" s="99"/>
      <c r="AA171" s="99"/>
      <c r="AB171" s="99"/>
      <c r="AC171" s="99"/>
      <c r="AD171" s="99"/>
      <c r="AE171" s="99"/>
      <c r="AF171" s="99"/>
      <c r="AG171" s="99"/>
      <c r="AH171" s="99"/>
      <c r="AI171" s="99"/>
      <c r="AJ171" s="99"/>
      <c r="AK171" s="99"/>
      <c r="AL171" s="99"/>
      <c r="AM171" s="99"/>
      <c r="AN171" s="99"/>
      <c r="AO171" s="99"/>
      <c r="AP171" s="99"/>
      <c r="AQ171" s="99"/>
      <c r="AR171" s="99"/>
      <c r="AS171" s="99"/>
      <c r="AT171" s="99"/>
    </row>
    <row r="172" spans="1:46" s="71" customFormat="1" x14ac:dyDescent="0.3">
      <c r="A172" s="66">
        <v>1486</v>
      </c>
      <c r="B172" s="67" t="s">
        <v>247</v>
      </c>
      <c r="C172" s="66">
        <v>50</v>
      </c>
      <c r="D172" s="88">
        <v>188</v>
      </c>
      <c r="E172" s="68">
        <v>6</v>
      </c>
      <c r="F172" s="66">
        <v>1615</v>
      </c>
      <c r="G172" s="66">
        <f t="shared" si="23"/>
        <v>816</v>
      </c>
      <c r="H172" s="66">
        <f t="shared" si="22"/>
        <v>1215.5</v>
      </c>
      <c r="I172" s="88"/>
      <c r="J172" s="69">
        <f t="shared" si="19"/>
        <v>20.55</v>
      </c>
      <c r="K172" s="66"/>
      <c r="L172" s="66"/>
      <c r="M172" s="66"/>
      <c r="N172" s="44">
        <f t="shared" si="24"/>
        <v>1.2155</v>
      </c>
      <c r="O172" s="49">
        <f t="shared" si="20"/>
        <v>21.765499999999999</v>
      </c>
      <c r="P172" s="83">
        <v>272</v>
      </c>
      <c r="Q172" s="71">
        <f t="shared" si="21"/>
        <v>136</v>
      </c>
      <c r="R172" s="99"/>
      <c r="S172" s="99"/>
      <c r="T172" s="99"/>
      <c r="U172" s="99"/>
      <c r="V172" s="99"/>
      <c r="W172" s="99"/>
      <c r="X172" s="99"/>
      <c r="Y172" s="99"/>
      <c r="Z172" s="99"/>
      <c r="AA172" s="99"/>
      <c r="AB172" s="99"/>
      <c r="AC172" s="99"/>
      <c r="AD172" s="99"/>
      <c r="AE172" s="99"/>
      <c r="AF172" s="99"/>
      <c r="AG172" s="99"/>
      <c r="AH172" s="99"/>
      <c r="AI172" s="99"/>
      <c r="AJ172" s="99"/>
      <c r="AK172" s="99"/>
      <c r="AL172" s="99"/>
      <c r="AM172" s="99"/>
      <c r="AN172" s="99"/>
      <c r="AO172" s="99"/>
      <c r="AP172" s="99"/>
      <c r="AQ172" s="99"/>
      <c r="AR172" s="99"/>
      <c r="AS172" s="99"/>
      <c r="AT172" s="99"/>
    </row>
    <row r="173" spans="1:46" s="71" customFormat="1" x14ac:dyDescent="0.3">
      <c r="A173" s="66">
        <v>3081</v>
      </c>
      <c r="B173" s="67" t="s">
        <v>95</v>
      </c>
      <c r="C173" s="66">
        <v>30</v>
      </c>
      <c r="D173" s="88">
        <v>917</v>
      </c>
      <c r="E173" s="68">
        <v>7</v>
      </c>
      <c r="F173" s="66">
        <v>1314</v>
      </c>
      <c r="G173" s="66">
        <f t="shared" si="23"/>
        <v>2551.5</v>
      </c>
      <c r="H173" s="66">
        <f t="shared" si="22"/>
        <v>1932.75</v>
      </c>
      <c r="I173" s="88">
        <v>1050</v>
      </c>
      <c r="J173" s="69">
        <f t="shared" si="19"/>
        <v>-1.1416666666666666</v>
      </c>
      <c r="K173" s="66"/>
      <c r="L173" s="66"/>
      <c r="M173" s="66"/>
      <c r="N173" s="44">
        <f t="shared" si="24"/>
        <v>3.2212499999999999</v>
      </c>
      <c r="O173" s="49">
        <f t="shared" si="20"/>
        <v>2.0795833333333333</v>
      </c>
      <c r="P173" s="83">
        <v>729</v>
      </c>
      <c r="Q173" s="71">
        <f t="shared" si="21"/>
        <v>364.5</v>
      </c>
      <c r="R173" s="99"/>
      <c r="S173" s="99"/>
      <c r="T173" s="99"/>
      <c r="U173" s="99"/>
      <c r="V173" s="99"/>
      <c r="W173" s="99"/>
      <c r="X173" s="99"/>
      <c r="Y173" s="99"/>
      <c r="Z173" s="99"/>
      <c r="AA173" s="99"/>
      <c r="AB173" s="99"/>
      <c r="AC173" s="99"/>
      <c r="AD173" s="99"/>
      <c r="AE173" s="99"/>
      <c r="AF173" s="99"/>
      <c r="AG173" s="99"/>
      <c r="AH173" s="99"/>
      <c r="AI173" s="99"/>
      <c r="AJ173" s="99"/>
      <c r="AK173" s="99"/>
      <c r="AL173" s="99"/>
      <c r="AM173" s="99"/>
      <c r="AN173" s="99"/>
      <c r="AO173" s="99"/>
      <c r="AP173" s="99"/>
      <c r="AQ173" s="99"/>
      <c r="AR173" s="99"/>
      <c r="AS173" s="99"/>
      <c r="AT173" s="99"/>
    </row>
    <row r="174" spans="1:46" s="71" customFormat="1" x14ac:dyDescent="0.3">
      <c r="A174" s="66">
        <v>3082</v>
      </c>
      <c r="B174" s="67" t="s">
        <v>96</v>
      </c>
      <c r="C174" s="66">
        <v>20</v>
      </c>
      <c r="D174" s="88">
        <v>805</v>
      </c>
      <c r="E174" s="68">
        <v>7</v>
      </c>
      <c r="F174" s="66">
        <v>851</v>
      </c>
      <c r="G174" s="66">
        <f t="shared" si="23"/>
        <v>2502.5</v>
      </c>
      <c r="H174" s="66">
        <f t="shared" si="22"/>
        <v>1676.75</v>
      </c>
      <c r="I174" s="88">
        <v>700</v>
      </c>
      <c r="J174" s="69">
        <f t="shared" si="19"/>
        <v>8.5875000000000004</v>
      </c>
      <c r="K174" s="66"/>
      <c r="L174" s="66"/>
      <c r="M174" s="66"/>
      <c r="N174" s="44">
        <f t="shared" si="24"/>
        <v>4.1918750000000005</v>
      </c>
      <c r="O174" s="49">
        <f t="shared" si="20"/>
        <v>12.779375000000002</v>
      </c>
      <c r="P174" s="83">
        <v>715</v>
      </c>
      <c r="Q174" s="71">
        <f t="shared" si="21"/>
        <v>357.5</v>
      </c>
      <c r="R174" s="99"/>
      <c r="S174" s="99"/>
      <c r="T174" s="99"/>
      <c r="U174" s="99"/>
      <c r="V174" s="99"/>
      <c r="W174" s="99"/>
      <c r="X174" s="99"/>
      <c r="Y174" s="99"/>
      <c r="Z174" s="99"/>
      <c r="AA174" s="99"/>
      <c r="AB174" s="99"/>
      <c r="AC174" s="99"/>
      <c r="AD174" s="99"/>
      <c r="AE174" s="99"/>
      <c r="AF174" s="99"/>
      <c r="AG174" s="99"/>
      <c r="AH174" s="99"/>
      <c r="AI174" s="99"/>
      <c r="AJ174" s="99"/>
      <c r="AK174" s="99"/>
      <c r="AL174" s="99"/>
      <c r="AM174" s="99"/>
      <c r="AN174" s="99"/>
      <c r="AO174" s="99"/>
      <c r="AP174" s="99"/>
      <c r="AQ174" s="99"/>
      <c r="AR174" s="99"/>
      <c r="AS174" s="99"/>
      <c r="AT174" s="99"/>
    </row>
    <row r="175" spans="1:46" s="71" customFormat="1" x14ac:dyDescent="0.3">
      <c r="A175" s="66">
        <v>225</v>
      </c>
      <c r="B175" s="67" t="s">
        <v>118</v>
      </c>
      <c r="C175" s="66">
        <v>40</v>
      </c>
      <c r="D175" s="88">
        <v>701</v>
      </c>
      <c r="E175" s="68">
        <v>4</v>
      </c>
      <c r="F175" s="66">
        <v>4608</v>
      </c>
      <c r="G175" s="66">
        <f t="shared" si="23"/>
        <v>4798</v>
      </c>
      <c r="H175" s="66">
        <f t="shared" si="22"/>
        <v>4703</v>
      </c>
      <c r="I175" s="88"/>
      <c r="J175" s="69">
        <f t="shared" si="19"/>
        <v>100.05</v>
      </c>
      <c r="K175" s="66"/>
      <c r="L175" s="66"/>
      <c r="M175" s="66"/>
      <c r="N175" s="44">
        <f t="shared" si="24"/>
        <v>5.8787500000000001</v>
      </c>
      <c r="O175" s="49">
        <f t="shared" si="20"/>
        <v>105.92874999999999</v>
      </c>
      <c r="P175" s="83">
        <v>2399</v>
      </c>
      <c r="Q175" s="71">
        <f t="shared" si="21"/>
        <v>1199.5</v>
      </c>
      <c r="R175" s="99"/>
      <c r="S175" s="99"/>
      <c r="T175" s="99"/>
      <c r="U175" s="99"/>
      <c r="V175" s="99"/>
      <c r="W175" s="99"/>
      <c r="X175" s="99"/>
      <c r="Y175" s="99"/>
      <c r="Z175" s="99"/>
      <c r="AA175" s="99"/>
      <c r="AB175" s="99"/>
      <c r="AC175" s="99"/>
      <c r="AD175" s="99"/>
      <c r="AE175" s="99"/>
      <c r="AF175" s="99"/>
      <c r="AG175" s="99"/>
      <c r="AH175" s="99"/>
      <c r="AI175" s="99"/>
      <c r="AJ175" s="99"/>
      <c r="AK175" s="99"/>
      <c r="AL175" s="99"/>
      <c r="AM175" s="99"/>
      <c r="AN175" s="99"/>
      <c r="AO175" s="99"/>
      <c r="AP175" s="99"/>
      <c r="AQ175" s="99"/>
      <c r="AR175" s="99"/>
      <c r="AS175" s="99"/>
      <c r="AT175" s="99"/>
    </row>
    <row r="176" spans="1:46" s="71" customFormat="1" x14ac:dyDescent="0.3">
      <c r="A176" s="66">
        <v>4605</v>
      </c>
      <c r="B176" s="67" t="s">
        <v>120</v>
      </c>
      <c r="C176" s="66">
        <v>40</v>
      </c>
      <c r="D176" s="88">
        <v>1297</v>
      </c>
      <c r="E176" s="68">
        <v>4</v>
      </c>
      <c r="F176" s="66">
        <v>3460</v>
      </c>
      <c r="G176" s="66">
        <f t="shared" si="23"/>
        <v>3266</v>
      </c>
      <c r="H176" s="66">
        <f t="shared" si="22"/>
        <v>3363</v>
      </c>
      <c r="I176" s="88"/>
      <c r="J176" s="69">
        <f t="shared" si="19"/>
        <v>51.65</v>
      </c>
      <c r="K176" s="66"/>
      <c r="L176" s="66"/>
      <c r="M176" s="66"/>
      <c r="N176" s="44">
        <f t="shared" si="24"/>
        <v>4.2037500000000003</v>
      </c>
      <c r="O176" s="49">
        <f t="shared" si="20"/>
        <v>55.853749999999998</v>
      </c>
      <c r="P176" s="83">
        <v>1633</v>
      </c>
      <c r="Q176" s="71">
        <f t="shared" si="21"/>
        <v>816.5</v>
      </c>
      <c r="R176" s="99"/>
      <c r="S176" s="99"/>
      <c r="T176" s="99"/>
      <c r="U176" s="99"/>
      <c r="V176" s="99"/>
      <c r="W176" s="99"/>
      <c r="X176" s="99"/>
      <c r="Y176" s="99"/>
      <c r="Z176" s="99"/>
      <c r="AA176" s="99"/>
      <c r="AB176" s="99"/>
      <c r="AC176" s="99"/>
      <c r="AD176" s="99"/>
      <c r="AE176" s="99"/>
      <c r="AF176" s="99"/>
      <c r="AG176" s="99"/>
      <c r="AH176" s="99"/>
      <c r="AI176" s="99"/>
      <c r="AJ176" s="99"/>
      <c r="AK176" s="99"/>
      <c r="AL176" s="99"/>
      <c r="AM176" s="99"/>
      <c r="AN176" s="99"/>
      <c r="AO176" s="99"/>
      <c r="AP176" s="99"/>
      <c r="AQ176" s="99"/>
      <c r="AR176" s="99"/>
      <c r="AS176" s="99"/>
      <c r="AT176" s="99"/>
    </row>
    <row r="177" spans="1:46" s="71" customFormat="1" x14ac:dyDescent="0.3">
      <c r="A177" s="66">
        <v>4606</v>
      </c>
      <c r="B177" s="67" t="s">
        <v>248</v>
      </c>
      <c r="C177" s="66">
        <v>40</v>
      </c>
      <c r="D177" s="88">
        <v>0</v>
      </c>
      <c r="E177" s="68">
        <v>4</v>
      </c>
      <c r="F177" s="66">
        <v>2268</v>
      </c>
      <c r="G177" s="66">
        <f t="shared" si="23"/>
        <v>1600</v>
      </c>
      <c r="H177" s="66">
        <f t="shared" si="22"/>
        <v>1934</v>
      </c>
      <c r="I177" s="88"/>
      <c r="J177" s="69">
        <f t="shared" si="19"/>
        <v>48.35</v>
      </c>
      <c r="K177" s="66"/>
      <c r="L177" s="66"/>
      <c r="M177" s="66"/>
      <c r="N177" s="44">
        <f t="shared" si="24"/>
        <v>2.4175</v>
      </c>
      <c r="O177" s="49">
        <f t="shared" si="20"/>
        <v>50.767499999999998</v>
      </c>
      <c r="P177" s="83">
        <v>800</v>
      </c>
      <c r="Q177" s="71">
        <f t="shared" si="21"/>
        <v>400</v>
      </c>
      <c r="R177" s="99"/>
      <c r="S177" s="99"/>
      <c r="T177" s="99"/>
      <c r="U177" s="99"/>
      <c r="V177" s="99"/>
      <c r="W177" s="99"/>
      <c r="X177" s="99"/>
      <c r="Y177" s="99"/>
      <c r="Z177" s="99"/>
      <c r="AA177" s="99"/>
      <c r="AB177" s="99"/>
      <c r="AC177" s="99"/>
      <c r="AD177" s="99"/>
      <c r="AE177" s="99"/>
      <c r="AF177" s="99"/>
      <c r="AG177" s="99"/>
      <c r="AH177" s="99"/>
      <c r="AI177" s="99"/>
      <c r="AJ177" s="99"/>
      <c r="AK177" s="99"/>
      <c r="AL177" s="99"/>
      <c r="AM177" s="99"/>
      <c r="AN177" s="99"/>
      <c r="AO177" s="99"/>
      <c r="AP177" s="99"/>
      <c r="AQ177" s="99"/>
      <c r="AR177" s="99"/>
      <c r="AS177" s="99"/>
      <c r="AT177" s="99"/>
    </row>
    <row r="178" spans="1:46" s="71" customFormat="1" x14ac:dyDescent="0.3">
      <c r="A178" s="66">
        <v>227</v>
      </c>
      <c r="B178" s="67" t="s">
        <v>117</v>
      </c>
      <c r="C178" s="66">
        <v>40</v>
      </c>
      <c r="D178" s="88">
        <v>1030</v>
      </c>
      <c r="E178" s="68">
        <v>4</v>
      </c>
      <c r="F178" s="66">
        <v>5564</v>
      </c>
      <c r="G178" s="66">
        <f t="shared" si="23"/>
        <v>5414</v>
      </c>
      <c r="H178" s="66">
        <f t="shared" si="22"/>
        <v>5489</v>
      </c>
      <c r="I178" s="88"/>
      <c r="J178" s="69">
        <f t="shared" si="19"/>
        <v>111.47499999999999</v>
      </c>
      <c r="K178" s="66"/>
      <c r="L178" s="66"/>
      <c r="M178" s="66"/>
      <c r="N178" s="44">
        <f t="shared" si="24"/>
        <v>6.8612500000000001</v>
      </c>
      <c r="O178" s="49">
        <f t="shared" si="20"/>
        <v>118.33624999999999</v>
      </c>
      <c r="P178" s="83">
        <v>2707</v>
      </c>
      <c r="Q178" s="71">
        <f t="shared" si="21"/>
        <v>1353.5</v>
      </c>
      <c r="R178" s="99"/>
      <c r="S178" s="99"/>
      <c r="T178" s="99"/>
      <c r="U178" s="99"/>
      <c r="V178" s="99"/>
      <c r="W178" s="99"/>
      <c r="X178" s="99"/>
      <c r="Y178" s="99"/>
      <c r="Z178" s="99"/>
      <c r="AA178" s="99"/>
      <c r="AB178" s="99"/>
      <c r="AC178" s="99"/>
      <c r="AD178" s="99"/>
      <c r="AE178" s="99"/>
      <c r="AF178" s="99"/>
      <c r="AG178" s="99"/>
      <c r="AH178" s="99"/>
      <c r="AI178" s="99"/>
      <c r="AJ178" s="99"/>
      <c r="AK178" s="99"/>
      <c r="AL178" s="99"/>
      <c r="AM178" s="99"/>
      <c r="AN178" s="99"/>
      <c r="AO178" s="99"/>
      <c r="AP178" s="99"/>
      <c r="AQ178" s="99"/>
      <c r="AR178" s="99"/>
      <c r="AS178" s="99"/>
      <c r="AT178" s="99"/>
    </row>
    <row r="179" spans="1:46" s="71" customFormat="1" x14ac:dyDescent="0.3">
      <c r="A179" s="66">
        <v>3107</v>
      </c>
      <c r="B179" s="67" t="s">
        <v>172</v>
      </c>
      <c r="C179" s="66">
        <v>48</v>
      </c>
      <c r="D179" s="88">
        <v>696</v>
      </c>
      <c r="E179" s="68">
        <v>5</v>
      </c>
      <c r="F179" s="66">
        <v>880</v>
      </c>
      <c r="G179" s="66">
        <f t="shared" si="23"/>
        <v>1260</v>
      </c>
      <c r="H179" s="66">
        <f t="shared" si="22"/>
        <v>1070</v>
      </c>
      <c r="I179" s="88"/>
      <c r="J179" s="69">
        <f t="shared" si="19"/>
        <v>7.791666666666667</v>
      </c>
      <c r="K179" s="66"/>
      <c r="L179" s="66"/>
      <c r="M179" s="66"/>
      <c r="N179" s="44">
        <f t="shared" si="24"/>
        <v>1.1145833333333333</v>
      </c>
      <c r="O179" s="49">
        <f t="shared" si="20"/>
        <v>8.90625</v>
      </c>
      <c r="P179" s="83">
        <v>504</v>
      </c>
      <c r="Q179" s="71">
        <f t="shared" si="21"/>
        <v>252</v>
      </c>
      <c r="R179" s="99"/>
      <c r="S179" s="99"/>
      <c r="T179" s="99"/>
      <c r="U179" s="99"/>
      <c r="V179" s="99"/>
      <c r="W179" s="99"/>
      <c r="X179" s="99"/>
      <c r="Y179" s="99"/>
      <c r="Z179" s="99"/>
      <c r="AA179" s="99"/>
      <c r="AB179" s="99"/>
      <c r="AC179" s="99"/>
      <c r="AD179" s="99"/>
      <c r="AE179" s="99"/>
      <c r="AF179" s="99"/>
      <c r="AG179" s="99"/>
      <c r="AH179" s="99"/>
      <c r="AI179" s="99"/>
      <c r="AJ179" s="99"/>
      <c r="AK179" s="99"/>
      <c r="AL179" s="99"/>
      <c r="AM179" s="99"/>
      <c r="AN179" s="99"/>
      <c r="AO179" s="99"/>
      <c r="AP179" s="99"/>
      <c r="AQ179" s="99"/>
      <c r="AR179" s="99"/>
      <c r="AS179" s="99"/>
      <c r="AT179" s="99"/>
    </row>
    <row r="180" spans="1:46" s="71" customFormat="1" x14ac:dyDescent="0.3">
      <c r="A180" s="66">
        <v>3106</v>
      </c>
      <c r="B180" s="67" t="s">
        <v>167</v>
      </c>
      <c r="C180" s="66">
        <v>48</v>
      </c>
      <c r="D180" s="88">
        <v>1445</v>
      </c>
      <c r="E180" s="68">
        <v>5</v>
      </c>
      <c r="F180" s="66">
        <v>3243</v>
      </c>
      <c r="G180" s="66">
        <f t="shared" si="23"/>
        <v>2760</v>
      </c>
      <c r="H180" s="66">
        <f t="shared" si="22"/>
        <v>3001.5</v>
      </c>
      <c r="I180" s="88"/>
      <c r="J180" s="69">
        <f t="shared" si="19"/>
        <v>32.427083333333336</v>
      </c>
      <c r="K180" s="66"/>
      <c r="L180" s="66"/>
      <c r="M180" s="66"/>
      <c r="N180" s="44">
        <f t="shared" si="24"/>
        <v>3.1265625000000004</v>
      </c>
      <c r="O180" s="49">
        <f t="shared" si="20"/>
        <v>35.553645833333334</v>
      </c>
      <c r="P180" s="83">
        <v>1104</v>
      </c>
      <c r="Q180" s="71">
        <f t="shared" si="21"/>
        <v>552</v>
      </c>
      <c r="R180" s="99"/>
      <c r="S180" s="99"/>
      <c r="T180" s="99"/>
      <c r="U180" s="99"/>
      <c r="V180" s="99"/>
      <c r="W180" s="99"/>
      <c r="X180" s="99"/>
      <c r="Y180" s="99"/>
      <c r="Z180" s="99"/>
      <c r="AA180" s="99"/>
      <c r="AB180" s="99"/>
      <c r="AC180" s="99"/>
      <c r="AD180" s="99"/>
      <c r="AE180" s="99"/>
      <c r="AF180" s="99"/>
      <c r="AG180" s="99"/>
      <c r="AH180" s="99"/>
      <c r="AI180" s="99"/>
      <c r="AJ180" s="99"/>
      <c r="AK180" s="99"/>
      <c r="AL180" s="99"/>
      <c r="AM180" s="99"/>
      <c r="AN180" s="99"/>
      <c r="AO180" s="99"/>
      <c r="AP180" s="99"/>
      <c r="AQ180" s="99"/>
      <c r="AR180" s="99"/>
      <c r="AS180" s="99"/>
      <c r="AT180" s="99"/>
    </row>
    <row r="181" spans="1:46" s="71" customFormat="1" x14ac:dyDescent="0.3">
      <c r="A181" s="66">
        <v>3090</v>
      </c>
      <c r="B181" s="67" t="s">
        <v>166</v>
      </c>
      <c r="C181" s="66">
        <v>48</v>
      </c>
      <c r="D181" s="88">
        <v>3509</v>
      </c>
      <c r="E181" s="68">
        <v>5</v>
      </c>
      <c r="F181" s="66">
        <v>8638</v>
      </c>
      <c r="G181" s="66">
        <f t="shared" si="23"/>
        <v>5495</v>
      </c>
      <c r="H181" s="66">
        <f t="shared" si="22"/>
        <v>7066.5</v>
      </c>
      <c r="I181" s="88"/>
      <c r="J181" s="69">
        <f t="shared" si="19"/>
        <v>74.114583333333329</v>
      </c>
      <c r="K181" s="66"/>
      <c r="L181" s="73">
        <v>40</v>
      </c>
      <c r="M181" s="66"/>
      <c r="N181" s="44">
        <f t="shared" si="24"/>
        <v>7.3609375000000012</v>
      </c>
      <c r="O181" s="49">
        <f t="shared" si="20"/>
        <v>81.475520833333334</v>
      </c>
      <c r="P181" s="83">
        <v>2198</v>
      </c>
      <c r="Q181" s="71">
        <f t="shared" si="21"/>
        <v>1099</v>
      </c>
      <c r="R181" s="99"/>
      <c r="S181" s="99"/>
      <c r="T181" s="99"/>
      <c r="U181" s="99"/>
      <c r="V181" s="99"/>
      <c r="W181" s="99"/>
      <c r="X181" s="99"/>
      <c r="Y181" s="99"/>
      <c r="Z181" s="99"/>
      <c r="AA181" s="99"/>
      <c r="AB181" s="99"/>
      <c r="AC181" s="99"/>
      <c r="AD181" s="99"/>
      <c r="AE181" s="99"/>
      <c r="AF181" s="99"/>
      <c r="AG181" s="99"/>
      <c r="AH181" s="99"/>
      <c r="AI181" s="99"/>
      <c r="AJ181" s="99"/>
      <c r="AK181" s="99"/>
      <c r="AL181" s="99"/>
      <c r="AM181" s="99"/>
      <c r="AN181" s="99"/>
      <c r="AO181" s="99"/>
      <c r="AP181" s="99"/>
      <c r="AQ181" s="99"/>
      <c r="AR181" s="99"/>
      <c r="AS181" s="99"/>
      <c r="AT181" s="99"/>
    </row>
    <row r="182" spans="1:46" s="71" customFormat="1" x14ac:dyDescent="0.3">
      <c r="A182" s="66">
        <v>3091</v>
      </c>
      <c r="B182" s="67" t="s">
        <v>168</v>
      </c>
      <c r="C182" s="66">
        <v>48</v>
      </c>
      <c r="D182" s="88">
        <v>4357</v>
      </c>
      <c r="E182" s="68">
        <v>5</v>
      </c>
      <c r="F182" s="66">
        <v>4998</v>
      </c>
      <c r="G182" s="66">
        <f t="shared" si="23"/>
        <v>3572.5</v>
      </c>
      <c r="H182" s="66">
        <f t="shared" si="22"/>
        <v>4285.25</v>
      </c>
      <c r="I182" s="88"/>
      <c r="J182" s="69">
        <f t="shared" si="19"/>
        <v>-1.4947916666666667</v>
      </c>
      <c r="K182" s="66"/>
      <c r="L182" s="73">
        <v>30</v>
      </c>
      <c r="M182" s="66"/>
      <c r="N182" s="44">
        <f t="shared" si="24"/>
        <v>4.4638020833333334</v>
      </c>
      <c r="O182" s="49">
        <f t="shared" si="20"/>
        <v>2.9690104166666664</v>
      </c>
      <c r="P182" s="83">
        <v>1429</v>
      </c>
      <c r="Q182" s="71">
        <f t="shared" si="21"/>
        <v>714.5</v>
      </c>
      <c r="R182" s="99"/>
      <c r="S182" s="99"/>
      <c r="T182" s="99"/>
      <c r="U182" s="99"/>
      <c r="V182" s="99"/>
      <c r="W182" s="99"/>
      <c r="X182" s="99"/>
      <c r="Y182" s="99"/>
      <c r="Z182" s="99"/>
      <c r="AA182" s="99"/>
      <c r="AB182" s="99"/>
      <c r="AC182" s="99"/>
      <c r="AD182" s="99"/>
      <c r="AE182" s="99"/>
      <c r="AF182" s="99"/>
      <c r="AG182" s="99"/>
      <c r="AH182" s="99"/>
      <c r="AI182" s="99"/>
      <c r="AJ182" s="99"/>
      <c r="AK182" s="99"/>
      <c r="AL182" s="99"/>
      <c r="AM182" s="99"/>
      <c r="AN182" s="99"/>
      <c r="AO182" s="99"/>
      <c r="AP182" s="99"/>
      <c r="AQ182" s="99"/>
      <c r="AR182" s="99"/>
      <c r="AS182" s="99"/>
      <c r="AT182" s="99"/>
    </row>
    <row r="183" spans="1:46" s="71" customFormat="1" x14ac:dyDescent="0.3">
      <c r="A183" s="66">
        <v>3092</v>
      </c>
      <c r="B183" s="67" t="s">
        <v>169</v>
      </c>
      <c r="C183" s="66">
        <v>48</v>
      </c>
      <c r="D183" s="88">
        <v>2762</v>
      </c>
      <c r="E183" s="68">
        <v>5</v>
      </c>
      <c r="F183" s="66">
        <v>4438</v>
      </c>
      <c r="G183" s="66">
        <f t="shared" si="23"/>
        <v>5567.5</v>
      </c>
      <c r="H183" s="66">
        <f t="shared" si="22"/>
        <v>5002.75</v>
      </c>
      <c r="I183" s="88"/>
      <c r="J183" s="69">
        <f t="shared" si="19"/>
        <v>46.682291666666664</v>
      </c>
      <c r="K183" s="66"/>
      <c r="L183" s="73">
        <v>35</v>
      </c>
      <c r="M183" s="66"/>
      <c r="N183" s="44">
        <f t="shared" si="24"/>
        <v>5.2111979166666673</v>
      </c>
      <c r="O183" s="49">
        <f t="shared" si="20"/>
        <v>51.893489583333334</v>
      </c>
      <c r="P183" s="83">
        <v>2227</v>
      </c>
      <c r="Q183" s="71">
        <f t="shared" si="21"/>
        <v>1113.5</v>
      </c>
      <c r="R183" s="99"/>
      <c r="S183" s="99"/>
      <c r="T183" s="99"/>
      <c r="U183" s="99"/>
      <c r="V183" s="99"/>
      <c r="W183" s="99"/>
      <c r="X183" s="99"/>
      <c r="Y183" s="99"/>
      <c r="Z183" s="99"/>
      <c r="AA183" s="99"/>
      <c r="AB183" s="99"/>
      <c r="AC183" s="99"/>
      <c r="AD183" s="99"/>
      <c r="AE183" s="99"/>
      <c r="AF183" s="99"/>
      <c r="AG183" s="99"/>
      <c r="AH183" s="99"/>
      <c r="AI183" s="99"/>
      <c r="AJ183" s="99"/>
      <c r="AK183" s="99"/>
      <c r="AL183" s="99"/>
      <c r="AM183" s="99"/>
      <c r="AN183" s="99"/>
      <c r="AO183" s="99"/>
      <c r="AP183" s="99"/>
      <c r="AQ183" s="99"/>
      <c r="AR183" s="99"/>
      <c r="AS183" s="99"/>
      <c r="AT183" s="99"/>
    </row>
    <row r="184" spans="1:46" s="71" customFormat="1" x14ac:dyDescent="0.3">
      <c r="A184" s="66">
        <v>3093</v>
      </c>
      <c r="B184" s="67" t="s">
        <v>173</v>
      </c>
      <c r="C184" s="66">
        <v>48</v>
      </c>
      <c r="D184" s="88">
        <v>1153</v>
      </c>
      <c r="E184" s="68">
        <v>5</v>
      </c>
      <c r="F184" s="66">
        <v>1178</v>
      </c>
      <c r="G184" s="66">
        <f t="shared" si="23"/>
        <v>1780</v>
      </c>
      <c r="H184" s="66">
        <f t="shared" si="22"/>
        <v>1479</v>
      </c>
      <c r="I184" s="88">
        <v>144</v>
      </c>
      <c r="J184" s="69">
        <f t="shared" si="19"/>
        <v>3.7916666666666665</v>
      </c>
      <c r="K184" s="66"/>
      <c r="L184" s="73">
        <v>25</v>
      </c>
      <c r="M184" s="66"/>
      <c r="N184" s="44">
        <f t="shared" si="24"/>
        <v>1.5406250000000001</v>
      </c>
      <c r="O184" s="49">
        <f t="shared" si="20"/>
        <v>5.3322916666666664</v>
      </c>
      <c r="P184" s="83">
        <v>712</v>
      </c>
      <c r="Q184" s="71">
        <f t="shared" si="21"/>
        <v>356</v>
      </c>
      <c r="R184" s="99"/>
      <c r="S184" s="99"/>
      <c r="T184" s="99"/>
      <c r="U184" s="99"/>
      <c r="V184" s="99"/>
      <c r="W184" s="99"/>
      <c r="X184" s="99"/>
      <c r="Y184" s="99"/>
      <c r="Z184" s="99"/>
      <c r="AA184" s="99"/>
      <c r="AB184" s="99"/>
      <c r="AC184" s="99"/>
      <c r="AD184" s="99"/>
      <c r="AE184" s="99"/>
      <c r="AF184" s="99"/>
      <c r="AG184" s="99"/>
      <c r="AH184" s="99"/>
      <c r="AI184" s="99"/>
      <c r="AJ184" s="99"/>
      <c r="AK184" s="99"/>
      <c r="AL184" s="99"/>
      <c r="AM184" s="99"/>
      <c r="AN184" s="99"/>
      <c r="AO184" s="99"/>
      <c r="AP184" s="99"/>
      <c r="AQ184" s="99"/>
      <c r="AR184" s="99"/>
      <c r="AS184" s="99"/>
      <c r="AT184" s="99"/>
    </row>
    <row r="185" spans="1:46" s="71" customFormat="1" x14ac:dyDescent="0.3">
      <c r="A185" s="66">
        <v>1451</v>
      </c>
      <c r="B185" s="67" t="s">
        <v>249</v>
      </c>
      <c r="C185" s="66">
        <v>48</v>
      </c>
      <c r="D185" s="88">
        <v>775</v>
      </c>
      <c r="E185" s="68">
        <v>5</v>
      </c>
      <c r="F185" s="66">
        <v>1573</v>
      </c>
      <c r="G185" s="66">
        <f t="shared" si="23"/>
        <v>1295</v>
      </c>
      <c r="H185" s="66">
        <f t="shared" si="22"/>
        <v>1434</v>
      </c>
      <c r="I185" s="88">
        <v>384</v>
      </c>
      <c r="J185" s="69">
        <f t="shared" si="19"/>
        <v>5.729166666666667</v>
      </c>
      <c r="K185" s="66"/>
      <c r="L185" s="66"/>
      <c r="M185" s="66"/>
      <c r="N185" s="44">
        <f t="shared" si="24"/>
        <v>1.4937500000000001</v>
      </c>
      <c r="O185" s="49">
        <f t="shared" si="20"/>
        <v>7.2229166666666673</v>
      </c>
      <c r="P185" s="83">
        <v>518</v>
      </c>
      <c r="Q185" s="71">
        <f t="shared" si="21"/>
        <v>259</v>
      </c>
      <c r="R185" s="99"/>
      <c r="S185" s="99"/>
      <c r="T185" s="99"/>
      <c r="U185" s="99"/>
      <c r="V185" s="99"/>
      <c r="W185" s="99"/>
      <c r="X185" s="99"/>
      <c r="Y185" s="99"/>
      <c r="Z185" s="99"/>
      <c r="AA185" s="99"/>
      <c r="AB185" s="99"/>
      <c r="AC185" s="99"/>
      <c r="AD185" s="99"/>
      <c r="AE185" s="99"/>
      <c r="AF185" s="99"/>
      <c r="AG185" s="99"/>
      <c r="AH185" s="99"/>
      <c r="AI185" s="99"/>
      <c r="AJ185" s="99"/>
      <c r="AK185" s="99"/>
      <c r="AL185" s="99"/>
      <c r="AM185" s="99"/>
      <c r="AN185" s="99"/>
      <c r="AO185" s="99"/>
      <c r="AP185" s="99"/>
      <c r="AQ185" s="99"/>
      <c r="AR185" s="99"/>
      <c r="AS185" s="99"/>
      <c r="AT185" s="99"/>
    </row>
    <row r="186" spans="1:46" s="71" customFormat="1" x14ac:dyDescent="0.3">
      <c r="A186" s="66">
        <v>3094</v>
      </c>
      <c r="B186" s="67" t="s">
        <v>171</v>
      </c>
      <c r="C186" s="66">
        <v>48</v>
      </c>
      <c r="D186" s="88">
        <v>654</v>
      </c>
      <c r="E186" s="68">
        <v>5</v>
      </c>
      <c r="F186" s="66">
        <v>610</v>
      </c>
      <c r="G186" s="66">
        <f t="shared" si="23"/>
        <v>1742.5</v>
      </c>
      <c r="H186" s="66">
        <f t="shared" si="22"/>
        <v>1176.25</v>
      </c>
      <c r="I186" s="88"/>
      <c r="J186" s="69">
        <f t="shared" si="19"/>
        <v>10.880208333333334</v>
      </c>
      <c r="K186" s="66"/>
      <c r="L186" s="66"/>
      <c r="M186" s="66"/>
      <c r="N186" s="44">
        <f t="shared" si="24"/>
        <v>1.2252604166666667</v>
      </c>
      <c r="O186" s="49">
        <f t="shared" si="20"/>
        <v>12.10546875</v>
      </c>
      <c r="P186" s="83">
        <v>697</v>
      </c>
      <c r="Q186" s="71">
        <f t="shared" si="21"/>
        <v>348.5</v>
      </c>
      <c r="R186" s="99"/>
      <c r="S186" s="99"/>
      <c r="T186" s="99"/>
      <c r="U186" s="99"/>
      <c r="V186" s="99"/>
      <c r="W186" s="99"/>
      <c r="X186" s="99"/>
      <c r="Y186" s="99"/>
      <c r="Z186" s="99"/>
      <c r="AA186" s="99"/>
      <c r="AB186" s="99"/>
      <c r="AC186" s="99"/>
      <c r="AD186" s="99"/>
      <c r="AE186" s="99"/>
      <c r="AF186" s="99"/>
      <c r="AG186" s="99"/>
      <c r="AH186" s="99"/>
      <c r="AI186" s="99"/>
      <c r="AJ186" s="99"/>
      <c r="AK186" s="99"/>
      <c r="AL186" s="99"/>
      <c r="AM186" s="99"/>
      <c r="AN186" s="99"/>
      <c r="AO186" s="99"/>
      <c r="AP186" s="99"/>
      <c r="AQ186" s="99"/>
      <c r="AR186" s="99"/>
      <c r="AS186" s="99"/>
      <c r="AT186" s="99"/>
    </row>
    <row r="187" spans="1:46" s="71" customFormat="1" x14ac:dyDescent="0.3">
      <c r="A187" s="66">
        <v>1325</v>
      </c>
      <c r="B187" s="67" t="s">
        <v>125</v>
      </c>
      <c r="C187" s="66">
        <v>12</v>
      </c>
      <c r="D187" s="88">
        <v>0</v>
      </c>
      <c r="E187" s="68">
        <v>6</v>
      </c>
      <c r="F187" s="66">
        <v>2343</v>
      </c>
      <c r="G187" s="66">
        <f t="shared" si="23"/>
        <v>3000</v>
      </c>
      <c r="H187" s="66">
        <f t="shared" si="22"/>
        <v>2671.5</v>
      </c>
      <c r="I187" s="88">
        <v>1680</v>
      </c>
      <c r="J187" s="69">
        <f t="shared" si="19"/>
        <v>82.625</v>
      </c>
      <c r="K187" s="66"/>
      <c r="L187" s="66"/>
      <c r="M187" s="66"/>
      <c r="N187" s="44">
        <f t="shared" si="24"/>
        <v>11.131250000000001</v>
      </c>
      <c r="O187" s="49">
        <f t="shared" si="20"/>
        <v>93.756249999999994</v>
      </c>
      <c r="P187" s="83">
        <v>1000</v>
      </c>
      <c r="Q187" s="71">
        <f t="shared" si="21"/>
        <v>500</v>
      </c>
      <c r="R187" s="99"/>
      <c r="S187" s="99"/>
      <c r="T187" s="99"/>
      <c r="U187" s="99"/>
      <c r="V187" s="99"/>
      <c r="W187" s="99"/>
      <c r="X187" s="99"/>
      <c r="Y187" s="99"/>
      <c r="Z187" s="99"/>
      <c r="AA187" s="99"/>
      <c r="AB187" s="99"/>
      <c r="AC187" s="99"/>
      <c r="AD187" s="99"/>
      <c r="AE187" s="99"/>
      <c r="AF187" s="99"/>
      <c r="AG187" s="99"/>
      <c r="AH187" s="99"/>
      <c r="AI187" s="99"/>
      <c r="AJ187" s="99"/>
      <c r="AK187" s="99"/>
      <c r="AL187" s="99"/>
      <c r="AM187" s="99"/>
      <c r="AN187" s="99"/>
      <c r="AO187" s="99"/>
      <c r="AP187" s="99"/>
      <c r="AQ187" s="99"/>
      <c r="AR187" s="99"/>
      <c r="AS187" s="99"/>
      <c r="AT187" s="99"/>
    </row>
    <row r="188" spans="1:46" s="71" customFormat="1" x14ac:dyDescent="0.3">
      <c r="A188" s="66">
        <v>1326</v>
      </c>
      <c r="B188" s="67" t="s">
        <v>266</v>
      </c>
      <c r="C188" s="66">
        <v>12</v>
      </c>
      <c r="D188" s="88">
        <v>0</v>
      </c>
      <c r="E188" s="68">
        <v>6</v>
      </c>
      <c r="F188" s="66">
        <v>645</v>
      </c>
      <c r="G188" s="66">
        <f t="shared" si="23"/>
        <v>843</v>
      </c>
      <c r="H188" s="66">
        <f t="shared" si="22"/>
        <v>744</v>
      </c>
      <c r="I188" s="88"/>
      <c r="J188" s="69">
        <f t="shared" si="19"/>
        <v>62</v>
      </c>
      <c r="K188" s="66"/>
      <c r="L188" s="66"/>
      <c r="M188" s="66"/>
      <c r="N188" s="44">
        <f t="shared" si="24"/>
        <v>3.1</v>
      </c>
      <c r="O188" s="49">
        <f t="shared" si="20"/>
        <v>65.099999999999994</v>
      </c>
      <c r="P188" s="83">
        <v>281</v>
      </c>
      <c r="Q188" s="71">
        <f t="shared" si="21"/>
        <v>140.5</v>
      </c>
      <c r="R188" s="99"/>
      <c r="S188" s="99"/>
      <c r="T188" s="99"/>
      <c r="U188" s="99"/>
      <c r="V188" s="99"/>
      <c r="W188" s="99"/>
      <c r="X188" s="99"/>
      <c r="Y188" s="99"/>
      <c r="Z188" s="99"/>
      <c r="AA188" s="99"/>
      <c r="AB188" s="99"/>
      <c r="AC188" s="99"/>
      <c r="AD188" s="99"/>
      <c r="AE188" s="99"/>
      <c r="AF188" s="99"/>
      <c r="AG188" s="99"/>
      <c r="AH188" s="99"/>
      <c r="AI188" s="99"/>
      <c r="AJ188" s="99"/>
      <c r="AK188" s="99"/>
      <c r="AL188" s="99"/>
      <c r="AM188" s="99"/>
      <c r="AN188" s="99"/>
      <c r="AO188" s="99"/>
      <c r="AP188" s="99"/>
      <c r="AQ188" s="99"/>
      <c r="AR188" s="99"/>
      <c r="AS188" s="99"/>
      <c r="AT188" s="99"/>
    </row>
    <row r="189" spans="1:46" s="71" customFormat="1" x14ac:dyDescent="0.3">
      <c r="A189" s="66">
        <v>1327</v>
      </c>
      <c r="B189" s="67" t="s">
        <v>126</v>
      </c>
      <c r="C189" s="66">
        <v>12</v>
      </c>
      <c r="D189" s="88">
        <v>0</v>
      </c>
      <c r="E189" s="68">
        <v>6</v>
      </c>
      <c r="F189" s="66">
        <v>3246</v>
      </c>
      <c r="G189" s="66">
        <f t="shared" si="23"/>
        <v>3921</v>
      </c>
      <c r="H189" s="66">
        <f t="shared" si="22"/>
        <v>3583.5</v>
      </c>
      <c r="I189" s="88">
        <v>1800</v>
      </c>
      <c r="J189" s="69">
        <f t="shared" si="19"/>
        <v>148.625</v>
      </c>
      <c r="K189" s="66"/>
      <c r="L189" s="66"/>
      <c r="M189" s="66"/>
      <c r="N189" s="44">
        <f t="shared" si="24"/>
        <v>14.93125</v>
      </c>
      <c r="O189" s="49">
        <f t="shared" si="20"/>
        <v>163.55625000000001</v>
      </c>
      <c r="P189" s="83">
        <v>1307</v>
      </c>
      <c r="Q189" s="71">
        <f t="shared" si="21"/>
        <v>653.5</v>
      </c>
      <c r="R189" s="99"/>
      <c r="S189" s="99"/>
      <c r="T189" s="99"/>
      <c r="U189" s="99"/>
      <c r="V189" s="99"/>
      <c r="W189" s="99"/>
      <c r="X189" s="99"/>
      <c r="Y189" s="99"/>
      <c r="Z189" s="99"/>
      <c r="AA189" s="99"/>
      <c r="AB189" s="99"/>
      <c r="AC189" s="99"/>
      <c r="AD189" s="99"/>
      <c r="AE189" s="99"/>
      <c r="AF189" s="99"/>
      <c r="AG189" s="99"/>
      <c r="AH189" s="99"/>
      <c r="AI189" s="99"/>
      <c r="AJ189" s="99"/>
      <c r="AK189" s="99"/>
      <c r="AL189" s="99"/>
      <c r="AM189" s="99"/>
      <c r="AN189" s="99"/>
      <c r="AO189" s="99"/>
      <c r="AP189" s="99"/>
      <c r="AQ189" s="99"/>
      <c r="AR189" s="99"/>
      <c r="AS189" s="99"/>
      <c r="AT189" s="99"/>
    </row>
    <row r="190" spans="1:46" s="110" customFormat="1" x14ac:dyDescent="0.3">
      <c r="A190" s="75">
        <v>3077</v>
      </c>
      <c r="B190" s="102" t="s">
        <v>50</v>
      </c>
      <c r="C190" s="75">
        <v>6</v>
      </c>
      <c r="D190" s="88">
        <v>0</v>
      </c>
      <c r="E190" s="106">
        <v>9</v>
      </c>
      <c r="F190" s="75">
        <v>711</v>
      </c>
      <c r="G190" s="75">
        <f t="shared" si="23"/>
        <v>621</v>
      </c>
      <c r="H190" s="75">
        <f t="shared" si="22"/>
        <v>666</v>
      </c>
      <c r="I190" s="88"/>
      <c r="J190" s="107">
        <f t="shared" si="19"/>
        <v>111</v>
      </c>
      <c r="K190" s="75"/>
      <c r="L190" s="75"/>
      <c r="M190" s="75"/>
      <c r="N190" s="108">
        <f t="shared" si="24"/>
        <v>5.5500000000000007</v>
      </c>
      <c r="O190" s="108">
        <f t="shared" si="20"/>
        <v>116.55</v>
      </c>
      <c r="P190" s="109">
        <v>138</v>
      </c>
      <c r="Q190" s="110">
        <f t="shared" si="21"/>
        <v>69</v>
      </c>
    </row>
    <row r="191" spans="1:46" s="71" customFormat="1" x14ac:dyDescent="0.3">
      <c r="A191" s="66">
        <v>1407</v>
      </c>
      <c r="B191" s="67" t="s">
        <v>31</v>
      </c>
      <c r="C191" s="66">
        <v>10</v>
      </c>
      <c r="D191" s="88">
        <v>64</v>
      </c>
      <c r="E191" s="68">
        <v>4</v>
      </c>
      <c r="F191" s="66">
        <v>126</v>
      </c>
      <c r="G191" s="66">
        <f t="shared" si="23"/>
        <v>160</v>
      </c>
      <c r="H191" s="66">
        <f t="shared" si="22"/>
        <v>143</v>
      </c>
      <c r="I191" s="88"/>
      <c r="J191" s="69">
        <f t="shared" si="19"/>
        <v>7.9</v>
      </c>
      <c r="K191" s="66"/>
      <c r="L191" s="66"/>
      <c r="M191" s="66"/>
      <c r="N191" s="44">
        <f t="shared" si="24"/>
        <v>0.71500000000000008</v>
      </c>
      <c r="O191" s="49">
        <f t="shared" si="20"/>
        <v>8.6150000000000002</v>
      </c>
      <c r="P191" s="83">
        <v>80</v>
      </c>
      <c r="Q191" s="71">
        <f t="shared" si="21"/>
        <v>40</v>
      </c>
      <c r="R191" s="99"/>
      <c r="S191" s="99"/>
      <c r="T191" s="99"/>
      <c r="U191" s="99"/>
      <c r="V191" s="99"/>
      <c r="W191" s="99"/>
      <c r="X191" s="99"/>
      <c r="Y191" s="99"/>
      <c r="Z191" s="99"/>
      <c r="AA191" s="99"/>
      <c r="AB191" s="99"/>
      <c r="AC191" s="99"/>
      <c r="AD191" s="99"/>
      <c r="AE191" s="99"/>
      <c r="AF191" s="99"/>
      <c r="AG191" s="99"/>
      <c r="AH191" s="99"/>
      <c r="AI191" s="99"/>
      <c r="AJ191" s="99"/>
      <c r="AK191" s="99"/>
      <c r="AL191" s="99"/>
      <c r="AM191" s="99"/>
      <c r="AN191" s="99"/>
      <c r="AO191" s="99"/>
      <c r="AP191" s="99"/>
      <c r="AQ191" s="99"/>
      <c r="AR191" s="99"/>
      <c r="AS191" s="99"/>
      <c r="AT191" s="99"/>
    </row>
    <row r="192" spans="1:46" s="71" customFormat="1" x14ac:dyDescent="0.3">
      <c r="A192" s="66">
        <v>1460</v>
      </c>
      <c r="B192" s="67" t="s">
        <v>32</v>
      </c>
      <c r="C192" s="66">
        <v>10</v>
      </c>
      <c r="D192" s="88">
        <v>10</v>
      </c>
      <c r="E192" s="68">
        <v>4</v>
      </c>
      <c r="F192" s="66">
        <v>140</v>
      </c>
      <c r="G192" s="66">
        <f t="shared" si="23"/>
        <v>124</v>
      </c>
      <c r="H192" s="66">
        <f t="shared" si="22"/>
        <v>132</v>
      </c>
      <c r="I192" s="88"/>
      <c r="J192" s="69">
        <f t="shared" si="19"/>
        <v>12.2</v>
      </c>
      <c r="K192" s="66"/>
      <c r="L192" s="66"/>
      <c r="M192" s="66"/>
      <c r="N192" s="44">
        <f t="shared" si="24"/>
        <v>0.66</v>
      </c>
      <c r="O192" s="49">
        <f t="shared" si="20"/>
        <v>12.86</v>
      </c>
      <c r="P192" s="83">
        <v>62</v>
      </c>
      <c r="Q192" s="71">
        <f t="shared" si="21"/>
        <v>31</v>
      </c>
      <c r="R192" s="99"/>
      <c r="S192" s="99"/>
      <c r="T192" s="99"/>
      <c r="U192" s="99"/>
      <c r="V192" s="99"/>
      <c r="W192" s="99"/>
      <c r="X192" s="99"/>
      <c r="Y192" s="99"/>
      <c r="Z192" s="99"/>
      <c r="AA192" s="99"/>
      <c r="AB192" s="99"/>
      <c r="AC192" s="99"/>
      <c r="AD192" s="99"/>
      <c r="AE192" s="99"/>
      <c r="AF192" s="99"/>
      <c r="AG192" s="99"/>
      <c r="AH192" s="99"/>
      <c r="AI192" s="99"/>
      <c r="AJ192" s="99"/>
      <c r="AK192" s="99"/>
      <c r="AL192" s="99"/>
      <c r="AM192" s="99"/>
      <c r="AN192" s="99"/>
      <c r="AO192" s="99"/>
      <c r="AP192" s="99"/>
      <c r="AQ192" s="99"/>
      <c r="AR192" s="99"/>
      <c r="AS192" s="99"/>
      <c r="AT192" s="99"/>
    </row>
    <row r="193" spans="1:46" s="71" customFormat="1" x14ac:dyDescent="0.3">
      <c r="A193" s="66">
        <v>1409</v>
      </c>
      <c r="B193" s="67" t="s">
        <v>33</v>
      </c>
      <c r="C193" s="66">
        <v>10</v>
      </c>
      <c r="D193" s="88">
        <v>77</v>
      </c>
      <c r="E193" s="68">
        <v>4</v>
      </c>
      <c r="F193" s="66">
        <v>118</v>
      </c>
      <c r="G193" s="66">
        <f t="shared" si="23"/>
        <v>200</v>
      </c>
      <c r="H193" s="66">
        <f t="shared" si="22"/>
        <v>159</v>
      </c>
      <c r="I193" s="88">
        <v>100</v>
      </c>
      <c r="J193" s="69">
        <f t="shared" si="19"/>
        <v>-1.8</v>
      </c>
      <c r="K193" s="66"/>
      <c r="L193" s="66"/>
      <c r="M193" s="66"/>
      <c r="N193" s="44">
        <f t="shared" si="24"/>
        <v>0.79500000000000004</v>
      </c>
      <c r="O193" s="49">
        <f t="shared" si="20"/>
        <v>-1.0049999999999999</v>
      </c>
      <c r="P193" s="83">
        <v>100</v>
      </c>
      <c r="Q193" s="71">
        <f t="shared" si="21"/>
        <v>50</v>
      </c>
      <c r="R193" s="99"/>
      <c r="S193" s="99"/>
      <c r="T193" s="99"/>
      <c r="U193" s="99"/>
      <c r="V193" s="99"/>
      <c r="W193" s="99"/>
      <c r="X193" s="99"/>
      <c r="Y193" s="99"/>
      <c r="Z193" s="99"/>
      <c r="AA193" s="99"/>
      <c r="AB193" s="99"/>
      <c r="AC193" s="99"/>
      <c r="AD193" s="99"/>
      <c r="AE193" s="99"/>
      <c r="AF193" s="99"/>
      <c r="AG193" s="99"/>
      <c r="AH193" s="99"/>
      <c r="AI193" s="99"/>
      <c r="AJ193" s="99"/>
      <c r="AK193" s="99"/>
      <c r="AL193" s="99"/>
      <c r="AM193" s="99"/>
      <c r="AN193" s="99"/>
      <c r="AO193" s="99"/>
      <c r="AP193" s="99"/>
      <c r="AQ193" s="99"/>
      <c r="AR193" s="99"/>
      <c r="AS193" s="99"/>
      <c r="AT193" s="99"/>
    </row>
    <row r="194" spans="1:46" s="71" customFormat="1" x14ac:dyDescent="0.3">
      <c r="A194" s="66">
        <v>1410</v>
      </c>
      <c r="B194" s="67" t="s">
        <v>37</v>
      </c>
      <c r="C194" s="66">
        <v>10</v>
      </c>
      <c r="D194" s="88">
        <v>91</v>
      </c>
      <c r="E194" s="68">
        <v>4</v>
      </c>
      <c r="F194" s="66">
        <v>128</v>
      </c>
      <c r="G194" s="66">
        <f t="shared" si="23"/>
        <v>140</v>
      </c>
      <c r="H194" s="66">
        <f t="shared" si="22"/>
        <v>134</v>
      </c>
      <c r="I194" s="88">
        <v>20</v>
      </c>
      <c r="J194" s="69">
        <f t="shared" ref="J194:J224" si="25">(H194-D194-I194)/C194</f>
        <v>2.2999999999999998</v>
      </c>
      <c r="K194" s="66"/>
      <c r="L194" s="66"/>
      <c r="M194" s="66"/>
      <c r="N194" s="44">
        <f t="shared" si="24"/>
        <v>0.67</v>
      </c>
      <c r="O194" s="49">
        <f t="shared" ref="O194:O224" si="26">J194+N194</f>
        <v>2.9699999999999998</v>
      </c>
      <c r="P194" s="83">
        <v>70</v>
      </c>
      <c r="Q194" s="71">
        <f t="shared" ref="Q194:Q224" si="27">P194/2</f>
        <v>35</v>
      </c>
      <c r="R194" s="99"/>
      <c r="S194" s="99"/>
      <c r="T194" s="99"/>
      <c r="U194" s="99"/>
      <c r="V194" s="99"/>
      <c r="W194" s="99"/>
      <c r="X194" s="99"/>
      <c r="Y194" s="99"/>
      <c r="Z194" s="99"/>
      <c r="AA194" s="99"/>
      <c r="AB194" s="99"/>
      <c r="AC194" s="99"/>
      <c r="AD194" s="99"/>
      <c r="AE194" s="99"/>
      <c r="AF194" s="99"/>
      <c r="AG194" s="99"/>
      <c r="AH194" s="99"/>
      <c r="AI194" s="99"/>
      <c r="AJ194" s="99"/>
      <c r="AK194" s="99"/>
      <c r="AL194" s="99"/>
      <c r="AM194" s="99"/>
      <c r="AN194" s="99"/>
      <c r="AO194" s="99"/>
      <c r="AP194" s="99"/>
      <c r="AQ194" s="99"/>
      <c r="AR194" s="99"/>
      <c r="AS194" s="99"/>
      <c r="AT194" s="99"/>
    </row>
    <row r="195" spans="1:46" s="71" customFormat="1" x14ac:dyDescent="0.3">
      <c r="A195" s="66">
        <v>1411</v>
      </c>
      <c r="B195" s="67" t="s">
        <v>34</v>
      </c>
      <c r="C195" s="66">
        <v>10</v>
      </c>
      <c r="D195" s="88">
        <v>70</v>
      </c>
      <c r="E195" s="68">
        <v>4</v>
      </c>
      <c r="F195" s="66">
        <v>238</v>
      </c>
      <c r="G195" s="66">
        <f t="shared" si="23"/>
        <v>360</v>
      </c>
      <c r="H195" s="66">
        <f t="shared" si="22"/>
        <v>299</v>
      </c>
      <c r="I195" s="88">
        <v>170</v>
      </c>
      <c r="J195" s="69">
        <f t="shared" si="25"/>
        <v>5.9</v>
      </c>
      <c r="K195" s="66"/>
      <c r="L195" s="66"/>
      <c r="M195" s="66"/>
      <c r="N195" s="44">
        <f t="shared" si="24"/>
        <v>1.4950000000000001</v>
      </c>
      <c r="O195" s="49">
        <f t="shared" si="26"/>
        <v>7.3950000000000005</v>
      </c>
      <c r="P195" s="83">
        <v>180</v>
      </c>
      <c r="Q195" s="71">
        <f t="shared" si="27"/>
        <v>90</v>
      </c>
      <c r="R195" s="99"/>
      <c r="S195" s="99"/>
      <c r="T195" s="99"/>
      <c r="U195" s="99"/>
      <c r="V195" s="99"/>
      <c r="W195" s="99"/>
      <c r="X195" s="99"/>
      <c r="Y195" s="99"/>
      <c r="Z195" s="99"/>
      <c r="AA195" s="99"/>
      <c r="AB195" s="99"/>
      <c r="AC195" s="99"/>
      <c r="AD195" s="99"/>
      <c r="AE195" s="99"/>
      <c r="AF195" s="99"/>
      <c r="AG195" s="99"/>
      <c r="AH195" s="99"/>
      <c r="AI195" s="99"/>
      <c r="AJ195" s="99"/>
      <c r="AK195" s="99"/>
      <c r="AL195" s="99"/>
      <c r="AM195" s="99"/>
      <c r="AN195" s="99"/>
      <c r="AO195" s="99"/>
      <c r="AP195" s="99"/>
      <c r="AQ195" s="99"/>
      <c r="AR195" s="99"/>
      <c r="AS195" s="99"/>
      <c r="AT195" s="99"/>
    </row>
    <row r="196" spans="1:46" s="71" customFormat="1" x14ac:dyDescent="0.3">
      <c r="A196" s="66">
        <v>1412</v>
      </c>
      <c r="B196" s="67" t="s">
        <v>36</v>
      </c>
      <c r="C196" s="66">
        <v>10</v>
      </c>
      <c r="D196" s="88">
        <v>71</v>
      </c>
      <c r="E196" s="68">
        <v>4</v>
      </c>
      <c r="F196" s="66">
        <v>102</v>
      </c>
      <c r="G196" s="66">
        <f t="shared" si="23"/>
        <v>166</v>
      </c>
      <c r="H196" s="66">
        <f t="shared" si="22"/>
        <v>134</v>
      </c>
      <c r="I196" s="88">
        <v>50</v>
      </c>
      <c r="J196" s="69">
        <f t="shared" si="25"/>
        <v>1.3</v>
      </c>
      <c r="K196" s="66"/>
      <c r="L196" s="66"/>
      <c r="M196" s="66"/>
      <c r="N196" s="44">
        <f t="shared" si="24"/>
        <v>0.67</v>
      </c>
      <c r="O196" s="49">
        <f t="shared" si="26"/>
        <v>1.9700000000000002</v>
      </c>
      <c r="P196" s="83">
        <v>83</v>
      </c>
      <c r="Q196" s="71">
        <f t="shared" si="27"/>
        <v>41.5</v>
      </c>
      <c r="R196" s="99"/>
      <c r="S196" s="99"/>
      <c r="T196" s="99"/>
      <c r="U196" s="99"/>
      <c r="V196" s="99"/>
      <c r="W196" s="99"/>
      <c r="X196" s="99"/>
      <c r="Y196" s="99"/>
      <c r="Z196" s="99"/>
      <c r="AA196" s="99"/>
      <c r="AB196" s="99"/>
      <c r="AC196" s="99"/>
      <c r="AD196" s="99"/>
      <c r="AE196" s="99"/>
      <c r="AF196" s="99"/>
      <c r="AG196" s="99"/>
      <c r="AH196" s="99"/>
      <c r="AI196" s="99"/>
      <c r="AJ196" s="99"/>
      <c r="AK196" s="99"/>
      <c r="AL196" s="99"/>
      <c r="AM196" s="99"/>
      <c r="AN196" s="99"/>
      <c r="AO196" s="99"/>
      <c r="AP196" s="99"/>
      <c r="AQ196" s="99"/>
      <c r="AR196" s="99"/>
      <c r="AS196" s="99"/>
      <c r="AT196" s="99"/>
    </row>
    <row r="197" spans="1:46" s="71" customFormat="1" x14ac:dyDescent="0.3">
      <c r="A197" s="66">
        <v>1413</v>
      </c>
      <c r="B197" s="67" t="s">
        <v>41</v>
      </c>
      <c r="C197" s="66">
        <v>10</v>
      </c>
      <c r="D197" s="88">
        <v>34</v>
      </c>
      <c r="E197" s="68">
        <v>4</v>
      </c>
      <c r="F197" s="66">
        <v>56</v>
      </c>
      <c r="G197" s="66">
        <f t="shared" si="23"/>
        <v>100</v>
      </c>
      <c r="H197" s="66">
        <f t="shared" si="22"/>
        <v>78</v>
      </c>
      <c r="I197" s="88">
        <v>10</v>
      </c>
      <c r="J197" s="69">
        <f t="shared" si="25"/>
        <v>3.4</v>
      </c>
      <c r="K197" s="66"/>
      <c r="L197" s="66"/>
      <c r="M197" s="66"/>
      <c r="N197" s="44">
        <f t="shared" si="24"/>
        <v>0.39</v>
      </c>
      <c r="O197" s="49">
        <f t="shared" si="26"/>
        <v>3.79</v>
      </c>
      <c r="P197" s="83">
        <v>50</v>
      </c>
      <c r="Q197" s="71">
        <f t="shared" si="27"/>
        <v>25</v>
      </c>
      <c r="R197" s="99"/>
      <c r="S197" s="99"/>
      <c r="T197" s="99"/>
      <c r="U197" s="99"/>
      <c r="V197" s="99"/>
      <c r="W197" s="99"/>
      <c r="X197" s="99"/>
      <c r="Y197" s="99"/>
      <c r="Z197" s="99"/>
      <c r="AA197" s="99"/>
      <c r="AB197" s="99"/>
      <c r="AC197" s="99"/>
      <c r="AD197" s="99"/>
      <c r="AE197" s="99"/>
      <c r="AF197" s="99"/>
      <c r="AG197" s="99"/>
      <c r="AH197" s="99"/>
      <c r="AI197" s="99"/>
      <c r="AJ197" s="99"/>
      <c r="AK197" s="99"/>
      <c r="AL197" s="99"/>
      <c r="AM197" s="99"/>
      <c r="AN197" s="99"/>
      <c r="AO197" s="99"/>
      <c r="AP197" s="99"/>
      <c r="AQ197" s="99"/>
      <c r="AR197" s="99"/>
      <c r="AS197" s="99"/>
      <c r="AT197" s="99"/>
    </row>
    <row r="198" spans="1:46" s="71" customFormat="1" x14ac:dyDescent="0.3">
      <c r="A198" s="66">
        <v>1414</v>
      </c>
      <c r="B198" s="67" t="s">
        <v>35</v>
      </c>
      <c r="C198" s="66">
        <v>10</v>
      </c>
      <c r="D198" s="88">
        <v>102</v>
      </c>
      <c r="E198" s="68">
        <v>4</v>
      </c>
      <c r="F198" s="66">
        <v>238</v>
      </c>
      <c r="G198" s="66">
        <f t="shared" si="23"/>
        <v>226</v>
      </c>
      <c r="H198" s="66">
        <f t="shared" si="22"/>
        <v>232</v>
      </c>
      <c r="I198" s="88">
        <v>50</v>
      </c>
      <c r="J198" s="69">
        <f t="shared" si="25"/>
        <v>8</v>
      </c>
      <c r="K198" s="66"/>
      <c r="L198" s="66"/>
      <c r="M198" s="66"/>
      <c r="N198" s="44">
        <f t="shared" si="24"/>
        <v>1.1600000000000001</v>
      </c>
      <c r="O198" s="49">
        <f t="shared" si="26"/>
        <v>9.16</v>
      </c>
      <c r="P198" s="83">
        <v>113</v>
      </c>
      <c r="Q198" s="71">
        <f t="shared" si="27"/>
        <v>56.5</v>
      </c>
      <c r="R198" s="99"/>
      <c r="S198" s="99"/>
      <c r="T198" s="99"/>
      <c r="U198" s="99"/>
      <c r="V198" s="99"/>
      <c r="W198" s="99"/>
      <c r="X198" s="99"/>
      <c r="Y198" s="99"/>
      <c r="Z198" s="99"/>
      <c r="AA198" s="99"/>
      <c r="AB198" s="99"/>
      <c r="AC198" s="99"/>
      <c r="AD198" s="99"/>
      <c r="AE198" s="99"/>
      <c r="AF198" s="99"/>
      <c r="AG198" s="99"/>
      <c r="AH198" s="99"/>
      <c r="AI198" s="99"/>
      <c r="AJ198" s="99"/>
      <c r="AK198" s="99"/>
      <c r="AL198" s="99"/>
      <c r="AM198" s="99"/>
      <c r="AN198" s="99"/>
      <c r="AO198" s="99"/>
      <c r="AP198" s="99"/>
      <c r="AQ198" s="99"/>
      <c r="AR198" s="99"/>
      <c r="AS198" s="99"/>
      <c r="AT198" s="99"/>
    </row>
    <row r="199" spans="1:46" s="71" customFormat="1" x14ac:dyDescent="0.3">
      <c r="A199" s="66">
        <v>2001</v>
      </c>
      <c r="B199" s="67" t="s">
        <v>15</v>
      </c>
      <c r="C199" s="66">
        <v>20</v>
      </c>
      <c r="D199" s="88">
        <v>586</v>
      </c>
      <c r="E199" s="68">
        <v>3.5</v>
      </c>
      <c r="F199" s="66">
        <v>7365</v>
      </c>
      <c r="G199" s="66">
        <f t="shared" si="23"/>
        <v>6931.75</v>
      </c>
      <c r="H199" s="66">
        <f t="shared" si="22"/>
        <v>7148.375</v>
      </c>
      <c r="I199" s="88">
        <v>3000</v>
      </c>
      <c r="J199" s="69">
        <f t="shared" si="25"/>
        <v>178.11875000000001</v>
      </c>
      <c r="K199" s="66"/>
      <c r="L199" s="73">
        <v>50</v>
      </c>
      <c r="M199" s="66"/>
      <c r="N199" s="44">
        <f t="shared" si="24"/>
        <v>17.870937500000004</v>
      </c>
      <c r="O199" s="49">
        <f t="shared" si="26"/>
        <v>195.9896875</v>
      </c>
      <c r="P199" s="83">
        <v>3961</v>
      </c>
      <c r="Q199" s="71">
        <f t="shared" si="27"/>
        <v>1980.5</v>
      </c>
      <c r="R199" s="99"/>
      <c r="S199" s="99"/>
      <c r="T199" s="99"/>
      <c r="U199" s="99"/>
      <c r="V199" s="99"/>
      <c r="W199" s="99"/>
      <c r="X199" s="99"/>
      <c r="Y199" s="99"/>
      <c r="Z199" s="99"/>
      <c r="AA199" s="99"/>
      <c r="AB199" s="99"/>
      <c r="AC199" s="99"/>
      <c r="AD199" s="99"/>
      <c r="AE199" s="99"/>
      <c r="AF199" s="99"/>
      <c r="AG199" s="99"/>
      <c r="AH199" s="99"/>
      <c r="AI199" s="99"/>
      <c r="AJ199" s="99"/>
      <c r="AK199" s="99"/>
      <c r="AL199" s="99"/>
      <c r="AM199" s="99"/>
      <c r="AN199" s="99"/>
      <c r="AO199" s="99"/>
      <c r="AP199" s="99"/>
      <c r="AQ199" s="99"/>
      <c r="AR199" s="99"/>
      <c r="AS199" s="99"/>
      <c r="AT199" s="99"/>
    </row>
    <row r="200" spans="1:46" s="71" customFormat="1" x14ac:dyDescent="0.3">
      <c r="A200" s="66">
        <v>2002</v>
      </c>
      <c r="B200" s="67" t="s">
        <v>344</v>
      </c>
      <c r="C200" s="66">
        <v>10</v>
      </c>
      <c r="D200" s="88">
        <v>101</v>
      </c>
      <c r="E200" s="68">
        <v>3.5</v>
      </c>
      <c r="F200" s="66">
        <v>5734</v>
      </c>
      <c r="G200" s="66">
        <v>6016</v>
      </c>
      <c r="H200" s="66">
        <f t="shared" si="22"/>
        <v>5875</v>
      </c>
      <c r="I200" s="88">
        <v>3000</v>
      </c>
      <c r="J200" s="69">
        <f t="shared" si="25"/>
        <v>277.39999999999998</v>
      </c>
      <c r="K200" s="66"/>
      <c r="L200" s="66"/>
      <c r="M200" s="66"/>
      <c r="N200" s="44">
        <f t="shared" si="24"/>
        <v>29.375</v>
      </c>
      <c r="O200" s="49">
        <f t="shared" si="26"/>
        <v>306.77499999999998</v>
      </c>
      <c r="P200" s="83"/>
      <c r="Q200" s="71">
        <f t="shared" si="27"/>
        <v>0</v>
      </c>
      <c r="R200" s="99"/>
      <c r="S200" s="99"/>
      <c r="T200" s="99"/>
      <c r="U200" s="99"/>
      <c r="V200" s="99"/>
      <c r="W200" s="99"/>
      <c r="X200" s="99"/>
      <c r="Y200" s="99"/>
      <c r="Z200" s="99"/>
      <c r="AA200" s="99"/>
      <c r="AB200" s="99"/>
      <c r="AC200" s="99"/>
      <c r="AD200" s="99"/>
      <c r="AE200" s="99"/>
      <c r="AF200" s="99"/>
      <c r="AG200" s="99"/>
      <c r="AH200" s="99"/>
      <c r="AI200" s="99"/>
      <c r="AJ200" s="99"/>
      <c r="AK200" s="99"/>
      <c r="AL200" s="99"/>
      <c r="AM200" s="99"/>
      <c r="AN200" s="99"/>
      <c r="AO200" s="99"/>
      <c r="AP200" s="99"/>
      <c r="AQ200" s="99"/>
      <c r="AR200" s="99"/>
      <c r="AS200" s="99"/>
      <c r="AT200" s="99"/>
    </row>
    <row r="201" spans="1:46" s="81" customFormat="1" x14ac:dyDescent="0.3">
      <c r="A201" s="55"/>
      <c r="B201" s="56" t="s">
        <v>321</v>
      </c>
      <c r="C201" s="55"/>
      <c r="D201" s="14">
        <v>0</v>
      </c>
      <c r="E201" s="57"/>
      <c r="F201" s="55"/>
      <c r="G201" s="66">
        <f t="shared" si="23"/>
        <v>0</v>
      </c>
      <c r="H201" s="55"/>
      <c r="I201" s="14"/>
      <c r="J201" s="69" t="e">
        <f t="shared" si="25"/>
        <v>#DIV/0!</v>
      </c>
      <c r="K201" s="55"/>
      <c r="L201" s="55"/>
      <c r="M201" s="55"/>
      <c r="N201" s="59"/>
      <c r="O201" s="49" t="e">
        <f t="shared" si="26"/>
        <v>#DIV/0!</v>
      </c>
      <c r="P201" s="87"/>
      <c r="Q201" s="71">
        <f t="shared" si="27"/>
        <v>0</v>
      </c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</row>
    <row r="202" spans="1:46" s="71" customFormat="1" x14ac:dyDescent="0.3">
      <c r="A202" s="66">
        <v>3024</v>
      </c>
      <c r="B202" s="67" t="s">
        <v>272</v>
      </c>
      <c r="C202" s="66">
        <v>24</v>
      </c>
      <c r="D202" s="88">
        <v>1761</v>
      </c>
      <c r="E202" s="68">
        <v>9</v>
      </c>
      <c r="F202" s="66">
        <v>2214</v>
      </c>
      <c r="G202" s="66">
        <f t="shared" si="23"/>
        <v>2592</v>
      </c>
      <c r="H202" s="66">
        <f t="shared" si="22"/>
        <v>2403</v>
      </c>
      <c r="I202" s="88">
        <v>300</v>
      </c>
      <c r="J202" s="69">
        <f t="shared" si="25"/>
        <v>14.25</v>
      </c>
      <c r="K202" s="66"/>
      <c r="L202" s="66"/>
      <c r="M202" s="66"/>
      <c r="N202" s="44">
        <f t="shared" ref="N202:N212" si="28">H202*0.05/C202</f>
        <v>5.0062500000000005</v>
      </c>
      <c r="O202" s="49">
        <f t="shared" si="26"/>
        <v>19.256250000000001</v>
      </c>
      <c r="P202" s="83">
        <v>576</v>
      </c>
      <c r="Q202" s="71">
        <f t="shared" si="27"/>
        <v>288</v>
      </c>
      <c r="R202" s="99"/>
      <c r="S202" s="99"/>
      <c r="T202" s="99"/>
      <c r="U202" s="99"/>
      <c r="V202" s="99"/>
      <c r="W202" s="99"/>
      <c r="X202" s="99"/>
      <c r="Y202" s="99"/>
      <c r="Z202" s="99"/>
      <c r="AA202" s="99"/>
      <c r="AB202" s="99"/>
      <c r="AC202" s="99"/>
      <c r="AD202" s="99"/>
      <c r="AE202" s="99"/>
      <c r="AF202" s="99"/>
      <c r="AG202" s="99"/>
      <c r="AH202" s="99"/>
      <c r="AI202" s="99"/>
      <c r="AJ202" s="99"/>
      <c r="AK202" s="99"/>
      <c r="AL202" s="99"/>
      <c r="AM202" s="99"/>
      <c r="AN202" s="99"/>
      <c r="AO202" s="99"/>
      <c r="AP202" s="99"/>
      <c r="AQ202" s="99"/>
      <c r="AR202" s="99"/>
      <c r="AS202" s="99"/>
      <c r="AT202" s="99"/>
    </row>
    <row r="203" spans="1:46" s="71" customFormat="1" x14ac:dyDescent="0.3">
      <c r="A203" s="66">
        <v>3109</v>
      </c>
      <c r="B203" s="67" t="s">
        <v>273</v>
      </c>
      <c r="C203" s="66">
        <v>24</v>
      </c>
      <c r="D203" s="88">
        <v>1146</v>
      </c>
      <c r="E203" s="68">
        <v>9</v>
      </c>
      <c r="F203" s="66">
        <v>2115</v>
      </c>
      <c r="G203" s="66">
        <f t="shared" si="23"/>
        <v>2502</v>
      </c>
      <c r="H203" s="66">
        <f t="shared" ref="H203:H224" si="29">SUM(F203+G203)/2</f>
        <v>2308.5</v>
      </c>
      <c r="I203" s="88">
        <v>300</v>
      </c>
      <c r="J203" s="69">
        <f t="shared" si="25"/>
        <v>35.9375</v>
      </c>
      <c r="K203" s="66"/>
      <c r="L203" s="66"/>
      <c r="M203" s="66"/>
      <c r="N203" s="44">
        <f t="shared" si="28"/>
        <v>4.8093750000000002</v>
      </c>
      <c r="O203" s="49">
        <f t="shared" si="26"/>
        <v>40.746875000000003</v>
      </c>
      <c r="P203" s="83">
        <v>556</v>
      </c>
      <c r="Q203" s="71">
        <f t="shared" si="27"/>
        <v>278</v>
      </c>
      <c r="R203" s="99"/>
      <c r="S203" s="99"/>
      <c r="T203" s="99"/>
      <c r="U203" s="99"/>
      <c r="V203" s="99"/>
      <c r="W203" s="99"/>
      <c r="X203" s="99"/>
      <c r="Y203" s="99"/>
      <c r="Z203" s="99"/>
      <c r="AA203" s="99"/>
      <c r="AB203" s="99"/>
      <c r="AC203" s="99"/>
      <c r="AD203" s="99"/>
      <c r="AE203" s="99"/>
      <c r="AF203" s="99"/>
      <c r="AG203" s="99"/>
      <c r="AH203" s="99"/>
      <c r="AI203" s="99"/>
      <c r="AJ203" s="99"/>
      <c r="AK203" s="99"/>
      <c r="AL203" s="99"/>
      <c r="AM203" s="99"/>
      <c r="AN203" s="99"/>
      <c r="AO203" s="99"/>
      <c r="AP203" s="99"/>
      <c r="AQ203" s="99"/>
      <c r="AR203" s="99"/>
      <c r="AS203" s="99"/>
      <c r="AT203" s="99"/>
    </row>
    <row r="204" spans="1:46" s="71" customFormat="1" x14ac:dyDescent="0.3">
      <c r="A204" s="66">
        <v>3128</v>
      </c>
      <c r="B204" s="67" t="s">
        <v>256</v>
      </c>
      <c r="C204" s="66">
        <v>12</v>
      </c>
      <c r="D204" s="88">
        <v>147</v>
      </c>
      <c r="E204" s="68">
        <v>10</v>
      </c>
      <c r="F204" s="66">
        <v>300</v>
      </c>
      <c r="G204" s="66">
        <f t="shared" ref="G204:G212" si="30">Q204*E204</f>
        <v>395</v>
      </c>
      <c r="H204" s="66">
        <f t="shared" si="29"/>
        <v>347.5</v>
      </c>
      <c r="I204" s="88">
        <v>360</v>
      </c>
      <c r="J204" s="69">
        <f t="shared" si="25"/>
        <v>-13.291666666666666</v>
      </c>
      <c r="K204" s="66"/>
      <c r="L204" s="66"/>
      <c r="M204" s="66"/>
      <c r="N204" s="44">
        <f t="shared" si="28"/>
        <v>1.4479166666666667</v>
      </c>
      <c r="O204" s="49">
        <f t="shared" si="26"/>
        <v>-11.84375</v>
      </c>
      <c r="P204" s="83">
        <v>79</v>
      </c>
      <c r="Q204" s="71">
        <f t="shared" si="27"/>
        <v>39.5</v>
      </c>
      <c r="R204" s="99"/>
      <c r="S204" s="99"/>
      <c r="T204" s="99"/>
      <c r="U204" s="99"/>
      <c r="V204" s="99"/>
      <c r="W204" s="99"/>
      <c r="X204" s="99"/>
      <c r="Y204" s="99"/>
      <c r="Z204" s="99"/>
      <c r="AA204" s="99"/>
      <c r="AB204" s="99"/>
      <c r="AC204" s="99"/>
      <c r="AD204" s="99"/>
      <c r="AE204" s="99"/>
      <c r="AF204" s="99"/>
      <c r="AG204" s="99"/>
      <c r="AH204" s="99"/>
      <c r="AI204" s="99"/>
      <c r="AJ204" s="99"/>
      <c r="AK204" s="99"/>
      <c r="AL204" s="99"/>
      <c r="AM204" s="99"/>
      <c r="AN204" s="99"/>
      <c r="AO204" s="99"/>
      <c r="AP204" s="99"/>
      <c r="AQ204" s="99"/>
      <c r="AR204" s="99"/>
      <c r="AS204" s="99"/>
      <c r="AT204" s="99"/>
    </row>
    <row r="205" spans="1:46" s="71" customFormat="1" x14ac:dyDescent="0.3">
      <c r="A205" s="66">
        <v>3127</v>
      </c>
      <c r="B205" s="67" t="s">
        <v>98</v>
      </c>
      <c r="C205" s="66">
        <v>12</v>
      </c>
      <c r="D205" s="88">
        <v>376</v>
      </c>
      <c r="E205" s="68">
        <v>10</v>
      </c>
      <c r="F205" s="66">
        <v>565</v>
      </c>
      <c r="G205" s="66">
        <f t="shared" si="30"/>
        <v>780</v>
      </c>
      <c r="H205" s="66">
        <f t="shared" si="29"/>
        <v>672.5</v>
      </c>
      <c r="I205" s="88"/>
      <c r="J205" s="69">
        <f t="shared" si="25"/>
        <v>24.708333333333332</v>
      </c>
      <c r="K205" s="66"/>
      <c r="L205" s="66"/>
      <c r="M205" s="66"/>
      <c r="N205" s="44">
        <f t="shared" si="28"/>
        <v>2.8020833333333335</v>
      </c>
      <c r="O205" s="49">
        <f t="shared" si="26"/>
        <v>27.510416666666664</v>
      </c>
      <c r="P205" s="83">
        <v>156</v>
      </c>
      <c r="Q205" s="71">
        <f t="shared" si="27"/>
        <v>78</v>
      </c>
      <c r="R205" s="99"/>
      <c r="S205" s="99"/>
      <c r="T205" s="99"/>
      <c r="U205" s="99"/>
      <c r="V205" s="99"/>
      <c r="W205" s="99"/>
      <c r="X205" s="99"/>
      <c r="Y205" s="99"/>
      <c r="Z205" s="99"/>
      <c r="AA205" s="99"/>
      <c r="AB205" s="99"/>
      <c r="AC205" s="99"/>
      <c r="AD205" s="99"/>
      <c r="AE205" s="99"/>
      <c r="AF205" s="99"/>
      <c r="AG205" s="99"/>
      <c r="AH205" s="99"/>
      <c r="AI205" s="99"/>
      <c r="AJ205" s="99"/>
      <c r="AK205" s="99"/>
      <c r="AL205" s="99"/>
      <c r="AM205" s="99"/>
      <c r="AN205" s="99"/>
      <c r="AO205" s="99"/>
      <c r="AP205" s="99"/>
      <c r="AQ205" s="99"/>
      <c r="AR205" s="99"/>
      <c r="AS205" s="99"/>
      <c r="AT205" s="99"/>
    </row>
    <row r="206" spans="1:46" s="71" customFormat="1" x14ac:dyDescent="0.3">
      <c r="A206" s="66">
        <v>52</v>
      </c>
      <c r="B206" s="67" t="s">
        <v>148</v>
      </c>
      <c r="C206" s="66">
        <v>24</v>
      </c>
      <c r="D206" s="88">
        <v>641</v>
      </c>
      <c r="E206" s="68">
        <v>4.5</v>
      </c>
      <c r="F206" s="66">
        <v>1852</v>
      </c>
      <c r="G206" s="66">
        <f t="shared" si="30"/>
        <v>2110.5</v>
      </c>
      <c r="H206" s="66">
        <f t="shared" si="29"/>
        <v>1981.25</v>
      </c>
      <c r="I206" s="88">
        <v>1440</v>
      </c>
      <c r="J206" s="69">
        <f t="shared" si="25"/>
        <v>-4.15625</v>
      </c>
      <c r="K206" s="66"/>
      <c r="L206" s="73">
        <v>20</v>
      </c>
      <c r="M206" s="66"/>
      <c r="N206" s="44">
        <f t="shared" si="28"/>
        <v>4.127604166666667</v>
      </c>
      <c r="O206" s="49">
        <f t="shared" si="26"/>
        <v>-2.8645833333333037E-2</v>
      </c>
      <c r="P206" s="83">
        <v>938</v>
      </c>
      <c r="Q206" s="71">
        <f t="shared" si="27"/>
        <v>469</v>
      </c>
      <c r="R206" s="99"/>
      <c r="S206" s="99"/>
      <c r="T206" s="99"/>
      <c r="U206" s="99"/>
      <c r="V206" s="99"/>
      <c r="W206" s="99"/>
      <c r="X206" s="99"/>
      <c r="Y206" s="99"/>
      <c r="Z206" s="99"/>
      <c r="AA206" s="99"/>
      <c r="AB206" s="99"/>
      <c r="AC206" s="99"/>
      <c r="AD206" s="99"/>
      <c r="AE206" s="99"/>
      <c r="AF206" s="99"/>
      <c r="AG206" s="99"/>
      <c r="AH206" s="99"/>
      <c r="AI206" s="99"/>
      <c r="AJ206" s="99"/>
      <c r="AK206" s="99"/>
      <c r="AL206" s="99"/>
      <c r="AM206" s="99"/>
      <c r="AN206" s="99"/>
      <c r="AO206" s="99"/>
      <c r="AP206" s="99"/>
      <c r="AQ206" s="99"/>
      <c r="AR206" s="99"/>
      <c r="AS206" s="99"/>
      <c r="AT206" s="99"/>
    </row>
    <row r="207" spans="1:46" s="71" customFormat="1" x14ac:dyDescent="0.3">
      <c r="A207" s="66">
        <v>1334</v>
      </c>
      <c r="B207" s="67" t="s">
        <v>81</v>
      </c>
      <c r="C207" s="66">
        <v>12</v>
      </c>
      <c r="D207" s="88">
        <v>199</v>
      </c>
      <c r="E207" s="68">
        <v>5</v>
      </c>
      <c r="F207" s="66">
        <v>2895</v>
      </c>
      <c r="G207" s="66">
        <f t="shared" si="30"/>
        <v>2840</v>
      </c>
      <c r="H207" s="66">
        <f t="shared" si="29"/>
        <v>2867.5</v>
      </c>
      <c r="I207" s="88">
        <v>1320</v>
      </c>
      <c r="J207" s="69">
        <f t="shared" si="25"/>
        <v>112.375</v>
      </c>
      <c r="K207" s="66"/>
      <c r="L207" s="66"/>
      <c r="M207" s="66"/>
      <c r="N207" s="44">
        <f t="shared" si="28"/>
        <v>11.947916666666666</v>
      </c>
      <c r="O207" s="49">
        <f t="shared" si="26"/>
        <v>124.32291666666667</v>
      </c>
      <c r="P207" s="83">
        <v>1136</v>
      </c>
      <c r="Q207" s="71">
        <f t="shared" si="27"/>
        <v>568</v>
      </c>
      <c r="R207" s="99"/>
      <c r="S207" s="99"/>
      <c r="T207" s="99"/>
      <c r="U207" s="99"/>
      <c r="V207" s="99"/>
      <c r="W207" s="99"/>
      <c r="X207" s="99"/>
      <c r="Y207" s="99"/>
      <c r="Z207" s="99"/>
      <c r="AA207" s="99"/>
      <c r="AB207" s="99"/>
      <c r="AC207" s="99"/>
      <c r="AD207" s="99"/>
      <c r="AE207" s="99"/>
      <c r="AF207" s="99"/>
      <c r="AG207" s="99"/>
      <c r="AH207" s="99"/>
      <c r="AI207" s="99"/>
      <c r="AJ207" s="99"/>
      <c r="AK207" s="99"/>
      <c r="AL207" s="99"/>
      <c r="AM207" s="99"/>
      <c r="AN207" s="99"/>
      <c r="AO207" s="99"/>
      <c r="AP207" s="99"/>
      <c r="AQ207" s="99"/>
      <c r="AR207" s="99"/>
      <c r="AS207" s="99"/>
      <c r="AT207" s="99"/>
    </row>
    <row r="208" spans="1:46" s="71" customFormat="1" x14ac:dyDescent="0.3">
      <c r="A208" s="66">
        <v>1115</v>
      </c>
      <c r="B208" s="67" t="s">
        <v>198</v>
      </c>
      <c r="C208" s="66">
        <v>36</v>
      </c>
      <c r="D208" s="88">
        <v>49</v>
      </c>
      <c r="E208" s="68">
        <v>10</v>
      </c>
      <c r="F208" s="66">
        <v>445</v>
      </c>
      <c r="G208" s="66">
        <f t="shared" si="30"/>
        <v>910</v>
      </c>
      <c r="H208" s="66">
        <f t="shared" si="29"/>
        <v>677.5</v>
      </c>
      <c r="I208" s="88">
        <v>540</v>
      </c>
      <c r="J208" s="69">
        <f t="shared" si="25"/>
        <v>2.4583333333333335</v>
      </c>
      <c r="K208" s="66"/>
      <c r="L208" s="66"/>
      <c r="M208" s="66"/>
      <c r="N208" s="44">
        <f t="shared" si="28"/>
        <v>0.94097222222222221</v>
      </c>
      <c r="O208" s="49">
        <f t="shared" si="26"/>
        <v>3.3993055555555558</v>
      </c>
      <c r="P208" s="83">
        <v>182</v>
      </c>
      <c r="Q208" s="71">
        <f t="shared" si="27"/>
        <v>91</v>
      </c>
      <c r="R208" s="99"/>
      <c r="S208" s="99"/>
      <c r="T208" s="99"/>
      <c r="U208" s="99"/>
      <c r="V208" s="99"/>
      <c r="W208" s="99"/>
      <c r="X208" s="99"/>
      <c r="Y208" s="99"/>
      <c r="Z208" s="99"/>
      <c r="AA208" s="99"/>
      <c r="AB208" s="99"/>
      <c r="AC208" s="99"/>
      <c r="AD208" s="99"/>
      <c r="AE208" s="99"/>
      <c r="AF208" s="99"/>
      <c r="AG208" s="99"/>
      <c r="AH208" s="99"/>
      <c r="AI208" s="99"/>
      <c r="AJ208" s="99"/>
      <c r="AK208" s="99"/>
      <c r="AL208" s="99"/>
      <c r="AM208" s="99"/>
      <c r="AN208" s="99"/>
      <c r="AO208" s="99"/>
      <c r="AP208" s="99"/>
      <c r="AQ208" s="99"/>
      <c r="AR208" s="99"/>
      <c r="AS208" s="99"/>
      <c r="AT208" s="99"/>
    </row>
    <row r="209" spans="1:46" s="71" customFormat="1" x14ac:dyDescent="0.3">
      <c r="A209" s="66">
        <v>1359</v>
      </c>
      <c r="B209" s="67" t="s">
        <v>121</v>
      </c>
      <c r="C209" s="66">
        <v>50</v>
      </c>
      <c r="D209" s="88">
        <v>0</v>
      </c>
      <c r="E209" s="68">
        <v>3</v>
      </c>
      <c r="F209" s="66">
        <v>1458</v>
      </c>
      <c r="G209" s="66">
        <f t="shared" si="30"/>
        <v>1438.5</v>
      </c>
      <c r="H209" s="66">
        <f t="shared" si="29"/>
        <v>1448.25</v>
      </c>
      <c r="I209" s="88">
        <v>1000</v>
      </c>
      <c r="J209" s="69">
        <f t="shared" si="25"/>
        <v>8.9649999999999999</v>
      </c>
      <c r="K209" s="66"/>
      <c r="L209" s="66"/>
      <c r="M209" s="66"/>
      <c r="N209" s="44">
        <f t="shared" si="28"/>
        <v>1.4482500000000003</v>
      </c>
      <c r="O209" s="49">
        <f t="shared" si="26"/>
        <v>10.41325</v>
      </c>
      <c r="P209" s="83">
        <v>959</v>
      </c>
      <c r="Q209" s="71">
        <f t="shared" si="27"/>
        <v>479.5</v>
      </c>
      <c r="R209" s="99"/>
      <c r="S209" s="99"/>
      <c r="T209" s="99"/>
      <c r="U209" s="99"/>
      <c r="V209" s="99"/>
      <c r="W209" s="99"/>
      <c r="X209" s="99"/>
      <c r="Y209" s="99"/>
      <c r="Z209" s="99"/>
      <c r="AA209" s="99"/>
      <c r="AB209" s="99"/>
      <c r="AC209" s="99"/>
      <c r="AD209" s="99"/>
      <c r="AE209" s="99"/>
      <c r="AF209" s="99"/>
      <c r="AG209" s="99"/>
      <c r="AH209" s="99"/>
      <c r="AI209" s="99"/>
      <c r="AJ209" s="99"/>
      <c r="AK209" s="99"/>
      <c r="AL209" s="99"/>
      <c r="AM209" s="99"/>
      <c r="AN209" s="99"/>
      <c r="AO209" s="99"/>
      <c r="AP209" s="99"/>
      <c r="AQ209" s="99"/>
      <c r="AR209" s="99"/>
      <c r="AS209" s="99"/>
      <c r="AT209" s="99"/>
    </row>
    <row r="210" spans="1:46" s="71" customFormat="1" x14ac:dyDescent="0.3">
      <c r="A210" s="66">
        <v>1360</v>
      </c>
      <c r="B210" s="67" t="s">
        <v>236</v>
      </c>
      <c r="C210" s="66">
        <v>50</v>
      </c>
      <c r="D210" s="88">
        <v>0</v>
      </c>
      <c r="E210" s="68">
        <v>3</v>
      </c>
      <c r="F210" s="66">
        <v>483</v>
      </c>
      <c r="G210" s="66">
        <f t="shared" si="30"/>
        <v>600</v>
      </c>
      <c r="H210" s="66">
        <f t="shared" si="29"/>
        <v>541.5</v>
      </c>
      <c r="I210" s="88">
        <v>500</v>
      </c>
      <c r="J210" s="69">
        <f t="shared" si="25"/>
        <v>0.83</v>
      </c>
      <c r="K210" s="66"/>
      <c r="L210" s="66"/>
      <c r="M210" s="66"/>
      <c r="N210" s="44">
        <f t="shared" si="28"/>
        <v>0.54150000000000009</v>
      </c>
      <c r="O210" s="49">
        <f t="shared" si="26"/>
        <v>1.3715000000000002</v>
      </c>
      <c r="P210" s="83">
        <v>400</v>
      </c>
      <c r="Q210" s="71">
        <f t="shared" si="27"/>
        <v>200</v>
      </c>
      <c r="R210" s="99"/>
      <c r="S210" s="99"/>
      <c r="T210" s="99"/>
      <c r="U210" s="99"/>
      <c r="V210" s="99"/>
      <c r="W210" s="99"/>
      <c r="X210" s="99"/>
      <c r="Y210" s="99"/>
      <c r="Z210" s="99"/>
      <c r="AA210" s="99"/>
      <c r="AB210" s="99"/>
      <c r="AC210" s="99"/>
      <c r="AD210" s="99"/>
      <c r="AE210" s="99"/>
      <c r="AF210" s="99"/>
      <c r="AG210" s="99"/>
      <c r="AH210" s="99"/>
      <c r="AI210" s="99"/>
      <c r="AJ210" s="99"/>
      <c r="AK210" s="99"/>
      <c r="AL210" s="99"/>
      <c r="AM210" s="99"/>
      <c r="AN210" s="99"/>
      <c r="AO210" s="99"/>
      <c r="AP210" s="99"/>
      <c r="AQ210" s="99"/>
      <c r="AR210" s="99"/>
      <c r="AS210" s="99"/>
      <c r="AT210" s="99"/>
    </row>
    <row r="211" spans="1:46" s="71" customFormat="1" x14ac:dyDescent="0.3">
      <c r="A211" s="66">
        <v>1361</v>
      </c>
      <c r="B211" s="67" t="s">
        <v>122</v>
      </c>
      <c r="C211" s="66">
        <v>50</v>
      </c>
      <c r="D211" s="88">
        <v>0</v>
      </c>
      <c r="E211" s="68">
        <v>3</v>
      </c>
      <c r="F211" s="66">
        <v>2340</v>
      </c>
      <c r="G211" s="66">
        <f t="shared" si="30"/>
        <v>2100</v>
      </c>
      <c r="H211" s="66">
        <f t="shared" si="29"/>
        <v>2220</v>
      </c>
      <c r="I211" s="88">
        <v>1550</v>
      </c>
      <c r="J211" s="69">
        <f t="shared" si="25"/>
        <v>13.4</v>
      </c>
      <c r="K211" s="66"/>
      <c r="L211" s="66"/>
      <c r="M211" s="66"/>
      <c r="N211" s="44">
        <f t="shared" si="28"/>
        <v>2.2200000000000002</v>
      </c>
      <c r="O211" s="49">
        <f t="shared" si="26"/>
        <v>15.620000000000001</v>
      </c>
      <c r="P211" s="83">
        <v>1400</v>
      </c>
      <c r="Q211" s="71">
        <f t="shared" si="27"/>
        <v>700</v>
      </c>
      <c r="R211" s="99"/>
      <c r="S211" s="99"/>
      <c r="T211" s="99"/>
      <c r="U211" s="99"/>
      <c r="V211" s="99"/>
      <c r="W211" s="99"/>
      <c r="X211" s="99"/>
      <c r="Y211" s="99"/>
      <c r="Z211" s="99"/>
      <c r="AA211" s="99"/>
      <c r="AB211" s="99"/>
      <c r="AC211" s="99"/>
      <c r="AD211" s="99"/>
      <c r="AE211" s="99"/>
      <c r="AF211" s="99"/>
      <c r="AG211" s="99"/>
      <c r="AH211" s="99"/>
      <c r="AI211" s="99"/>
      <c r="AJ211" s="99"/>
      <c r="AK211" s="99"/>
      <c r="AL211" s="99"/>
      <c r="AM211" s="99"/>
      <c r="AN211" s="99"/>
      <c r="AO211" s="99"/>
      <c r="AP211" s="99"/>
      <c r="AQ211" s="99"/>
      <c r="AR211" s="99"/>
      <c r="AS211" s="99"/>
      <c r="AT211" s="99"/>
    </row>
    <row r="212" spans="1:46" s="71" customFormat="1" x14ac:dyDescent="0.3">
      <c r="A212" s="66">
        <v>1363</v>
      </c>
      <c r="B212" s="67" t="s">
        <v>123</v>
      </c>
      <c r="C212" s="66">
        <v>50</v>
      </c>
      <c r="D212" s="88">
        <v>0</v>
      </c>
      <c r="E212" s="68">
        <v>3</v>
      </c>
      <c r="F212" s="66">
        <v>1221</v>
      </c>
      <c r="G212" s="66">
        <f t="shared" si="30"/>
        <v>1200</v>
      </c>
      <c r="H212" s="66">
        <f t="shared" si="29"/>
        <v>1210.5</v>
      </c>
      <c r="I212" s="88">
        <v>1000</v>
      </c>
      <c r="J212" s="69">
        <f t="shared" si="25"/>
        <v>4.21</v>
      </c>
      <c r="K212" s="66"/>
      <c r="L212" s="66"/>
      <c r="M212" s="66"/>
      <c r="N212" s="44">
        <f t="shared" si="28"/>
        <v>1.2105000000000001</v>
      </c>
      <c r="O212" s="49">
        <f t="shared" si="26"/>
        <v>5.4205000000000005</v>
      </c>
      <c r="P212" s="83">
        <v>800</v>
      </c>
      <c r="Q212" s="71">
        <f t="shared" si="27"/>
        <v>400</v>
      </c>
      <c r="R212" s="99"/>
      <c r="S212" s="99"/>
      <c r="T212" s="99"/>
      <c r="U212" s="99"/>
      <c r="V212" s="99"/>
      <c r="W212" s="99"/>
      <c r="X212" s="99"/>
      <c r="Y212" s="99"/>
      <c r="Z212" s="99"/>
      <c r="AA212" s="99"/>
      <c r="AB212" s="99"/>
      <c r="AC212" s="99"/>
      <c r="AD212" s="99"/>
      <c r="AE212" s="99"/>
      <c r="AF212" s="99"/>
      <c r="AG212" s="99"/>
      <c r="AH212" s="99"/>
      <c r="AI212" s="99"/>
      <c r="AJ212" s="99"/>
      <c r="AK212" s="99"/>
      <c r="AL212" s="99"/>
      <c r="AM212" s="99"/>
      <c r="AN212" s="99"/>
      <c r="AO212" s="99"/>
      <c r="AP212" s="99"/>
      <c r="AQ212" s="99"/>
      <c r="AR212" s="99"/>
      <c r="AS212" s="99"/>
      <c r="AT212" s="99"/>
    </row>
    <row r="213" spans="1:46" x14ac:dyDescent="0.3">
      <c r="A213" s="14"/>
      <c r="I213" s="12">
        <f>SUM(I3:I212)</f>
        <v>131732</v>
      </c>
      <c r="O213" s="49">
        <f t="shared" si="26"/>
        <v>0</v>
      </c>
      <c r="Q213" s="71">
        <f t="shared" si="27"/>
        <v>0</v>
      </c>
    </row>
    <row r="214" spans="1:46" s="71" customFormat="1" x14ac:dyDescent="0.3">
      <c r="A214" s="66">
        <v>4019</v>
      </c>
      <c r="B214" s="67" t="s">
        <v>296</v>
      </c>
      <c r="C214" s="66">
        <v>1</v>
      </c>
      <c r="D214" s="66">
        <v>4</v>
      </c>
      <c r="E214" s="68">
        <v>8</v>
      </c>
      <c r="F214" s="66">
        <v>135</v>
      </c>
      <c r="G214" s="69">
        <f>S214</f>
        <v>133.33333333333334</v>
      </c>
      <c r="H214" s="69">
        <f t="shared" si="29"/>
        <v>134.16666666666669</v>
      </c>
      <c r="I214" s="66"/>
      <c r="J214" s="69">
        <f>(H214-D214-I214)/C214</f>
        <v>130.16666666666669</v>
      </c>
      <c r="K214" s="66"/>
      <c r="L214" s="66"/>
      <c r="M214" s="66"/>
      <c r="N214" s="44">
        <f t="shared" ref="N214:N224" si="31">H214*0.05/C214</f>
        <v>6.7083333333333348</v>
      </c>
      <c r="O214" s="49">
        <f t="shared" si="26"/>
        <v>136.87500000000003</v>
      </c>
      <c r="P214" s="83"/>
      <c r="Q214" s="71">
        <f t="shared" si="27"/>
        <v>0</v>
      </c>
      <c r="R214" s="113">
        <v>100</v>
      </c>
      <c r="S214" s="113">
        <f>R214/6*8</f>
        <v>133.33333333333334</v>
      </c>
      <c r="T214" s="99"/>
      <c r="U214" s="99"/>
      <c r="V214" s="99"/>
      <c r="W214" s="99"/>
      <c r="X214" s="99"/>
      <c r="Y214" s="99"/>
      <c r="Z214" s="99"/>
      <c r="AA214" s="99"/>
      <c r="AB214" s="99"/>
      <c r="AC214" s="99"/>
      <c r="AD214" s="99"/>
      <c r="AE214" s="99"/>
      <c r="AF214" s="99"/>
      <c r="AG214" s="99"/>
      <c r="AH214" s="99"/>
      <c r="AI214" s="99"/>
      <c r="AJ214" s="99"/>
      <c r="AK214" s="99"/>
      <c r="AL214" s="99"/>
      <c r="AM214" s="99"/>
      <c r="AN214" s="99"/>
      <c r="AO214" s="99"/>
      <c r="AP214" s="99"/>
      <c r="AQ214" s="99"/>
      <c r="AR214" s="99"/>
      <c r="AS214" s="99"/>
      <c r="AT214" s="99"/>
    </row>
    <row r="215" spans="1:46" s="71" customFormat="1" x14ac:dyDescent="0.3">
      <c r="A215" s="66">
        <v>4034</v>
      </c>
      <c r="B215" s="67" t="s">
        <v>297</v>
      </c>
      <c r="C215" s="66">
        <v>1</v>
      </c>
      <c r="D215" s="66">
        <v>21</v>
      </c>
      <c r="E215" s="68">
        <v>8</v>
      </c>
      <c r="F215" s="66">
        <v>162</v>
      </c>
      <c r="G215" s="69">
        <f t="shared" ref="G215:G224" si="32">S215</f>
        <v>221.33333333333334</v>
      </c>
      <c r="H215" s="69">
        <f t="shared" si="29"/>
        <v>191.66666666666669</v>
      </c>
      <c r="I215" s="66"/>
      <c r="J215" s="69">
        <f t="shared" si="25"/>
        <v>170.66666666666669</v>
      </c>
      <c r="K215" s="66"/>
      <c r="L215" s="66"/>
      <c r="M215" s="66"/>
      <c r="N215" s="44">
        <f t="shared" si="31"/>
        <v>9.5833333333333339</v>
      </c>
      <c r="O215" s="49">
        <f t="shared" si="26"/>
        <v>180.25000000000003</v>
      </c>
      <c r="P215" s="83"/>
      <c r="Q215" s="71">
        <f t="shared" si="27"/>
        <v>0</v>
      </c>
      <c r="R215" s="113">
        <v>166</v>
      </c>
      <c r="S215" s="113">
        <f>R215/6*8</f>
        <v>221.33333333333334</v>
      </c>
      <c r="T215" s="99"/>
      <c r="U215" s="99"/>
      <c r="V215" s="99"/>
      <c r="W215" s="99"/>
      <c r="X215" s="99"/>
      <c r="Y215" s="99"/>
      <c r="Z215" s="99"/>
      <c r="AA215" s="99"/>
      <c r="AB215" s="99"/>
      <c r="AC215" s="99"/>
      <c r="AD215" s="99"/>
      <c r="AE215" s="99"/>
      <c r="AF215" s="99"/>
      <c r="AG215" s="99"/>
      <c r="AH215" s="99"/>
      <c r="AI215" s="99"/>
      <c r="AJ215" s="99"/>
      <c r="AK215" s="99"/>
      <c r="AL215" s="99"/>
      <c r="AM215" s="99"/>
      <c r="AN215" s="99"/>
      <c r="AO215" s="99"/>
      <c r="AP215" s="99"/>
      <c r="AQ215" s="99"/>
      <c r="AR215" s="99"/>
      <c r="AS215" s="99"/>
      <c r="AT215" s="99"/>
    </row>
    <row r="216" spans="1:46" s="71" customFormat="1" x14ac:dyDescent="0.3">
      <c r="A216" s="66">
        <v>4036</v>
      </c>
      <c r="B216" s="67" t="s">
        <v>298</v>
      </c>
      <c r="C216" s="66">
        <v>1</v>
      </c>
      <c r="D216" s="66">
        <v>12</v>
      </c>
      <c r="E216" s="68">
        <v>8</v>
      </c>
      <c r="F216" s="66">
        <v>81</v>
      </c>
      <c r="G216" s="69">
        <f t="shared" si="32"/>
        <v>106.66666666666667</v>
      </c>
      <c r="H216" s="69">
        <f t="shared" si="29"/>
        <v>93.833333333333343</v>
      </c>
      <c r="I216" s="66"/>
      <c r="J216" s="69">
        <f t="shared" si="25"/>
        <v>81.833333333333343</v>
      </c>
      <c r="K216" s="66"/>
      <c r="L216" s="66"/>
      <c r="M216" s="66"/>
      <c r="N216" s="44">
        <f t="shared" si="31"/>
        <v>4.6916666666666673</v>
      </c>
      <c r="O216" s="49">
        <f t="shared" si="26"/>
        <v>86.525000000000006</v>
      </c>
      <c r="P216" s="83"/>
      <c r="Q216" s="71">
        <f t="shared" si="27"/>
        <v>0</v>
      </c>
      <c r="R216" s="113">
        <v>80</v>
      </c>
      <c r="S216" s="113">
        <f>R216/6*8</f>
        <v>106.66666666666667</v>
      </c>
      <c r="T216" s="99"/>
      <c r="U216" s="99"/>
      <c r="V216" s="99"/>
      <c r="W216" s="99"/>
      <c r="X216" s="99"/>
      <c r="Y216" s="99"/>
      <c r="Z216" s="99"/>
      <c r="AA216" s="99"/>
      <c r="AB216" s="99"/>
      <c r="AC216" s="99"/>
      <c r="AD216" s="99"/>
      <c r="AE216" s="99"/>
      <c r="AF216" s="99"/>
      <c r="AG216" s="99"/>
      <c r="AH216" s="99"/>
      <c r="AI216" s="99"/>
      <c r="AJ216" s="99"/>
      <c r="AK216" s="99"/>
      <c r="AL216" s="99"/>
      <c r="AM216" s="99"/>
      <c r="AN216" s="99"/>
      <c r="AO216" s="99"/>
      <c r="AP216" s="99"/>
      <c r="AQ216" s="99"/>
      <c r="AR216" s="99"/>
      <c r="AS216" s="99"/>
      <c r="AT216" s="99"/>
    </row>
    <row r="217" spans="1:46" s="71" customFormat="1" x14ac:dyDescent="0.3">
      <c r="A217" s="66">
        <v>4018</v>
      </c>
      <c r="B217" s="67" t="s">
        <v>294</v>
      </c>
      <c r="C217" s="66">
        <v>1</v>
      </c>
      <c r="D217" s="66">
        <v>42</v>
      </c>
      <c r="E217" s="68">
        <v>8</v>
      </c>
      <c r="F217" s="66">
        <v>135</v>
      </c>
      <c r="G217" s="69">
        <f t="shared" si="32"/>
        <v>166.66666666666666</v>
      </c>
      <c r="H217" s="69">
        <f t="shared" si="29"/>
        <v>150.83333333333331</v>
      </c>
      <c r="I217" s="66"/>
      <c r="J217" s="69">
        <f t="shared" si="25"/>
        <v>108.83333333333331</v>
      </c>
      <c r="K217" s="66"/>
      <c r="L217" s="66"/>
      <c r="M217" s="66"/>
      <c r="N217" s="44">
        <f t="shared" si="31"/>
        <v>7.5416666666666661</v>
      </c>
      <c r="O217" s="49">
        <f t="shared" si="26"/>
        <v>116.37499999999999</v>
      </c>
      <c r="P217" s="83"/>
      <c r="Q217" s="71">
        <f t="shared" si="27"/>
        <v>0</v>
      </c>
      <c r="R217" s="113">
        <v>125</v>
      </c>
      <c r="S217" s="113">
        <f>R217/6*8</f>
        <v>166.66666666666666</v>
      </c>
      <c r="T217" s="99"/>
      <c r="U217" s="99"/>
      <c r="V217" s="99"/>
      <c r="W217" s="99"/>
      <c r="X217" s="99"/>
      <c r="Y217" s="99"/>
      <c r="Z217" s="99"/>
      <c r="AA217" s="99"/>
      <c r="AB217" s="99"/>
      <c r="AC217" s="99"/>
      <c r="AD217" s="99"/>
      <c r="AE217" s="99"/>
      <c r="AF217" s="99"/>
      <c r="AG217" s="99"/>
      <c r="AH217" s="99"/>
      <c r="AI217" s="99"/>
      <c r="AJ217" s="99"/>
      <c r="AK217" s="99"/>
      <c r="AL217" s="99"/>
      <c r="AM217" s="99"/>
      <c r="AN217" s="99"/>
      <c r="AO217" s="99"/>
      <c r="AP217" s="99"/>
      <c r="AQ217" s="99"/>
      <c r="AR217" s="99"/>
      <c r="AS217" s="99"/>
      <c r="AT217" s="99"/>
    </row>
    <row r="218" spans="1:46" s="71" customFormat="1" x14ac:dyDescent="0.3">
      <c r="A218" s="66">
        <v>4003</v>
      </c>
      <c r="B218" s="67" t="s">
        <v>300</v>
      </c>
      <c r="C218" s="66">
        <v>1</v>
      </c>
      <c r="D218" s="66">
        <v>56</v>
      </c>
      <c r="E218" s="68">
        <v>12</v>
      </c>
      <c r="F218" s="66">
        <v>61</v>
      </c>
      <c r="G218" s="69">
        <f t="shared" si="32"/>
        <v>34</v>
      </c>
      <c r="H218" s="69">
        <f t="shared" si="29"/>
        <v>47.5</v>
      </c>
      <c r="I218" s="66"/>
      <c r="J218" s="69">
        <f t="shared" si="25"/>
        <v>-8.5</v>
      </c>
      <c r="K218" s="66"/>
      <c r="L218" s="66"/>
      <c r="M218" s="66"/>
      <c r="N218" s="44">
        <f t="shared" si="31"/>
        <v>2.375</v>
      </c>
      <c r="O218" s="49">
        <f t="shared" si="26"/>
        <v>-6.125</v>
      </c>
      <c r="P218" s="83"/>
      <c r="Q218" s="71">
        <f t="shared" si="27"/>
        <v>0</v>
      </c>
      <c r="R218" s="113">
        <v>17</v>
      </c>
      <c r="S218" s="113">
        <f>R218/6*12</f>
        <v>34</v>
      </c>
      <c r="T218" s="99"/>
      <c r="U218" s="99"/>
      <c r="V218" s="99"/>
      <c r="W218" s="99"/>
      <c r="X218" s="99"/>
      <c r="Y218" s="99"/>
      <c r="Z218" s="99"/>
      <c r="AA218" s="99"/>
      <c r="AB218" s="99"/>
      <c r="AC218" s="99"/>
      <c r="AD218" s="99"/>
      <c r="AE218" s="99"/>
      <c r="AF218" s="99"/>
      <c r="AG218" s="99"/>
      <c r="AH218" s="99"/>
      <c r="AI218" s="99"/>
      <c r="AJ218" s="99"/>
      <c r="AK218" s="99"/>
      <c r="AL218" s="99"/>
      <c r="AM218" s="99"/>
      <c r="AN218" s="99"/>
      <c r="AO218" s="99"/>
      <c r="AP218" s="99"/>
      <c r="AQ218" s="99"/>
      <c r="AR218" s="99"/>
      <c r="AS218" s="99"/>
      <c r="AT218" s="99"/>
    </row>
    <row r="219" spans="1:46" s="71" customFormat="1" x14ac:dyDescent="0.3">
      <c r="A219" s="66">
        <v>4005</v>
      </c>
      <c r="B219" s="67" t="s">
        <v>299</v>
      </c>
      <c r="C219" s="66">
        <v>1</v>
      </c>
      <c r="D219" s="66">
        <v>21</v>
      </c>
      <c r="E219" s="68">
        <v>12</v>
      </c>
      <c r="F219" s="66">
        <v>70</v>
      </c>
      <c r="G219" s="69">
        <f t="shared" si="32"/>
        <v>84</v>
      </c>
      <c r="H219" s="69">
        <f t="shared" si="29"/>
        <v>77</v>
      </c>
      <c r="I219" s="66"/>
      <c r="J219" s="69">
        <f t="shared" si="25"/>
        <v>56</v>
      </c>
      <c r="K219" s="66"/>
      <c r="L219" s="66"/>
      <c r="M219" s="66"/>
      <c r="N219" s="44">
        <f t="shared" si="31"/>
        <v>3.85</v>
      </c>
      <c r="O219" s="49">
        <f t="shared" si="26"/>
        <v>59.85</v>
      </c>
      <c r="P219" s="83"/>
      <c r="Q219" s="71">
        <f t="shared" si="27"/>
        <v>0</v>
      </c>
      <c r="R219" s="113">
        <v>42</v>
      </c>
      <c r="S219" s="113">
        <f t="shared" ref="S219:S224" si="33">R219/6*12</f>
        <v>84</v>
      </c>
      <c r="T219" s="99"/>
      <c r="U219" s="99"/>
      <c r="V219" s="99"/>
      <c r="W219" s="99"/>
      <c r="X219" s="99"/>
      <c r="Y219" s="99"/>
      <c r="Z219" s="99"/>
      <c r="AA219" s="99"/>
      <c r="AB219" s="99"/>
      <c r="AC219" s="99"/>
      <c r="AD219" s="99"/>
      <c r="AE219" s="99"/>
      <c r="AF219" s="99"/>
      <c r="AG219" s="99"/>
      <c r="AH219" s="99"/>
      <c r="AI219" s="99"/>
      <c r="AJ219" s="99"/>
      <c r="AK219" s="99"/>
      <c r="AL219" s="99"/>
      <c r="AM219" s="99"/>
      <c r="AN219" s="99"/>
      <c r="AO219" s="99"/>
      <c r="AP219" s="99"/>
      <c r="AQ219" s="99"/>
      <c r="AR219" s="99"/>
      <c r="AS219" s="99"/>
      <c r="AT219" s="99"/>
    </row>
    <row r="220" spans="1:46" s="71" customFormat="1" x14ac:dyDescent="0.3">
      <c r="A220" s="66">
        <v>4007</v>
      </c>
      <c r="B220" s="67" t="s">
        <v>301</v>
      </c>
      <c r="C220" s="66">
        <v>1</v>
      </c>
      <c r="D220" s="66">
        <v>21</v>
      </c>
      <c r="E220" s="68">
        <v>12</v>
      </c>
      <c r="F220" s="66">
        <v>55</v>
      </c>
      <c r="G220" s="69">
        <f t="shared" si="32"/>
        <v>64</v>
      </c>
      <c r="H220" s="69">
        <f t="shared" si="29"/>
        <v>59.5</v>
      </c>
      <c r="I220" s="66"/>
      <c r="J220" s="69">
        <f t="shared" si="25"/>
        <v>38.5</v>
      </c>
      <c r="K220" s="66"/>
      <c r="L220" s="66"/>
      <c r="M220" s="66"/>
      <c r="N220" s="44">
        <f t="shared" si="31"/>
        <v>2.9750000000000001</v>
      </c>
      <c r="O220" s="49">
        <f t="shared" si="26"/>
        <v>41.475000000000001</v>
      </c>
      <c r="P220" s="83"/>
      <c r="Q220" s="71">
        <f t="shared" si="27"/>
        <v>0</v>
      </c>
      <c r="R220" s="113">
        <v>32</v>
      </c>
      <c r="S220" s="113">
        <f t="shared" si="33"/>
        <v>64</v>
      </c>
      <c r="T220" s="99"/>
      <c r="U220" s="99"/>
      <c r="V220" s="99"/>
      <c r="W220" s="99"/>
      <c r="X220" s="99"/>
      <c r="Y220" s="99"/>
      <c r="Z220" s="99"/>
      <c r="AA220" s="99"/>
      <c r="AB220" s="99"/>
      <c r="AC220" s="99"/>
      <c r="AD220" s="99"/>
      <c r="AE220" s="99"/>
      <c r="AF220" s="99"/>
      <c r="AG220" s="99"/>
      <c r="AH220" s="99"/>
      <c r="AI220" s="99"/>
      <c r="AJ220" s="99"/>
      <c r="AK220" s="99"/>
      <c r="AL220" s="99"/>
      <c r="AM220" s="99"/>
      <c r="AN220" s="99"/>
      <c r="AO220" s="99"/>
      <c r="AP220" s="99"/>
      <c r="AQ220" s="99"/>
      <c r="AR220" s="99"/>
      <c r="AS220" s="99"/>
      <c r="AT220" s="99"/>
    </row>
    <row r="221" spans="1:46" s="71" customFormat="1" x14ac:dyDescent="0.3">
      <c r="A221" s="66">
        <v>4009</v>
      </c>
      <c r="B221" s="67" t="s">
        <v>302</v>
      </c>
      <c r="C221" s="66">
        <v>1</v>
      </c>
      <c r="D221" s="66">
        <v>0</v>
      </c>
      <c r="E221" s="68">
        <v>12</v>
      </c>
      <c r="F221" s="66">
        <v>66</v>
      </c>
      <c r="G221" s="69">
        <f t="shared" si="32"/>
        <v>80</v>
      </c>
      <c r="H221" s="69">
        <f t="shared" si="29"/>
        <v>73</v>
      </c>
      <c r="I221" s="66"/>
      <c r="J221" s="69">
        <f t="shared" si="25"/>
        <v>73</v>
      </c>
      <c r="K221" s="66"/>
      <c r="L221" s="66"/>
      <c r="M221" s="66"/>
      <c r="N221" s="44">
        <f t="shared" si="31"/>
        <v>3.6500000000000004</v>
      </c>
      <c r="O221" s="49">
        <f t="shared" si="26"/>
        <v>76.650000000000006</v>
      </c>
      <c r="P221" s="83"/>
      <c r="Q221" s="71">
        <f t="shared" si="27"/>
        <v>0</v>
      </c>
      <c r="R221" s="113">
        <v>40</v>
      </c>
      <c r="S221" s="113">
        <f t="shared" si="33"/>
        <v>80</v>
      </c>
      <c r="T221" s="99"/>
      <c r="U221" s="99"/>
      <c r="V221" s="99"/>
      <c r="W221" s="99"/>
      <c r="X221" s="99"/>
      <c r="Y221" s="99"/>
      <c r="Z221" s="99"/>
      <c r="AA221" s="99"/>
      <c r="AB221" s="99"/>
      <c r="AC221" s="99"/>
      <c r="AD221" s="99"/>
      <c r="AE221" s="99"/>
      <c r="AF221" s="99"/>
      <c r="AG221" s="99"/>
      <c r="AH221" s="99"/>
      <c r="AI221" s="99"/>
      <c r="AJ221" s="99"/>
      <c r="AK221" s="99"/>
      <c r="AL221" s="99"/>
      <c r="AM221" s="99"/>
      <c r="AN221" s="99"/>
      <c r="AO221" s="99"/>
      <c r="AP221" s="99"/>
      <c r="AQ221" s="99"/>
      <c r="AR221" s="99"/>
      <c r="AS221" s="99"/>
      <c r="AT221" s="99"/>
    </row>
    <row r="222" spans="1:46" s="71" customFormat="1" x14ac:dyDescent="0.3">
      <c r="A222" s="66">
        <v>4011</v>
      </c>
      <c r="B222" s="67" t="s">
        <v>303</v>
      </c>
      <c r="C222" s="66">
        <v>1</v>
      </c>
      <c r="D222" s="66">
        <v>42</v>
      </c>
      <c r="E222" s="68">
        <v>12</v>
      </c>
      <c r="F222" s="66">
        <v>58</v>
      </c>
      <c r="G222" s="69">
        <f t="shared" si="32"/>
        <v>42</v>
      </c>
      <c r="H222" s="69">
        <f t="shared" si="29"/>
        <v>50</v>
      </c>
      <c r="I222" s="66"/>
      <c r="J222" s="69">
        <f t="shared" si="25"/>
        <v>8</v>
      </c>
      <c r="K222" s="66"/>
      <c r="L222" s="66"/>
      <c r="M222" s="66"/>
      <c r="N222" s="44">
        <f t="shared" si="31"/>
        <v>2.5</v>
      </c>
      <c r="O222" s="49">
        <f t="shared" si="26"/>
        <v>10.5</v>
      </c>
      <c r="P222" s="83"/>
      <c r="Q222" s="71">
        <f t="shared" si="27"/>
        <v>0</v>
      </c>
      <c r="R222" s="113">
        <v>21</v>
      </c>
      <c r="S222" s="113">
        <f t="shared" si="33"/>
        <v>42</v>
      </c>
      <c r="T222" s="99"/>
      <c r="U222" s="99"/>
      <c r="V222" s="99"/>
      <c r="W222" s="99"/>
      <c r="X222" s="99"/>
      <c r="Y222" s="99"/>
      <c r="Z222" s="99"/>
      <c r="AA222" s="99"/>
      <c r="AB222" s="99"/>
      <c r="AC222" s="99"/>
      <c r="AD222" s="99"/>
      <c r="AE222" s="99"/>
      <c r="AF222" s="99"/>
      <c r="AG222" s="99"/>
      <c r="AH222" s="99"/>
      <c r="AI222" s="99"/>
      <c r="AJ222" s="99"/>
      <c r="AK222" s="99"/>
      <c r="AL222" s="99"/>
      <c r="AM222" s="99"/>
      <c r="AN222" s="99"/>
      <c r="AO222" s="99"/>
      <c r="AP222" s="99"/>
      <c r="AQ222" s="99"/>
      <c r="AR222" s="99"/>
      <c r="AS222" s="99"/>
      <c r="AT222" s="99"/>
    </row>
    <row r="223" spans="1:46" s="71" customFormat="1" x14ac:dyDescent="0.3">
      <c r="A223" s="66">
        <v>4014</v>
      </c>
      <c r="B223" s="67" t="s">
        <v>305</v>
      </c>
      <c r="C223" s="66">
        <v>1</v>
      </c>
      <c r="D223" s="66">
        <v>37</v>
      </c>
      <c r="E223" s="68">
        <v>12</v>
      </c>
      <c r="F223" s="66">
        <v>90</v>
      </c>
      <c r="G223" s="69">
        <f t="shared" si="32"/>
        <v>128</v>
      </c>
      <c r="H223" s="69">
        <f t="shared" si="29"/>
        <v>109</v>
      </c>
      <c r="I223" s="66"/>
      <c r="J223" s="69">
        <f t="shared" si="25"/>
        <v>72</v>
      </c>
      <c r="K223" s="66"/>
      <c r="L223" s="66"/>
      <c r="M223" s="66"/>
      <c r="N223" s="44">
        <f t="shared" si="31"/>
        <v>5.45</v>
      </c>
      <c r="O223" s="49">
        <f t="shared" si="26"/>
        <v>77.45</v>
      </c>
      <c r="P223" s="83"/>
      <c r="Q223" s="71">
        <f t="shared" si="27"/>
        <v>0</v>
      </c>
      <c r="R223" s="113">
        <v>64</v>
      </c>
      <c r="S223" s="113">
        <f t="shared" si="33"/>
        <v>128</v>
      </c>
      <c r="T223" s="99"/>
      <c r="U223" s="99"/>
      <c r="V223" s="99"/>
      <c r="W223" s="99"/>
      <c r="X223" s="99"/>
      <c r="Y223" s="99"/>
      <c r="Z223" s="99"/>
      <c r="AA223" s="99"/>
      <c r="AB223" s="99"/>
      <c r="AC223" s="99"/>
      <c r="AD223" s="99"/>
      <c r="AE223" s="99"/>
      <c r="AF223" s="99"/>
      <c r="AG223" s="99"/>
      <c r="AH223" s="99"/>
      <c r="AI223" s="99"/>
      <c r="AJ223" s="99"/>
      <c r="AK223" s="99"/>
      <c r="AL223" s="99"/>
      <c r="AM223" s="99"/>
      <c r="AN223" s="99"/>
      <c r="AO223" s="99"/>
      <c r="AP223" s="99"/>
      <c r="AQ223" s="99"/>
      <c r="AR223" s="99"/>
      <c r="AS223" s="99"/>
      <c r="AT223" s="99"/>
    </row>
    <row r="224" spans="1:46" s="71" customFormat="1" x14ac:dyDescent="0.3">
      <c r="A224" s="66">
        <v>4022</v>
      </c>
      <c r="B224" s="67" t="s">
        <v>306</v>
      </c>
      <c r="C224" s="66">
        <v>1</v>
      </c>
      <c r="D224" s="66"/>
      <c r="E224" s="68">
        <v>6</v>
      </c>
      <c r="F224" s="66">
        <v>230</v>
      </c>
      <c r="G224" s="69">
        <f t="shared" si="32"/>
        <v>0</v>
      </c>
      <c r="H224" s="69">
        <f t="shared" si="29"/>
        <v>115</v>
      </c>
      <c r="I224" s="66"/>
      <c r="J224" s="69">
        <f t="shared" si="25"/>
        <v>115</v>
      </c>
      <c r="K224" s="66"/>
      <c r="L224" s="66"/>
      <c r="M224" s="66"/>
      <c r="N224" s="44">
        <f t="shared" si="31"/>
        <v>5.75</v>
      </c>
      <c r="O224" s="49">
        <f t="shared" si="26"/>
        <v>120.75</v>
      </c>
      <c r="P224" s="83"/>
      <c r="Q224" s="71">
        <f t="shared" si="27"/>
        <v>0</v>
      </c>
      <c r="R224" s="113"/>
      <c r="S224" s="113">
        <f t="shared" si="33"/>
        <v>0</v>
      </c>
      <c r="T224" s="99"/>
      <c r="U224" s="99"/>
      <c r="V224" s="99"/>
      <c r="W224" s="99"/>
      <c r="X224" s="99"/>
      <c r="Y224" s="99"/>
      <c r="Z224" s="99"/>
      <c r="AA224" s="99"/>
      <c r="AB224" s="99"/>
      <c r="AC224" s="99"/>
      <c r="AD224" s="99"/>
      <c r="AE224" s="99"/>
      <c r="AF224" s="99"/>
      <c r="AG224" s="99"/>
      <c r="AH224" s="99"/>
      <c r="AI224" s="99"/>
      <c r="AJ224" s="99"/>
      <c r="AK224" s="99"/>
      <c r="AL224" s="99"/>
      <c r="AM224" s="99"/>
      <c r="AN224" s="99"/>
      <c r="AO224" s="99"/>
      <c r="AP224" s="99"/>
      <c r="AQ224" s="99"/>
      <c r="AR224" s="99"/>
      <c r="AS224" s="99"/>
      <c r="AT224" s="99"/>
    </row>
    <row r="225" spans="4:4" x14ac:dyDescent="0.3">
      <c r="D225" s="12">
        <v>87</v>
      </c>
    </row>
  </sheetData>
  <mergeCells count="1">
    <mergeCell ref="A1:O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48D0F-F050-4D7B-BFD4-78C7FD03C57C}">
  <dimension ref="A1:AT228"/>
  <sheetViews>
    <sheetView showGridLines="0" workbookViewId="0">
      <selection sqref="A1:XFD1048576"/>
    </sheetView>
  </sheetViews>
  <sheetFormatPr defaultColWidth="8.88671875" defaultRowHeight="13.8" x14ac:dyDescent="0.3"/>
  <cols>
    <col min="1" max="1" width="5" style="12" bestFit="1" customWidth="1"/>
    <col min="2" max="2" width="35.5546875" style="12" customWidth="1"/>
    <col min="3" max="4" width="10.6640625" style="12" customWidth="1"/>
    <col min="5" max="5" width="10.6640625" style="26" customWidth="1"/>
    <col min="6" max="10" width="10.6640625" style="12" customWidth="1"/>
    <col min="11" max="13" width="10.6640625" style="12" hidden="1" customWidth="1"/>
    <col min="14" max="15" width="10.6640625" style="31" customWidth="1"/>
    <col min="16" max="16" width="8.88671875" style="82" customWidth="1"/>
    <col min="17" max="17" width="8.88671875" style="12" customWidth="1"/>
    <col min="18" max="16384" width="8.88671875" style="12"/>
  </cols>
  <sheetData>
    <row r="1" spans="1:46" ht="14.4" customHeight="1" x14ac:dyDescent="0.3">
      <c r="A1" s="139" t="s">
        <v>369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40"/>
    </row>
    <row r="2" spans="1:46" ht="83.4" customHeight="1" x14ac:dyDescent="0.3">
      <c r="A2" s="6" t="s">
        <v>318</v>
      </c>
      <c r="B2" s="6" t="s">
        <v>0</v>
      </c>
      <c r="C2" s="6" t="s">
        <v>3</v>
      </c>
      <c r="D2" s="6" t="s">
        <v>70</v>
      </c>
      <c r="E2" s="6" t="s">
        <v>2</v>
      </c>
      <c r="F2" s="6" t="s">
        <v>1</v>
      </c>
      <c r="G2" s="29" t="s">
        <v>355</v>
      </c>
      <c r="H2" s="6" t="s">
        <v>268</v>
      </c>
      <c r="I2" s="6" t="s">
        <v>370</v>
      </c>
      <c r="J2" s="29" t="s">
        <v>287</v>
      </c>
      <c r="K2" s="6" t="s">
        <v>217</v>
      </c>
      <c r="L2" s="6" t="s">
        <v>269</v>
      </c>
      <c r="M2" s="6" t="s">
        <v>270</v>
      </c>
      <c r="N2" s="30" t="s">
        <v>13</v>
      </c>
      <c r="O2" s="30" t="s">
        <v>12</v>
      </c>
    </row>
    <row r="3" spans="1:46" s="71" customFormat="1" x14ac:dyDescent="0.3">
      <c r="A3" s="66">
        <v>11</v>
      </c>
      <c r="B3" s="67" t="s">
        <v>137</v>
      </c>
      <c r="C3" s="66">
        <v>12</v>
      </c>
      <c r="D3" s="88">
        <v>2590</v>
      </c>
      <c r="E3" s="68">
        <v>10</v>
      </c>
      <c r="F3" s="66">
        <v>3200</v>
      </c>
      <c r="G3" s="66">
        <f t="shared" ref="G3:G19" si="0">Q3*E3</f>
        <v>3700</v>
      </c>
      <c r="H3" s="66">
        <f>SUM(F3+G3)/2</f>
        <v>3450</v>
      </c>
      <c r="I3" s="88">
        <v>600</v>
      </c>
      <c r="J3" s="69">
        <f>(H3-D3-I3)/C3</f>
        <v>21.666666666666668</v>
      </c>
      <c r="K3" s="66"/>
      <c r="L3" s="73">
        <v>10</v>
      </c>
      <c r="M3" s="66"/>
      <c r="N3" s="44">
        <f t="shared" ref="N3:N18" si="1">H3*0.05/C3</f>
        <v>14.375</v>
      </c>
      <c r="O3" s="49">
        <f>J3+N3</f>
        <v>36.041666666666671</v>
      </c>
      <c r="P3" s="83">
        <v>740</v>
      </c>
      <c r="Q3" s="71">
        <f>P3/2</f>
        <v>370</v>
      </c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99"/>
      <c r="AO3" s="99"/>
      <c r="AP3" s="99"/>
      <c r="AQ3" s="99"/>
      <c r="AR3" s="99"/>
      <c r="AS3" s="99"/>
      <c r="AT3" s="99"/>
    </row>
    <row r="4" spans="1:46" s="71" customFormat="1" x14ac:dyDescent="0.3">
      <c r="A4" s="66">
        <v>95</v>
      </c>
      <c r="B4" s="67" t="s">
        <v>52</v>
      </c>
      <c r="C4" s="66">
        <v>6</v>
      </c>
      <c r="D4" s="88">
        <v>0</v>
      </c>
      <c r="E4" s="68">
        <v>6</v>
      </c>
      <c r="F4" s="66">
        <v>1026</v>
      </c>
      <c r="G4" s="66">
        <v>1026</v>
      </c>
      <c r="H4" s="66">
        <f t="shared" ref="H4:H59" si="2">SUM(F4+G4)/2</f>
        <v>1026</v>
      </c>
      <c r="I4" s="88"/>
      <c r="J4" s="69">
        <f t="shared" ref="J4:J69" si="3">(H4-D4-I4)/C4</f>
        <v>171</v>
      </c>
      <c r="K4" s="66"/>
      <c r="L4" s="66"/>
      <c r="M4" s="66"/>
      <c r="N4" s="44">
        <f t="shared" si="1"/>
        <v>8.5500000000000007</v>
      </c>
      <c r="O4" s="49">
        <f t="shared" ref="O4:O69" si="4">J4+N4</f>
        <v>179.55</v>
      </c>
      <c r="P4" s="83"/>
      <c r="Q4" s="71">
        <f t="shared" ref="Q4:Q69" si="5">P4/2</f>
        <v>0</v>
      </c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  <c r="AN4" s="99"/>
      <c r="AO4" s="99"/>
      <c r="AP4" s="99"/>
      <c r="AQ4" s="99"/>
      <c r="AR4" s="99"/>
      <c r="AS4" s="99"/>
      <c r="AT4" s="99"/>
    </row>
    <row r="5" spans="1:46" s="71" customFormat="1" x14ac:dyDescent="0.3">
      <c r="A5" s="66">
        <v>3044</v>
      </c>
      <c r="B5" s="67" t="s">
        <v>132</v>
      </c>
      <c r="C5" s="66">
        <v>12</v>
      </c>
      <c r="D5" s="88">
        <v>254</v>
      </c>
      <c r="E5" s="68">
        <v>10</v>
      </c>
      <c r="F5" s="66">
        <v>988</v>
      </c>
      <c r="G5" s="66">
        <v>988</v>
      </c>
      <c r="H5" s="66">
        <f t="shared" si="2"/>
        <v>988</v>
      </c>
      <c r="I5" s="88">
        <v>600</v>
      </c>
      <c r="J5" s="69">
        <f t="shared" si="3"/>
        <v>11.166666666666666</v>
      </c>
      <c r="K5" s="66"/>
      <c r="L5" s="66"/>
      <c r="M5" s="66"/>
      <c r="N5" s="44">
        <f t="shared" si="1"/>
        <v>4.1166666666666671</v>
      </c>
      <c r="O5" s="49">
        <f t="shared" si="4"/>
        <v>15.283333333333333</v>
      </c>
      <c r="P5" s="83"/>
      <c r="Q5" s="71">
        <f t="shared" si="5"/>
        <v>0</v>
      </c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  <c r="AH5" s="99"/>
      <c r="AI5" s="99"/>
      <c r="AJ5" s="99"/>
      <c r="AK5" s="99"/>
      <c r="AL5" s="99"/>
      <c r="AM5" s="99"/>
      <c r="AN5" s="99"/>
      <c r="AO5" s="99"/>
      <c r="AP5" s="99"/>
      <c r="AQ5" s="99"/>
      <c r="AR5" s="99"/>
      <c r="AS5" s="99"/>
      <c r="AT5" s="99"/>
    </row>
    <row r="6" spans="1:46" s="71" customFormat="1" x14ac:dyDescent="0.3">
      <c r="A6" s="66">
        <v>3040</v>
      </c>
      <c r="B6" s="67" t="s">
        <v>130</v>
      </c>
      <c r="C6" s="66">
        <v>12</v>
      </c>
      <c r="D6" s="88">
        <v>119</v>
      </c>
      <c r="E6" s="68">
        <v>10</v>
      </c>
      <c r="F6" s="66">
        <v>820</v>
      </c>
      <c r="G6" s="66">
        <f t="shared" si="0"/>
        <v>425</v>
      </c>
      <c r="H6" s="66">
        <f t="shared" si="2"/>
        <v>622.5</v>
      </c>
      <c r="I6" s="88">
        <v>288</v>
      </c>
      <c r="J6" s="69">
        <f t="shared" si="3"/>
        <v>17.958333333333332</v>
      </c>
      <c r="K6" s="66"/>
      <c r="L6" s="66"/>
      <c r="M6" s="66"/>
      <c r="N6" s="44">
        <f t="shared" si="1"/>
        <v>2.59375</v>
      </c>
      <c r="O6" s="49">
        <f t="shared" si="4"/>
        <v>20.552083333333332</v>
      </c>
      <c r="P6" s="83">
        <v>85</v>
      </c>
      <c r="Q6" s="71">
        <f t="shared" si="5"/>
        <v>42.5</v>
      </c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99"/>
      <c r="AS6" s="99"/>
      <c r="AT6" s="99"/>
    </row>
    <row r="7" spans="1:46" s="71" customFormat="1" x14ac:dyDescent="0.3">
      <c r="A7" s="66">
        <v>3050</v>
      </c>
      <c r="B7" s="67" t="s">
        <v>131</v>
      </c>
      <c r="C7" s="66">
        <v>12</v>
      </c>
      <c r="D7" s="88">
        <v>8</v>
      </c>
      <c r="E7" s="68">
        <v>10</v>
      </c>
      <c r="F7" s="66">
        <v>795</v>
      </c>
      <c r="G7" s="66">
        <f t="shared" si="0"/>
        <v>1265</v>
      </c>
      <c r="H7" s="66">
        <f t="shared" si="2"/>
        <v>1030</v>
      </c>
      <c r="I7" s="88">
        <v>1080</v>
      </c>
      <c r="J7" s="69">
        <f t="shared" si="3"/>
        <v>-4.833333333333333</v>
      </c>
      <c r="K7" s="66"/>
      <c r="L7" s="66"/>
      <c r="M7" s="66"/>
      <c r="N7" s="44">
        <f t="shared" si="1"/>
        <v>4.291666666666667</v>
      </c>
      <c r="O7" s="49">
        <f t="shared" si="4"/>
        <v>-0.54166666666666607</v>
      </c>
      <c r="P7" s="83">
        <v>253</v>
      </c>
      <c r="Q7" s="71">
        <f t="shared" si="5"/>
        <v>126.5</v>
      </c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  <c r="AO7" s="99"/>
      <c r="AP7" s="99"/>
      <c r="AQ7" s="99"/>
      <c r="AR7" s="99"/>
      <c r="AS7" s="99"/>
      <c r="AT7" s="99"/>
    </row>
    <row r="8" spans="1:46" s="71" customFormat="1" x14ac:dyDescent="0.3">
      <c r="A8" s="66">
        <v>3099</v>
      </c>
      <c r="B8" s="67" t="s">
        <v>201</v>
      </c>
      <c r="C8" s="66">
        <v>30</v>
      </c>
      <c r="D8" s="88">
        <v>179</v>
      </c>
      <c r="E8" s="68">
        <v>4</v>
      </c>
      <c r="F8" s="66">
        <v>473</v>
      </c>
      <c r="G8" s="66">
        <f t="shared" si="0"/>
        <v>466</v>
      </c>
      <c r="H8" s="66">
        <f t="shared" si="2"/>
        <v>469.5</v>
      </c>
      <c r="I8" s="88">
        <v>120</v>
      </c>
      <c r="J8" s="69">
        <f t="shared" si="3"/>
        <v>5.6833333333333336</v>
      </c>
      <c r="K8" s="66"/>
      <c r="L8" s="66"/>
      <c r="M8" s="66"/>
      <c r="N8" s="44">
        <f t="shared" si="1"/>
        <v>0.78250000000000008</v>
      </c>
      <c r="O8" s="49">
        <f t="shared" si="4"/>
        <v>6.4658333333333333</v>
      </c>
      <c r="P8" s="83">
        <v>233</v>
      </c>
      <c r="Q8" s="71">
        <f t="shared" si="5"/>
        <v>116.5</v>
      </c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  <c r="AO8" s="99"/>
      <c r="AP8" s="99"/>
      <c r="AQ8" s="99"/>
      <c r="AR8" s="99"/>
      <c r="AS8" s="99"/>
      <c r="AT8" s="99"/>
    </row>
    <row r="9" spans="1:46" s="71" customFormat="1" x14ac:dyDescent="0.3">
      <c r="A9" s="66">
        <v>1039</v>
      </c>
      <c r="B9" s="67" t="s">
        <v>53</v>
      </c>
      <c r="C9" s="66">
        <v>24</v>
      </c>
      <c r="D9" s="88">
        <v>3060</v>
      </c>
      <c r="E9" s="68">
        <v>9</v>
      </c>
      <c r="F9" s="66">
        <v>3750</v>
      </c>
      <c r="G9" s="66">
        <f t="shared" si="0"/>
        <v>7429.5</v>
      </c>
      <c r="H9" s="66">
        <f t="shared" si="2"/>
        <v>5589.75</v>
      </c>
      <c r="I9" s="88">
        <v>1680</v>
      </c>
      <c r="J9" s="69">
        <f t="shared" si="3"/>
        <v>35.40625</v>
      </c>
      <c r="K9" s="66"/>
      <c r="L9" s="73">
        <v>20</v>
      </c>
      <c r="M9" s="66"/>
      <c r="N9" s="44">
        <f t="shared" si="1"/>
        <v>11.645312500000001</v>
      </c>
      <c r="O9" s="49">
        <f t="shared" si="4"/>
        <v>47.051562500000003</v>
      </c>
      <c r="P9" s="83">
        <v>1651</v>
      </c>
      <c r="Q9" s="71">
        <f t="shared" si="5"/>
        <v>825.5</v>
      </c>
      <c r="R9" s="99"/>
      <c r="S9" s="99"/>
      <c r="T9" s="99"/>
      <c r="U9" s="99"/>
      <c r="V9" s="99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  <c r="AO9" s="99"/>
      <c r="AP9" s="99"/>
      <c r="AQ9" s="99"/>
      <c r="AR9" s="99"/>
      <c r="AS9" s="99"/>
      <c r="AT9" s="99"/>
    </row>
    <row r="10" spans="1:46" s="71" customFormat="1" x14ac:dyDescent="0.3">
      <c r="A10" s="66">
        <v>1335</v>
      </c>
      <c r="B10" s="67" t="s">
        <v>202</v>
      </c>
      <c r="C10" s="66">
        <v>28</v>
      </c>
      <c r="D10" s="88">
        <v>118</v>
      </c>
      <c r="E10" s="68">
        <v>9</v>
      </c>
      <c r="F10" s="66">
        <v>677</v>
      </c>
      <c r="G10" s="66">
        <f t="shared" si="0"/>
        <v>0</v>
      </c>
      <c r="H10" s="66">
        <f t="shared" si="2"/>
        <v>338.5</v>
      </c>
      <c r="I10" s="88"/>
      <c r="J10" s="69">
        <f t="shared" si="3"/>
        <v>7.875</v>
      </c>
      <c r="K10" s="66"/>
      <c r="L10" s="66"/>
      <c r="M10" s="66"/>
      <c r="N10" s="44">
        <f t="shared" si="1"/>
        <v>0.60446428571428579</v>
      </c>
      <c r="O10" s="49">
        <f t="shared" si="4"/>
        <v>8.4794642857142861</v>
      </c>
      <c r="P10" s="83"/>
      <c r="Q10" s="71">
        <f t="shared" si="5"/>
        <v>0</v>
      </c>
      <c r="R10" s="99"/>
      <c r="S10" s="99"/>
      <c r="T10" s="99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  <c r="AO10" s="99"/>
      <c r="AP10" s="99"/>
      <c r="AQ10" s="99"/>
      <c r="AR10" s="99"/>
      <c r="AS10" s="99"/>
      <c r="AT10" s="99"/>
    </row>
    <row r="11" spans="1:46" s="71" customFormat="1" x14ac:dyDescent="0.3">
      <c r="A11" s="66">
        <v>1107</v>
      </c>
      <c r="B11" s="67" t="s">
        <v>177</v>
      </c>
      <c r="C11" s="66">
        <v>15</v>
      </c>
      <c r="D11" s="88">
        <v>12</v>
      </c>
      <c r="E11" s="68">
        <v>6</v>
      </c>
      <c r="F11" s="66">
        <v>648</v>
      </c>
      <c r="G11" s="66">
        <f t="shared" si="0"/>
        <v>690</v>
      </c>
      <c r="H11" s="66">
        <f t="shared" si="2"/>
        <v>669</v>
      </c>
      <c r="I11" s="88">
        <v>525</v>
      </c>
      <c r="J11" s="69">
        <f t="shared" si="3"/>
        <v>8.8000000000000007</v>
      </c>
      <c r="K11" s="66"/>
      <c r="L11" s="66"/>
      <c r="M11" s="66"/>
      <c r="N11" s="44">
        <f t="shared" si="1"/>
        <v>2.23</v>
      </c>
      <c r="O11" s="49">
        <f t="shared" si="4"/>
        <v>11.030000000000001</v>
      </c>
      <c r="P11" s="83">
        <v>230</v>
      </c>
      <c r="Q11" s="71">
        <f t="shared" si="5"/>
        <v>115</v>
      </c>
      <c r="R11" s="99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99"/>
      <c r="AJ11" s="99"/>
      <c r="AK11" s="99"/>
      <c r="AL11" s="99"/>
      <c r="AM11" s="99"/>
      <c r="AN11" s="99"/>
      <c r="AO11" s="99"/>
      <c r="AP11" s="99"/>
      <c r="AQ11" s="99"/>
      <c r="AR11" s="99"/>
      <c r="AS11" s="99"/>
      <c r="AT11" s="99"/>
    </row>
    <row r="12" spans="1:46" s="71" customFormat="1" x14ac:dyDescent="0.3">
      <c r="A12" s="66">
        <v>1336</v>
      </c>
      <c r="B12" s="67" t="s">
        <v>203</v>
      </c>
      <c r="C12" s="66">
        <v>28</v>
      </c>
      <c r="D12" s="88">
        <v>527</v>
      </c>
      <c r="E12" s="68">
        <v>9</v>
      </c>
      <c r="F12" s="66">
        <v>549</v>
      </c>
      <c r="G12" s="66">
        <f t="shared" si="0"/>
        <v>751.5</v>
      </c>
      <c r="H12" s="66">
        <f t="shared" si="2"/>
        <v>650.25</v>
      </c>
      <c r="I12" s="88"/>
      <c r="J12" s="69">
        <f t="shared" si="3"/>
        <v>4.4017857142857144</v>
      </c>
      <c r="K12" s="66"/>
      <c r="L12" s="66"/>
      <c r="M12" s="66"/>
      <c r="N12" s="44">
        <f t="shared" si="1"/>
        <v>1.1611607142857143</v>
      </c>
      <c r="O12" s="49">
        <f t="shared" si="4"/>
        <v>5.5629464285714292</v>
      </c>
      <c r="P12" s="83">
        <v>167</v>
      </c>
      <c r="Q12" s="71">
        <f t="shared" si="5"/>
        <v>83.5</v>
      </c>
      <c r="R12" s="99"/>
      <c r="S12" s="99"/>
      <c r="T12" s="99"/>
      <c r="U12" s="99"/>
      <c r="V12" s="99"/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99"/>
      <c r="AH12" s="99"/>
      <c r="AI12" s="99"/>
      <c r="AJ12" s="99"/>
      <c r="AK12" s="99"/>
      <c r="AL12" s="99"/>
      <c r="AM12" s="99"/>
      <c r="AN12" s="99"/>
      <c r="AO12" s="99"/>
      <c r="AP12" s="99"/>
      <c r="AQ12" s="99"/>
      <c r="AR12" s="99"/>
      <c r="AS12" s="99"/>
      <c r="AT12" s="99"/>
    </row>
    <row r="13" spans="1:46" s="71" customFormat="1" x14ac:dyDescent="0.3">
      <c r="A13" s="66">
        <v>1337</v>
      </c>
      <c r="B13" s="67" t="s">
        <v>204</v>
      </c>
      <c r="C13" s="66">
        <v>28</v>
      </c>
      <c r="D13" s="88">
        <v>779</v>
      </c>
      <c r="E13" s="68">
        <v>9</v>
      </c>
      <c r="F13" s="66">
        <v>750</v>
      </c>
      <c r="G13" s="66">
        <f t="shared" si="0"/>
        <v>1228.5</v>
      </c>
      <c r="H13" s="66">
        <f t="shared" si="2"/>
        <v>989.25</v>
      </c>
      <c r="I13" s="88">
        <v>84</v>
      </c>
      <c r="J13" s="69">
        <f t="shared" si="3"/>
        <v>4.5089285714285712</v>
      </c>
      <c r="K13" s="66"/>
      <c r="L13" s="66"/>
      <c r="M13" s="66"/>
      <c r="N13" s="44">
        <f t="shared" si="1"/>
        <v>1.7665178571428573</v>
      </c>
      <c r="O13" s="49">
        <f t="shared" si="4"/>
        <v>6.2754464285714286</v>
      </c>
      <c r="P13" s="83">
        <v>273</v>
      </c>
      <c r="Q13" s="71">
        <f t="shared" si="5"/>
        <v>136.5</v>
      </c>
      <c r="R13" s="99"/>
      <c r="S13" s="99"/>
      <c r="T13" s="99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99"/>
      <c r="AF13" s="99"/>
      <c r="AG13" s="99"/>
      <c r="AH13" s="99"/>
      <c r="AI13" s="99"/>
      <c r="AJ13" s="99"/>
      <c r="AK13" s="99"/>
      <c r="AL13" s="99"/>
      <c r="AM13" s="99"/>
      <c r="AN13" s="99"/>
      <c r="AO13" s="99"/>
      <c r="AP13" s="99"/>
      <c r="AQ13" s="99"/>
      <c r="AR13" s="99"/>
      <c r="AS13" s="99"/>
      <c r="AT13" s="99"/>
    </row>
    <row r="14" spans="1:46" s="71" customFormat="1" x14ac:dyDescent="0.3">
      <c r="A14" s="66">
        <v>3095</v>
      </c>
      <c r="B14" s="67" t="s">
        <v>186</v>
      </c>
      <c r="C14" s="66">
        <v>30</v>
      </c>
      <c r="D14" s="88">
        <v>92</v>
      </c>
      <c r="E14" s="68">
        <v>9</v>
      </c>
      <c r="F14" s="66">
        <v>131</v>
      </c>
      <c r="G14" s="66">
        <f t="shared" si="0"/>
        <v>0</v>
      </c>
      <c r="H14" s="66">
        <f t="shared" si="2"/>
        <v>65.5</v>
      </c>
      <c r="I14" s="88"/>
      <c r="J14" s="69">
        <f t="shared" si="3"/>
        <v>-0.8833333333333333</v>
      </c>
      <c r="K14" s="66"/>
      <c r="L14" s="66"/>
      <c r="M14" s="66"/>
      <c r="N14" s="44">
        <f t="shared" si="1"/>
        <v>0.10916666666666668</v>
      </c>
      <c r="O14" s="49">
        <f t="shared" si="4"/>
        <v>-0.77416666666666667</v>
      </c>
      <c r="P14" s="83"/>
      <c r="Q14" s="71">
        <f t="shared" si="5"/>
        <v>0</v>
      </c>
      <c r="R14" s="99"/>
      <c r="S14" s="99"/>
      <c r="T14" s="99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99"/>
      <c r="AF14" s="99"/>
      <c r="AG14" s="99"/>
      <c r="AH14" s="99"/>
      <c r="AI14" s="99"/>
      <c r="AJ14" s="99"/>
      <c r="AK14" s="99"/>
      <c r="AL14" s="99"/>
      <c r="AM14" s="99"/>
      <c r="AN14" s="99"/>
      <c r="AO14" s="99"/>
      <c r="AP14" s="99"/>
      <c r="AQ14" s="99"/>
      <c r="AR14" s="99"/>
      <c r="AS14" s="99"/>
      <c r="AT14" s="99"/>
    </row>
    <row r="15" spans="1:46" s="71" customFormat="1" x14ac:dyDescent="0.3">
      <c r="A15" s="66">
        <v>3096</v>
      </c>
      <c r="B15" s="67" t="s">
        <v>187</v>
      </c>
      <c r="C15" s="66">
        <v>30</v>
      </c>
      <c r="D15" s="88">
        <v>57</v>
      </c>
      <c r="E15" s="68">
        <v>9</v>
      </c>
      <c r="F15" s="66">
        <v>63</v>
      </c>
      <c r="G15" s="66">
        <f t="shared" si="0"/>
        <v>0</v>
      </c>
      <c r="H15" s="66">
        <f t="shared" si="2"/>
        <v>31.5</v>
      </c>
      <c r="I15" s="88"/>
      <c r="J15" s="69">
        <f t="shared" si="3"/>
        <v>-0.85</v>
      </c>
      <c r="K15" s="66"/>
      <c r="L15" s="66"/>
      <c r="M15" s="66"/>
      <c r="N15" s="44">
        <f t="shared" si="1"/>
        <v>5.2500000000000005E-2</v>
      </c>
      <c r="O15" s="49">
        <f t="shared" si="4"/>
        <v>-0.79749999999999999</v>
      </c>
      <c r="P15" s="83"/>
      <c r="Q15" s="71">
        <f t="shared" si="5"/>
        <v>0</v>
      </c>
      <c r="R15" s="99"/>
      <c r="S15" s="99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99"/>
    </row>
    <row r="16" spans="1:46" s="71" customFormat="1" x14ac:dyDescent="0.3">
      <c r="A16" s="66">
        <v>3097</v>
      </c>
      <c r="B16" s="67" t="s">
        <v>185</v>
      </c>
      <c r="C16" s="66">
        <v>30</v>
      </c>
      <c r="D16" s="88">
        <v>86</v>
      </c>
      <c r="E16" s="68">
        <v>9</v>
      </c>
      <c r="F16" s="66">
        <v>126</v>
      </c>
      <c r="G16" s="66">
        <f t="shared" si="0"/>
        <v>0</v>
      </c>
      <c r="H16" s="66">
        <f t="shared" si="2"/>
        <v>63</v>
      </c>
      <c r="I16" s="88"/>
      <c r="J16" s="69">
        <f t="shared" si="3"/>
        <v>-0.76666666666666672</v>
      </c>
      <c r="K16" s="66"/>
      <c r="L16" s="66"/>
      <c r="M16" s="66"/>
      <c r="N16" s="44">
        <f t="shared" si="1"/>
        <v>0.10500000000000001</v>
      </c>
      <c r="O16" s="49">
        <f t="shared" si="4"/>
        <v>-0.66166666666666674</v>
      </c>
      <c r="P16" s="83"/>
      <c r="Q16" s="71">
        <f t="shared" si="5"/>
        <v>0</v>
      </c>
      <c r="R16" s="99"/>
      <c r="S16" s="99"/>
      <c r="T16" s="99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  <c r="AO16" s="99"/>
      <c r="AP16" s="99"/>
      <c r="AQ16" s="99"/>
      <c r="AR16" s="99"/>
      <c r="AS16" s="99"/>
      <c r="AT16" s="99"/>
    </row>
    <row r="17" spans="1:46" s="71" customFormat="1" x14ac:dyDescent="0.3">
      <c r="A17" s="66">
        <v>1240</v>
      </c>
      <c r="B17" s="67" t="s">
        <v>184</v>
      </c>
      <c r="C17" s="66">
        <v>30</v>
      </c>
      <c r="D17" s="88">
        <v>47</v>
      </c>
      <c r="E17" s="68">
        <v>9</v>
      </c>
      <c r="F17" s="66">
        <v>153</v>
      </c>
      <c r="G17" s="66">
        <f t="shared" si="0"/>
        <v>0</v>
      </c>
      <c r="H17" s="66">
        <f t="shared" si="2"/>
        <v>76.5</v>
      </c>
      <c r="I17" s="88"/>
      <c r="J17" s="69">
        <f t="shared" si="3"/>
        <v>0.98333333333333328</v>
      </c>
      <c r="K17" s="66"/>
      <c r="L17" s="66"/>
      <c r="M17" s="66"/>
      <c r="N17" s="44">
        <f t="shared" si="1"/>
        <v>0.1275</v>
      </c>
      <c r="O17" s="49">
        <f t="shared" si="4"/>
        <v>1.1108333333333333</v>
      </c>
      <c r="P17" s="83"/>
      <c r="Q17" s="71">
        <f t="shared" si="5"/>
        <v>0</v>
      </c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</row>
    <row r="18" spans="1:46" s="71" customFormat="1" x14ac:dyDescent="0.3">
      <c r="A18" s="66">
        <v>1377</v>
      </c>
      <c r="B18" s="67" t="s">
        <v>345</v>
      </c>
      <c r="C18" s="66">
        <v>28</v>
      </c>
      <c r="D18" s="88">
        <v>732</v>
      </c>
      <c r="E18" s="68">
        <v>9</v>
      </c>
      <c r="F18" s="66">
        <v>632</v>
      </c>
      <c r="G18" s="66">
        <f t="shared" si="0"/>
        <v>1291.5</v>
      </c>
      <c r="H18" s="66">
        <f t="shared" si="2"/>
        <v>961.75</v>
      </c>
      <c r="I18" s="88">
        <v>112</v>
      </c>
      <c r="J18" s="69">
        <f t="shared" si="3"/>
        <v>4.2053571428571432</v>
      </c>
      <c r="K18" s="66"/>
      <c r="L18" s="66"/>
      <c r="M18" s="66"/>
      <c r="N18" s="44">
        <f t="shared" si="1"/>
        <v>1.7174107142857145</v>
      </c>
      <c r="O18" s="49">
        <f t="shared" si="4"/>
        <v>5.9227678571428575</v>
      </c>
      <c r="P18" s="83">
        <v>287</v>
      </c>
      <c r="Q18" s="71">
        <f t="shared" si="5"/>
        <v>143.5</v>
      </c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  <c r="AN18" s="99"/>
      <c r="AO18" s="99"/>
      <c r="AP18" s="99"/>
      <c r="AQ18" s="99"/>
      <c r="AR18" s="99"/>
      <c r="AS18" s="99"/>
      <c r="AT18" s="99"/>
    </row>
    <row r="19" spans="1:46" s="71" customFormat="1" x14ac:dyDescent="0.3">
      <c r="A19" s="66">
        <v>3087</v>
      </c>
      <c r="B19" s="67" t="s">
        <v>356</v>
      </c>
      <c r="C19" s="66">
        <v>21</v>
      </c>
      <c r="D19" s="88">
        <v>663</v>
      </c>
      <c r="E19" s="68">
        <v>9</v>
      </c>
      <c r="F19" s="66">
        <v>600</v>
      </c>
      <c r="G19" s="66">
        <f t="shared" si="0"/>
        <v>648</v>
      </c>
      <c r="H19" s="66">
        <f t="shared" si="2"/>
        <v>624</v>
      </c>
      <c r="I19" s="88">
        <v>315</v>
      </c>
      <c r="J19" s="69">
        <f t="shared" si="3"/>
        <v>-16.857142857142858</v>
      </c>
      <c r="K19" s="66"/>
      <c r="L19" s="66"/>
      <c r="M19" s="66"/>
      <c r="N19" s="44"/>
      <c r="O19" s="49">
        <f t="shared" si="4"/>
        <v>-16.857142857142858</v>
      </c>
      <c r="P19" s="83">
        <v>287</v>
      </c>
      <c r="Q19" s="71">
        <v>72</v>
      </c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/>
      <c r="AO19" s="99"/>
      <c r="AP19" s="99"/>
      <c r="AQ19" s="99"/>
      <c r="AR19" s="99"/>
      <c r="AS19" s="99"/>
      <c r="AT19" s="99"/>
    </row>
    <row r="20" spans="1:46" s="71" customFormat="1" x14ac:dyDescent="0.3">
      <c r="A20" s="66">
        <v>1339</v>
      </c>
      <c r="B20" s="67" t="s">
        <v>343</v>
      </c>
      <c r="C20" s="66">
        <v>24</v>
      </c>
      <c r="D20" s="88">
        <v>31</v>
      </c>
      <c r="E20" s="68">
        <v>8</v>
      </c>
      <c r="F20" s="66">
        <v>190</v>
      </c>
      <c r="G20" s="66">
        <f t="shared" ref="G20:G84" si="6">Q20*E20</f>
        <v>36</v>
      </c>
      <c r="H20" s="66">
        <f t="shared" si="2"/>
        <v>113</v>
      </c>
      <c r="I20" s="88"/>
      <c r="J20" s="69">
        <f t="shared" si="3"/>
        <v>3.4166666666666665</v>
      </c>
      <c r="K20" s="66"/>
      <c r="L20" s="66"/>
      <c r="M20" s="66"/>
      <c r="N20" s="44">
        <f t="shared" ref="N20:N59" si="7">H20*0.05/C20</f>
        <v>0.23541666666666669</v>
      </c>
      <c r="O20" s="49">
        <f t="shared" si="4"/>
        <v>3.6520833333333331</v>
      </c>
      <c r="P20" s="83">
        <v>9</v>
      </c>
      <c r="Q20" s="71">
        <f t="shared" si="5"/>
        <v>4.5</v>
      </c>
      <c r="R20" s="99"/>
      <c r="S20" s="99"/>
      <c r="T20" s="99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  <c r="AN20" s="99"/>
      <c r="AO20" s="99"/>
      <c r="AP20" s="99"/>
      <c r="AQ20" s="99"/>
      <c r="AR20" s="99"/>
      <c r="AS20" s="99"/>
      <c r="AT20" s="99"/>
    </row>
    <row r="21" spans="1:46" s="71" customFormat="1" x14ac:dyDescent="0.3">
      <c r="A21" s="66">
        <v>57</v>
      </c>
      <c r="B21" s="67" t="s">
        <v>364</v>
      </c>
      <c r="C21" s="66">
        <v>6</v>
      </c>
      <c r="D21" s="88">
        <v>140</v>
      </c>
      <c r="E21" s="68">
        <v>8</v>
      </c>
      <c r="F21" s="66">
        <v>240</v>
      </c>
      <c r="G21" s="66">
        <f t="shared" si="6"/>
        <v>184</v>
      </c>
      <c r="H21" s="66">
        <f t="shared" si="2"/>
        <v>212</v>
      </c>
      <c r="I21" s="88">
        <v>18</v>
      </c>
      <c r="J21" s="69">
        <f t="shared" si="3"/>
        <v>9</v>
      </c>
      <c r="K21" s="66"/>
      <c r="L21" s="66"/>
      <c r="M21" s="66"/>
      <c r="N21" s="44">
        <f t="shared" si="7"/>
        <v>1.7666666666666668</v>
      </c>
      <c r="O21" s="49">
        <f t="shared" si="4"/>
        <v>10.766666666666667</v>
      </c>
      <c r="P21" s="83">
        <v>46</v>
      </c>
      <c r="Q21" s="71">
        <f t="shared" si="5"/>
        <v>23</v>
      </c>
      <c r="R21" s="99"/>
      <c r="S21" s="99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/>
      <c r="AH21" s="99"/>
      <c r="AI21" s="99"/>
      <c r="AJ21" s="99"/>
      <c r="AK21" s="99"/>
      <c r="AL21" s="99"/>
      <c r="AM21" s="99"/>
      <c r="AN21" s="99"/>
      <c r="AO21" s="99"/>
      <c r="AP21" s="99"/>
      <c r="AQ21" s="99"/>
      <c r="AR21" s="99"/>
      <c r="AS21" s="99"/>
      <c r="AT21" s="99"/>
    </row>
    <row r="22" spans="1:46" s="71" customFormat="1" x14ac:dyDescent="0.3">
      <c r="A22" s="66">
        <v>53</v>
      </c>
      <c r="B22" s="67" t="s">
        <v>140</v>
      </c>
      <c r="C22" s="66">
        <v>60</v>
      </c>
      <c r="D22" s="88">
        <v>30</v>
      </c>
      <c r="E22" s="68">
        <v>4.5</v>
      </c>
      <c r="F22" s="66">
        <v>4000</v>
      </c>
      <c r="G22" s="66">
        <f t="shared" si="6"/>
        <v>3375</v>
      </c>
      <c r="H22" s="66">
        <f>SUM(F22+G22)/2</f>
        <v>3687.5</v>
      </c>
      <c r="I22" s="88"/>
      <c r="J22" s="69">
        <f t="shared" si="3"/>
        <v>60.958333333333336</v>
      </c>
      <c r="K22" s="66"/>
      <c r="L22" s="66"/>
      <c r="M22" s="66"/>
      <c r="N22" s="44">
        <f t="shared" si="7"/>
        <v>3.0729166666666665</v>
      </c>
      <c r="O22" s="49">
        <f t="shared" si="4"/>
        <v>64.03125</v>
      </c>
      <c r="P22" s="83">
        <v>1500</v>
      </c>
      <c r="Q22" s="71">
        <f t="shared" si="5"/>
        <v>750</v>
      </c>
      <c r="R22" s="99"/>
      <c r="S22" s="99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  <c r="AN22" s="99"/>
      <c r="AO22" s="99"/>
      <c r="AP22" s="99"/>
      <c r="AQ22" s="99"/>
      <c r="AR22" s="99"/>
      <c r="AS22" s="99"/>
      <c r="AT22" s="99"/>
    </row>
    <row r="23" spans="1:46" s="71" customFormat="1" x14ac:dyDescent="0.3">
      <c r="A23" s="66">
        <v>72</v>
      </c>
      <c r="B23" s="67" t="s">
        <v>139</v>
      </c>
      <c r="C23" s="66">
        <v>60</v>
      </c>
      <c r="D23" s="88">
        <v>30</v>
      </c>
      <c r="E23" s="68">
        <v>4.5</v>
      </c>
      <c r="F23" s="66">
        <v>5500</v>
      </c>
      <c r="G23" s="66">
        <f t="shared" si="6"/>
        <v>4725</v>
      </c>
      <c r="H23" s="66">
        <f t="shared" si="2"/>
        <v>5112.5</v>
      </c>
      <c r="I23" s="88">
        <v>1800</v>
      </c>
      <c r="J23" s="69">
        <f t="shared" si="3"/>
        <v>54.708333333333336</v>
      </c>
      <c r="K23" s="66"/>
      <c r="L23" s="66"/>
      <c r="M23" s="66"/>
      <c r="N23" s="44">
        <f t="shared" si="7"/>
        <v>4.260416666666667</v>
      </c>
      <c r="O23" s="49">
        <f t="shared" si="4"/>
        <v>58.96875</v>
      </c>
      <c r="P23" s="83">
        <v>2100</v>
      </c>
      <c r="Q23" s="71">
        <f t="shared" si="5"/>
        <v>1050</v>
      </c>
      <c r="R23" s="99"/>
      <c r="S23" s="99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  <c r="AO23" s="99"/>
      <c r="AP23" s="99"/>
      <c r="AQ23" s="99"/>
      <c r="AR23" s="99"/>
      <c r="AS23" s="99"/>
      <c r="AT23" s="99"/>
    </row>
    <row r="24" spans="1:46" s="71" customFormat="1" x14ac:dyDescent="0.3">
      <c r="A24" s="66">
        <v>3401</v>
      </c>
      <c r="B24" s="67" t="s">
        <v>109</v>
      </c>
      <c r="C24" s="66">
        <v>30</v>
      </c>
      <c r="D24" s="88">
        <v>2800</v>
      </c>
      <c r="E24" s="68">
        <v>8</v>
      </c>
      <c r="F24" s="66">
        <v>4316</v>
      </c>
      <c r="G24" s="66">
        <f t="shared" si="6"/>
        <v>7764</v>
      </c>
      <c r="H24" s="66">
        <f t="shared" si="2"/>
        <v>6040</v>
      </c>
      <c r="I24" s="88">
        <v>1950</v>
      </c>
      <c r="J24" s="69">
        <f t="shared" si="3"/>
        <v>43</v>
      </c>
      <c r="K24" s="66"/>
      <c r="L24" s="66"/>
      <c r="M24" s="66"/>
      <c r="N24" s="44">
        <f t="shared" si="7"/>
        <v>10.066666666666666</v>
      </c>
      <c r="O24" s="49">
        <f t="shared" si="4"/>
        <v>53.066666666666663</v>
      </c>
      <c r="P24" s="83">
        <v>1941</v>
      </c>
      <c r="Q24" s="71">
        <f t="shared" si="5"/>
        <v>970.5</v>
      </c>
      <c r="R24" s="99"/>
      <c r="S24" s="99"/>
      <c r="T24" s="99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  <c r="AO24" s="99"/>
      <c r="AP24" s="99"/>
      <c r="AQ24" s="99"/>
      <c r="AR24" s="99"/>
      <c r="AS24" s="99"/>
      <c r="AT24" s="99"/>
    </row>
    <row r="25" spans="1:46" s="71" customFormat="1" x14ac:dyDescent="0.3">
      <c r="A25" s="66">
        <v>3400</v>
      </c>
      <c r="B25" s="67" t="s">
        <v>108</v>
      </c>
      <c r="C25" s="66">
        <v>30</v>
      </c>
      <c r="D25" s="88">
        <v>3199</v>
      </c>
      <c r="E25" s="68">
        <v>8</v>
      </c>
      <c r="F25" s="66">
        <v>4930</v>
      </c>
      <c r="G25" s="66">
        <f t="shared" si="6"/>
        <v>10016</v>
      </c>
      <c r="H25" s="66">
        <f t="shared" ref="H25:H31" si="8">SUM(F25+G25)/2</f>
        <v>7473</v>
      </c>
      <c r="I25" s="88">
        <v>2700</v>
      </c>
      <c r="J25" s="69">
        <f t="shared" si="3"/>
        <v>52.466666666666669</v>
      </c>
      <c r="K25" s="66"/>
      <c r="L25" s="66"/>
      <c r="M25" s="66"/>
      <c r="N25" s="44">
        <f t="shared" si="7"/>
        <v>12.455000000000002</v>
      </c>
      <c r="O25" s="49">
        <f t="shared" si="4"/>
        <v>64.921666666666667</v>
      </c>
      <c r="P25" s="83">
        <v>2504</v>
      </c>
      <c r="Q25" s="71">
        <f t="shared" si="5"/>
        <v>1252</v>
      </c>
      <c r="R25" s="99"/>
      <c r="S25" s="99"/>
      <c r="T25" s="99"/>
      <c r="U25" s="99"/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  <c r="AN25" s="99"/>
      <c r="AO25" s="99"/>
      <c r="AP25" s="99"/>
      <c r="AQ25" s="99"/>
      <c r="AR25" s="99"/>
      <c r="AS25" s="99"/>
      <c r="AT25" s="99"/>
    </row>
    <row r="26" spans="1:46" s="71" customFormat="1" x14ac:dyDescent="0.3">
      <c r="A26" s="66">
        <v>1394</v>
      </c>
      <c r="B26" s="67" t="s">
        <v>102</v>
      </c>
      <c r="C26" s="66">
        <v>40</v>
      </c>
      <c r="D26" s="88">
        <v>0</v>
      </c>
      <c r="E26" s="68">
        <v>3</v>
      </c>
      <c r="F26" s="66">
        <v>2755</v>
      </c>
      <c r="G26" s="66">
        <f t="shared" si="6"/>
        <v>2163</v>
      </c>
      <c r="H26" s="66">
        <f t="shared" si="8"/>
        <v>2459</v>
      </c>
      <c r="I26" s="88"/>
      <c r="J26" s="69">
        <f t="shared" si="3"/>
        <v>61.475000000000001</v>
      </c>
      <c r="K26" s="66"/>
      <c r="L26" s="66"/>
      <c r="M26" s="66"/>
      <c r="N26" s="44">
        <f t="shared" si="7"/>
        <v>3.07375</v>
      </c>
      <c r="O26" s="49">
        <f t="shared" si="4"/>
        <v>64.548749999999998</v>
      </c>
      <c r="P26" s="83">
        <v>1442</v>
      </c>
      <c r="Q26" s="71">
        <f t="shared" si="5"/>
        <v>721</v>
      </c>
      <c r="R26" s="99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  <c r="AO26" s="99"/>
      <c r="AP26" s="99"/>
      <c r="AQ26" s="99"/>
      <c r="AR26" s="99"/>
      <c r="AS26" s="99"/>
      <c r="AT26" s="99"/>
    </row>
    <row r="27" spans="1:46" s="71" customFormat="1" x14ac:dyDescent="0.3">
      <c r="A27" s="66">
        <v>3402</v>
      </c>
      <c r="B27" s="67" t="s">
        <v>110</v>
      </c>
      <c r="C27" s="66">
        <v>30</v>
      </c>
      <c r="D27" s="88">
        <v>1881</v>
      </c>
      <c r="E27" s="68">
        <v>8</v>
      </c>
      <c r="F27" s="66">
        <v>2812</v>
      </c>
      <c r="G27" s="66">
        <f t="shared" si="6"/>
        <v>3200</v>
      </c>
      <c r="H27" s="66">
        <f t="shared" si="8"/>
        <v>3006</v>
      </c>
      <c r="I27" s="88">
        <v>600</v>
      </c>
      <c r="J27" s="69">
        <f t="shared" si="3"/>
        <v>17.5</v>
      </c>
      <c r="K27" s="66"/>
      <c r="L27" s="73">
        <v>40</v>
      </c>
      <c r="M27" s="66"/>
      <c r="N27" s="44">
        <f t="shared" si="7"/>
        <v>5.0100000000000007</v>
      </c>
      <c r="O27" s="49">
        <f t="shared" si="4"/>
        <v>22.51</v>
      </c>
      <c r="P27" s="83">
        <v>800</v>
      </c>
      <c r="Q27" s="71">
        <f t="shared" si="5"/>
        <v>400</v>
      </c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99"/>
      <c r="AO27" s="99"/>
      <c r="AP27" s="99"/>
      <c r="AQ27" s="99"/>
      <c r="AR27" s="99"/>
      <c r="AS27" s="99"/>
      <c r="AT27" s="99"/>
    </row>
    <row r="28" spans="1:46" s="71" customFormat="1" x14ac:dyDescent="0.3">
      <c r="A28" s="66">
        <v>3086</v>
      </c>
      <c r="B28" s="67" t="s">
        <v>333</v>
      </c>
      <c r="C28" s="66">
        <v>20</v>
      </c>
      <c r="D28" s="88">
        <v>349</v>
      </c>
      <c r="E28" s="68">
        <v>3</v>
      </c>
      <c r="F28" s="66">
        <v>1660</v>
      </c>
      <c r="G28" s="66">
        <f t="shared" si="6"/>
        <v>1500</v>
      </c>
      <c r="H28" s="66">
        <f t="shared" si="8"/>
        <v>1580</v>
      </c>
      <c r="I28" s="88">
        <v>600</v>
      </c>
      <c r="J28" s="69">
        <f t="shared" si="3"/>
        <v>31.55</v>
      </c>
      <c r="K28" s="66"/>
      <c r="L28" s="66"/>
      <c r="M28" s="66"/>
      <c r="N28" s="44">
        <f t="shared" si="7"/>
        <v>3.95</v>
      </c>
      <c r="O28" s="49">
        <f t="shared" si="4"/>
        <v>35.5</v>
      </c>
      <c r="P28" s="83">
        <v>1000</v>
      </c>
      <c r="Q28" s="71">
        <f t="shared" si="5"/>
        <v>500</v>
      </c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99"/>
      <c r="AO28" s="99"/>
      <c r="AP28" s="99"/>
      <c r="AQ28" s="99"/>
      <c r="AR28" s="99"/>
      <c r="AS28" s="99"/>
      <c r="AT28" s="99"/>
    </row>
    <row r="29" spans="1:46" s="71" customFormat="1" x14ac:dyDescent="0.3">
      <c r="A29" s="66">
        <v>1348</v>
      </c>
      <c r="B29" s="67" t="s">
        <v>67</v>
      </c>
      <c r="C29" s="66">
        <v>42</v>
      </c>
      <c r="D29" s="73">
        <v>756</v>
      </c>
      <c r="E29" s="68">
        <v>3</v>
      </c>
      <c r="F29" s="66">
        <v>3699</v>
      </c>
      <c r="G29" s="66">
        <f t="shared" si="6"/>
        <v>3750</v>
      </c>
      <c r="H29" s="66">
        <f t="shared" si="8"/>
        <v>3724.5</v>
      </c>
      <c r="I29" s="88">
        <v>1050</v>
      </c>
      <c r="J29" s="69">
        <f t="shared" si="3"/>
        <v>45.678571428571431</v>
      </c>
      <c r="K29" s="66"/>
      <c r="L29" s="73">
        <v>15</v>
      </c>
      <c r="M29" s="66"/>
      <c r="N29" s="44">
        <f t="shared" si="7"/>
        <v>4.4339285714285719</v>
      </c>
      <c r="O29" s="49">
        <f t="shared" si="4"/>
        <v>50.112500000000004</v>
      </c>
      <c r="P29" s="83">
        <v>2500</v>
      </c>
      <c r="Q29" s="71">
        <f t="shared" si="5"/>
        <v>1250</v>
      </c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99"/>
      <c r="AO29" s="99"/>
      <c r="AP29" s="99"/>
      <c r="AQ29" s="99"/>
      <c r="AR29" s="99"/>
      <c r="AS29" s="99"/>
      <c r="AT29" s="99"/>
    </row>
    <row r="30" spans="1:46" s="71" customFormat="1" x14ac:dyDescent="0.3">
      <c r="A30" s="66">
        <v>3085</v>
      </c>
      <c r="B30" s="67" t="s">
        <v>55</v>
      </c>
      <c r="C30" s="66">
        <v>42</v>
      </c>
      <c r="D30" s="88">
        <v>2142</v>
      </c>
      <c r="E30" s="68">
        <v>3</v>
      </c>
      <c r="F30" s="66">
        <v>9835</v>
      </c>
      <c r="G30" s="66">
        <f t="shared" si="6"/>
        <v>6750</v>
      </c>
      <c r="H30" s="66">
        <f t="shared" si="8"/>
        <v>8292.5</v>
      </c>
      <c r="I30" s="88">
        <v>2940</v>
      </c>
      <c r="J30" s="69">
        <f t="shared" si="3"/>
        <v>76.44047619047619</v>
      </c>
      <c r="K30" s="66"/>
      <c r="L30" s="73">
        <v>20</v>
      </c>
      <c r="M30" s="66"/>
      <c r="N30" s="44">
        <f t="shared" si="7"/>
        <v>9.8720238095238102</v>
      </c>
      <c r="O30" s="49">
        <f t="shared" si="4"/>
        <v>86.3125</v>
      </c>
      <c r="P30" s="83">
        <v>4500</v>
      </c>
      <c r="Q30" s="71">
        <f t="shared" si="5"/>
        <v>2250</v>
      </c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99"/>
      <c r="AP30" s="99"/>
      <c r="AQ30" s="99"/>
      <c r="AR30" s="99"/>
      <c r="AS30" s="99"/>
      <c r="AT30" s="99"/>
    </row>
    <row r="31" spans="1:46" s="71" customFormat="1" x14ac:dyDescent="0.3">
      <c r="A31" s="66">
        <v>1341</v>
      </c>
      <c r="B31" s="67" t="s">
        <v>255</v>
      </c>
      <c r="C31" s="66">
        <v>20</v>
      </c>
      <c r="D31" s="88">
        <v>0</v>
      </c>
      <c r="E31" s="68">
        <v>3</v>
      </c>
      <c r="F31" s="66">
        <v>1431</v>
      </c>
      <c r="G31" s="66">
        <f t="shared" si="6"/>
        <v>1200</v>
      </c>
      <c r="H31" s="66">
        <f t="shared" si="8"/>
        <v>1315.5</v>
      </c>
      <c r="I31" s="88"/>
      <c r="J31" s="69">
        <f t="shared" si="3"/>
        <v>65.775000000000006</v>
      </c>
      <c r="K31" s="66"/>
      <c r="L31" s="66"/>
      <c r="M31" s="66"/>
      <c r="N31" s="44">
        <f t="shared" si="7"/>
        <v>3.2887500000000003</v>
      </c>
      <c r="O31" s="49">
        <f t="shared" si="4"/>
        <v>69.063749999999999</v>
      </c>
      <c r="P31" s="83">
        <v>800</v>
      </c>
      <c r="Q31" s="71">
        <f t="shared" si="5"/>
        <v>400</v>
      </c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99"/>
      <c r="AO31" s="99"/>
      <c r="AP31" s="99"/>
      <c r="AQ31" s="99"/>
      <c r="AR31" s="99"/>
      <c r="AS31" s="99"/>
      <c r="AT31" s="99"/>
    </row>
    <row r="32" spans="1:46" s="71" customFormat="1" x14ac:dyDescent="0.3">
      <c r="A32" s="66">
        <v>1538</v>
      </c>
      <c r="B32" s="67" t="s">
        <v>238</v>
      </c>
      <c r="C32" s="66">
        <v>60</v>
      </c>
      <c r="D32" s="88">
        <v>0</v>
      </c>
      <c r="E32" s="68">
        <v>4</v>
      </c>
      <c r="F32" s="66">
        <v>2867</v>
      </c>
      <c r="G32" s="66">
        <f t="shared" si="6"/>
        <v>2714</v>
      </c>
      <c r="H32" s="66">
        <f t="shared" si="2"/>
        <v>2790.5</v>
      </c>
      <c r="I32" s="88"/>
      <c r="J32" s="69">
        <f t="shared" si="3"/>
        <v>46.508333333333333</v>
      </c>
      <c r="K32" s="66"/>
      <c r="L32" s="66"/>
      <c r="M32" s="66"/>
      <c r="N32" s="44">
        <f t="shared" si="7"/>
        <v>2.3254166666666669</v>
      </c>
      <c r="O32" s="49">
        <f t="shared" si="4"/>
        <v>48.833750000000002</v>
      </c>
      <c r="P32" s="83">
        <v>1357</v>
      </c>
      <c r="Q32" s="71">
        <f t="shared" si="5"/>
        <v>678.5</v>
      </c>
      <c r="R32" s="99"/>
      <c r="S32" s="99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99"/>
      <c r="AI32" s="99"/>
      <c r="AJ32" s="99"/>
      <c r="AK32" s="99"/>
      <c r="AL32" s="99"/>
      <c r="AM32" s="99"/>
      <c r="AN32" s="99"/>
      <c r="AO32" s="99"/>
      <c r="AP32" s="99"/>
      <c r="AQ32" s="99"/>
      <c r="AR32" s="99"/>
      <c r="AS32" s="99"/>
      <c r="AT32" s="99"/>
    </row>
    <row r="33" spans="1:46" s="71" customFormat="1" x14ac:dyDescent="0.3">
      <c r="A33" s="66"/>
      <c r="B33" s="67" t="s">
        <v>365</v>
      </c>
      <c r="C33" s="66">
        <v>70</v>
      </c>
      <c r="D33" s="88">
        <v>1098</v>
      </c>
      <c r="E33" s="68">
        <v>4</v>
      </c>
      <c r="F33" s="66">
        <v>1702</v>
      </c>
      <c r="G33" s="66">
        <v>1702</v>
      </c>
      <c r="H33" s="66">
        <f t="shared" si="2"/>
        <v>1702</v>
      </c>
      <c r="I33" s="88"/>
      <c r="J33" s="69">
        <f t="shared" si="3"/>
        <v>8.6285714285714281</v>
      </c>
      <c r="K33" s="66"/>
      <c r="L33" s="66"/>
      <c r="M33" s="66"/>
      <c r="N33" s="44">
        <f t="shared" si="7"/>
        <v>1.2157142857142857</v>
      </c>
      <c r="O33" s="49">
        <f t="shared" si="4"/>
        <v>9.8442857142857143</v>
      </c>
      <c r="P33" s="83"/>
      <c r="R33" s="99"/>
      <c r="S33" s="99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99"/>
      <c r="AI33" s="99"/>
      <c r="AJ33" s="99"/>
      <c r="AK33" s="99"/>
      <c r="AL33" s="99"/>
      <c r="AM33" s="99"/>
      <c r="AN33" s="99"/>
      <c r="AO33" s="99"/>
      <c r="AP33" s="99"/>
      <c r="AQ33" s="99"/>
      <c r="AR33" s="99"/>
      <c r="AS33" s="99"/>
      <c r="AT33" s="99"/>
    </row>
    <row r="34" spans="1:46" s="71" customFormat="1" x14ac:dyDescent="0.3">
      <c r="A34" s="66">
        <v>1395</v>
      </c>
      <c r="B34" s="67" t="s">
        <v>366</v>
      </c>
      <c r="C34" s="66">
        <v>70</v>
      </c>
      <c r="D34" s="88">
        <v>936</v>
      </c>
      <c r="E34" s="68">
        <v>4</v>
      </c>
      <c r="F34" s="66">
        <v>5458</v>
      </c>
      <c r="G34" s="66">
        <f t="shared" si="6"/>
        <v>5600</v>
      </c>
      <c r="H34" s="66">
        <f t="shared" si="2"/>
        <v>5529</v>
      </c>
      <c r="I34" s="88"/>
      <c r="J34" s="69">
        <f t="shared" si="3"/>
        <v>65.614285714285714</v>
      </c>
      <c r="K34" s="66"/>
      <c r="L34" s="66"/>
      <c r="M34" s="66"/>
      <c r="N34" s="44">
        <f t="shared" si="7"/>
        <v>3.9492857142857143</v>
      </c>
      <c r="O34" s="49">
        <f t="shared" si="4"/>
        <v>69.563571428571422</v>
      </c>
      <c r="P34" s="83">
        <v>2800</v>
      </c>
      <c r="Q34" s="71">
        <f t="shared" si="5"/>
        <v>1400</v>
      </c>
      <c r="R34" s="99"/>
      <c r="S34" s="99"/>
      <c r="T34" s="99"/>
      <c r="U34" s="99"/>
      <c r="V34" s="99"/>
      <c r="W34" s="99"/>
      <c r="X34" s="99"/>
      <c r="Y34" s="99"/>
      <c r="Z34" s="99"/>
      <c r="AA34" s="99"/>
      <c r="AB34" s="99"/>
      <c r="AC34" s="99"/>
      <c r="AD34" s="99"/>
      <c r="AE34" s="99"/>
      <c r="AF34" s="99"/>
      <c r="AG34" s="99"/>
      <c r="AH34" s="99"/>
      <c r="AI34" s="99"/>
      <c r="AJ34" s="99"/>
      <c r="AK34" s="99"/>
      <c r="AL34" s="99"/>
      <c r="AM34" s="99"/>
      <c r="AN34" s="99"/>
      <c r="AO34" s="99"/>
      <c r="AP34" s="99"/>
      <c r="AQ34" s="99"/>
      <c r="AR34" s="99"/>
      <c r="AS34" s="99"/>
      <c r="AT34" s="99"/>
    </row>
    <row r="35" spans="1:46" s="71" customFormat="1" x14ac:dyDescent="0.3">
      <c r="A35" s="66">
        <v>1397</v>
      </c>
      <c r="B35" s="67" t="s">
        <v>250</v>
      </c>
      <c r="C35" s="66">
        <v>40</v>
      </c>
      <c r="D35" s="88">
        <v>0</v>
      </c>
      <c r="E35" s="68">
        <v>3</v>
      </c>
      <c r="F35" s="66">
        <v>4099</v>
      </c>
      <c r="G35" s="66">
        <f t="shared" si="6"/>
        <v>3750</v>
      </c>
      <c r="H35" s="66">
        <f t="shared" si="2"/>
        <v>3924.5</v>
      </c>
      <c r="I35" s="88"/>
      <c r="J35" s="69">
        <f t="shared" si="3"/>
        <v>98.112499999999997</v>
      </c>
      <c r="K35" s="66"/>
      <c r="L35" s="73">
        <v>50</v>
      </c>
      <c r="M35" s="66"/>
      <c r="N35" s="44">
        <f t="shared" si="7"/>
        <v>4.9056250000000006</v>
      </c>
      <c r="O35" s="49">
        <f t="shared" si="4"/>
        <v>103.018125</v>
      </c>
      <c r="P35" s="83">
        <v>2500</v>
      </c>
      <c r="Q35" s="71">
        <f t="shared" si="5"/>
        <v>1250</v>
      </c>
      <c r="R35" s="99"/>
      <c r="S35" s="99"/>
      <c r="T35" s="99"/>
      <c r="U35" s="99"/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  <c r="AQ35" s="99"/>
      <c r="AR35" s="99"/>
      <c r="AS35" s="99"/>
      <c r="AT35" s="99"/>
    </row>
    <row r="36" spans="1:46" s="71" customFormat="1" x14ac:dyDescent="0.3">
      <c r="A36" s="66">
        <v>1016</v>
      </c>
      <c r="B36" s="67" t="s">
        <v>56</v>
      </c>
      <c r="C36" s="66">
        <v>15</v>
      </c>
      <c r="D36" s="88">
        <v>0</v>
      </c>
      <c r="E36" s="68">
        <v>3.5</v>
      </c>
      <c r="F36" s="66">
        <v>932</v>
      </c>
      <c r="G36" s="66">
        <f t="shared" si="6"/>
        <v>787.5</v>
      </c>
      <c r="H36" s="66">
        <f t="shared" si="2"/>
        <v>859.75</v>
      </c>
      <c r="I36" s="88">
        <v>900</v>
      </c>
      <c r="J36" s="69">
        <f t="shared" si="3"/>
        <v>-2.6833333333333331</v>
      </c>
      <c r="K36" s="66"/>
      <c r="L36" s="66"/>
      <c r="M36" s="66"/>
      <c r="N36" s="44">
        <f t="shared" si="7"/>
        <v>2.8658333333333337</v>
      </c>
      <c r="O36" s="49">
        <f t="shared" si="4"/>
        <v>0.18250000000000055</v>
      </c>
      <c r="P36" s="83">
        <v>450</v>
      </c>
      <c r="Q36" s="71">
        <f t="shared" si="5"/>
        <v>225</v>
      </c>
      <c r="R36" s="99"/>
      <c r="S36" s="99"/>
      <c r="T36" s="99"/>
      <c r="U36" s="99"/>
      <c r="V36" s="99"/>
      <c r="W36" s="99"/>
      <c r="X36" s="99"/>
      <c r="Y36" s="99"/>
      <c r="Z36" s="99"/>
      <c r="AA36" s="99"/>
      <c r="AB36" s="99"/>
      <c r="AC36" s="99"/>
      <c r="AD36" s="99"/>
      <c r="AE36" s="99"/>
      <c r="AF36" s="99"/>
      <c r="AG36" s="99"/>
      <c r="AH36" s="99"/>
      <c r="AI36" s="99"/>
      <c r="AJ36" s="99"/>
      <c r="AK36" s="99"/>
      <c r="AL36" s="99"/>
      <c r="AM36" s="99"/>
      <c r="AN36" s="99"/>
      <c r="AO36" s="99"/>
      <c r="AP36" s="99"/>
      <c r="AQ36" s="99"/>
      <c r="AR36" s="99"/>
      <c r="AS36" s="99"/>
      <c r="AT36" s="99"/>
    </row>
    <row r="37" spans="1:46" s="71" customFormat="1" x14ac:dyDescent="0.3">
      <c r="A37" s="66">
        <v>1036</v>
      </c>
      <c r="B37" s="67" t="s">
        <v>71</v>
      </c>
      <c r="C37" s="66">
        <v>15</v>
      </c>
      <c r="D37" s="88">
        <v>0</v>
      </c>
      <c r="E37" s="68">
        <v>3.5</v>
      </c>
      <c r="F37" s="66">
        <v>545</v>
      </c>
      <c r="G37" s="66">
        <f t="shared" si="6"/>
        <v>612.5</v>
      </c>
      <c r="H37" s="66">
        <f t="shared" si="2"/>
        <v>578.75</v>
      </c>
      <c r="I37" s="88">
        <v>675</v>
      </c>
      <c r="J37" s="69">
        <f t="shared" si="3"/>
        <v>-6.416666666666667</v>
      </c>
      <c r="K37" s="66"/>
      <c r="L37" s="66"/>
      <c r="M37" s="66"/>
      <c r="N37" s="44">
        <f t="shared" si="7"/>
        <v>1.9291666666666667</v>
      </c>
      <c r="O37" s="49">
        <f t="shared" si="4"/>
        <v>-4.4875000000000007</v>
      </c>
      <c r="P37" s="83">
        <v>350</v>
      </c>
      <c r="Q37" s="71">
        <f t="shared" si="5"/>
        <v>175</v>
      </c>
      <c r="R37" s="99"/>
      <c r="S37" s="99"/>
      <c r="T37" s="99"/>
      <c r="U37" s="99"/>
      <c r="V37" s="99"/>
      <c r="W37" s="99"/>
      <c r="X37" s="99"/>
      <c r="Y37" s="99"/>
      <c r="Z37" s="99"/>
      <c r="AA37" s="99"/>
      <c r="AB37" s="99"/>
      <c r="AC37" s="99"/>
      <c r="AD37" s="99"/>
      <c r="AE37" s="99"/>
      <c r="AF37" s="99"/>
      <c r="AG37" s="99"/>
      <c r="AH37" s="99"/>
      <c r="AI37" s="99"/>
      <c r="AJ37" s="99"/>
      <c r="AK37" s="99"/>
      <c r="AL37" s="99"/>
      <c r="AM37" s="99"/>
      <c r="AN37" s="99"/>
      <c r="AO37" s="99"/>
      <c r="AP37" s="99"/>
      <c r="AQ37" s="99"/>
      <c r="AR37" s="99"/>
      <c r="AS37" s="99"/>
      <c r="AT37" s="99"/>
    </row>
    <row r="38" spans="1:46" s="71" customFormat="1" x14ac:dyDescent="0.3">
      <c r="A38" s="66">
        <v>1522</v>
      </c>
      <c r="B38" s="67" t="s">
        <v>242</v>
      </c>
      <c r="C38" s="66">
        <v>28</v>
      </c>
      <c r="D38" s="88">
        <v>0</v>
      </c>
      <c r="E38" s="68">
        <v>4</v>
      </c>
      <c r="F38" s="66">
        <v>1232</v>
      </c>
      <c r="G38" s="66">
        <f t="shared" si="6"/>
        <v>770</v>
      </c>
      <c r="H38" s="66">
        <f t="shared" si="2"/>
        <v>1001</v>
      </c>
      <c r="I38" s="88"/>
      <c r="J38" s="69">
        <f t="shared" si="3"/>
        <v>35.75</v>
      </c>
      <c r="K38" s="66"/>
      <c r="L38" s="66"/>
      <c r="M38" s="66"/>
      <c r="N38" s="44">
        <f t="shared" si="7"/>
        <v>1.7875000000000001</v>
      </c>
      <c r="O38" s="49">
        <f t="shared" si="4"/>
        <v>37.537500000000001</v>
      </c>
      <c r="P38" s="83">
        <v>385</v>
      </c>
      <c r="Q38" s="71">
        <f t="shared" si="5"/>
        <v>192.5</v>
      </c>
      <c r="R38" s="99"/>
      <c r="S38" s="99"/>
      <c r="T38" s="99"/>
      <c r="U38" s="99"/>
      <c r="V38" s="99"/>
      <c r="W38" s="99"/>
      <c r="X38" s="99"/>
      <c r="Y38" s="99"/>
      <c r="Z38" s="99"/>
      <c r="AA38" s="99"/>
      <c r="AB38" s="99"/>
      <c r="AC38" s="99"/>
      <c r="AD38" s="99"/>
      <c r="AE38" s="99"/>
      <c r="AF38" s="99"/>
      <c r="AG38" s="99"/>
      <c r="AH38" s="99"/>
      <c r="AI38" s="99"/>
      <c r="AJ38" s="99"/>
      <c r="AK38" s="99"/>
      <c r="AL38" s="99"/>
      <c r="AM38" s="99"/>
      <c r="AN38" s="99"/>
      <c r="AO38" s="99"/>
      <c r="AP38" s="99"/>
      <c r="AQ38" s="99"/>
      <c r="AR38" s="99"/>
      <c r="AS38" s="99"/>
      <c r="AT38" s="99"/>
    </row>
    <row r="39" spans="1:46" s="71" customFormat="1" x14ac:dyDescent="0.3">
      <c r="A39" s="66">
        <v>1214</v>
      </c>
      <c r="B39" s="67" t="s">
        <v>57</v>
      </c>
      <c r="C39" s="66">
        <v>15</v>
      </c>
      <c r="D39" s="88">
        <v>0</v>
      </c>
      <c r="E39" s="68">
        <v>3.5</v>
      </c>
      <c r="F39" s="66">
        <v>711</v>
      </c>
      <c r="G39" s="66">
        <f t="shared" si="6"/>
        <v>612.5</v>
      </c>
      <c r="H39" s="66">
        <f t="shared" si="2"/>
        <v>661.75</v>
      </c>
      <c r="I39" s="88">
        <v>225</v>
      </c>
      <c r="J39" s="69">
        <f t="shared" si="3"/>
        <v>29.116666666666667</v>
      </c>
      <c r="K39" s="66"/>
      <c r="L39" s="66"/>
      <c r="M39" s="66"/>
      <c r="N39" s="44">
        <f t="shared" si="7"/>
        <v>2.2058333333333331</v>
      </c>
      <c r="O39" s="49">
        <f t="shared" si="4"/>
        <v>31.322500000000002</v>
      </c>
      <c r="P39" s="83">
        <v>350</v>
      </c>
      <c r="Q39" s="71">
        <f t="shared" si="5"/>
        <v>175</v>
      </c>
      <c r="R39" s="99"/>
      <c r="S39" s="99"/>
      <c r="T39" s="99"/>
      <c r="U39" s="99"/>
      <c r="V39" s="99"/>
      <c r="W39" s="99"/>
      <c r="X39" s="99"/>
      <c r="Y39" s="99"/>
      <c r="Z39" s="99"/>
      <c r="AA39" s="99"/>
      <c r="AB39" s="99"/>
      <c r="AC39" s="99"/>
      <c r="AD39" s="99"/>
      <c r="AE39" s="99"/>
      <c r="AF39" s="99"/>
      <c r="AG39" s="99"/>
      <c r="AH39" s="99"/>
      <c r="AI39" s="99"/>
      <c r="AJ39" s="99"/>
      <c r="AK39" s="99"/>
      <c r="AL39" s="99"/>
      <c r="AM39" s="99"/>
      <c r="AN39" s="99"/>
      <c r="AO39" s="99"/>
      <c r="AP39" s="99"/>
      <c r="AQ39" s="99"/>
      <c r="AR39" s="99"/>
      <c r="AS39" s="99"/>
      <c r="AT39" s="99"/>
    </row>
    <row r="40" spans="1:46" s="65" customFormat="1" x14ac:dyDescent="0.3">
      <c r="A40" s="41">
        <v>1235</v>
      </c>
      <c r="B40" s="67" t="s">
        <v>58</v>
      </c>
      <c r="C40" s="41">
        <v>15</v>
      </c>
      <c r="D40" s="14">
        <v>0</v>
      </c>
      <c r="E40" s="42">
        <v>3.5</v>
      </c>
      <c r="F40" s="41">
        <v>1468</v>
      </c>
      <c r="G40" s="66">
        <f t="shared" si="6"/>
        <v>892.5</v>
      </c>
      <c r="H40" s="41">
        <f t="shared" si="2"/>
        <v>1180.25</v>
      </c>
      <c r="I40" s="14">
        <v>450</v>
      </c>
      <c r="J40" s="69">
        <f t="shared" si="3"/>
        <v>48.68333333333333</v>
      </c>
      <c r="K40" s="41"/>
      <c r="L40" s="41"/>
      <c r="M40" s="41"/>
      <c r="N40" s="39">
        <f t="shared" si="7"/>
        <v>3.934166666666667</v>
      </c>
      <c r="O40" s="49">
        <f t="shared" si="4"/>
        <v>52.6175</v>
      </c>
      <c r="P40" s="84">
        <v>510</v>
      </c>
      <c r="Q40" s="71">
        <f t="shared" si="5"/>
        <v>255</v>
      </c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</row>
    <row r="41" spans="1:46" s="65" customFormat="1" x14ac:dyDescent="0.3">
      <c r="A41" s="41">
        <v>1600</v>
      </c>
      <c r="B41" s="67" t="s">
        <v>281</v>
      </c>
      <c r="C41" s="41">
        <v>9</v>
      </c>
      <c r="D41" s="14">
        <v>634</v>
      </c>
      <c r="E41" s="42">
        <v>9</v>
      </c>
      <c r="F41" s="41">
        <v>360</v>
      </c>
      <c r="G41" s="66">
        <f t="shared" si="6"/>
        <v>274.5</v>
      </c>
      <c r="H41" s="41">
        <f t="shared" si="2"/>
        <v>317.25</v>
      </c>
      <c r="I41" s="14"/>
      <c r="J41" s="69">
        <f t="shared" si="3"/>
        <v>-35.194444444444443</v>
      </c>
      <c r="K41" s="41"/>
      <c r="L41" s="41"/>
      <c r="M41" s="41"/>
      <c r="N41" s="39">
        <f t="shared" si="7"/>
        <v>1.7625000000000002</v>
      </c>
      <c r="O41" s="49">
        <f t="shared" si="4"/>
        <v>-33.43194444444444</v>
      </c>
      <c r="P41" s="84">
        <v>61</v>
      </c>
      <c r="Q41" s="71">
        <f t="shared" si="5"/>
        <v>30.5</v>
      </c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</row>
    <row r="42" spans="1:46" s="65" customFormat="1" x14ac:dyDescent="0.3">
      <c r="A42" s="41">
        <v>1601</v>
      </c>
      <c r="B42" s="63" t="s">
        <v>280</v>
      </c>
      <c r="C42" s="41">
        <v>9</v>
      </c>
      <c r="D42" s="14">
        <v>652</v>
      </c>
      <c r="E42" s="42">
        <v>9</v>
      </c>
      <c r="F42" s="41">
        <v>306</v>
      </c>
      <c r="G42" s="66">
        <f t="shared" si="6"/>
        <v>49.5</v>
      </c>
      <c r="H42" s="41">
        <f t="shared" si="2"/>
        <v>177.75</v>
      </c>
      <c r="I42" s="14"/>
      <c r="J42" s="69">
        <f t="shared" si="3"/>
        <v>-52.694444444444443</v>
      </c>
      <c r="K42" s="41"/>
      <c r="L42" s="41"/>
      <c r="M42" s="41"/>
      <c r="N42" s="39">
        <f t="shared" si="7"/>
        <v>0.98750000000000016</v>
      </c>
      <c r="O42" s="49">
        <f t="shared" si="4"/>
        <v>-51.706944444444446</v>
      </c>
      <c r="P42" s="84">
        <v>11</v>
      </c>
      <c r="Q42" s="71">
        <f t="shared" si="5"/>
        <v>5.5</v>
      </c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</row>
    <row r="43" spans="1:46" s="71" customFormat="1" x14ac:dyDescent="0.3">
      <c r="A43" s="66">
        <v>1603</v>
      </c>
      <c r="B43" s="67" t="s">
        <v>282</v>
      </c>
      <c r="C43" s="66">
        <v>12</v>
      </c>
      <c r="D43" s="88">
        <v>245</v>
      </c>
      <c r="E43" s="68">
        <v>9</v>
      </c>
      <c r="F43" s="66">
        <v>396</v>
      </c>
      <c r="G43" s="66">
        <f t="shared" si="6"/>
        <v>189</v>
      </c>
      <c r="H43" s="66">
        <f t="shared" si="2"/>
        <v>292.5</v>
      </c>
      <c r="I43" s="88"/>
      <c r="J43" s="69">
        <f t="shared" si="3"/>
        <v>3.9583333333333335</v>
      </c>
      <c r="K43" s="66"/>
      <c r="L43" s="66"/>
      <c r="M43" s="66"/>
      <c r="N43" s="44">
        <f t="shared" si="7"/>
        <v>1.21875</v>
      </c>
      <c r="O43" s="49">
        <f t="shared" si="4"/>
        <v>5.1770833333333339</v>
      </c>
      <c r="P43" s="83">
        <v>42</v>
      </c>
      <c r="Q43" s="71">
        <f t="shared" si="5"/>
        <v>21</v>
      </c>
      <c r="R43" s="99"/>
      <c r="S43" s="99"/>
      <c r="T43" s="99"/>
      <c r="U43" s="99"/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/>
      <c r="AH43" s="99"/>
      <c r="AI43" s="99"/>
      <c r="AJ43" s="99"/>
      <c r="AK43" s="99"/>
      <c r="AL43" s="99"/>
      <c r="AM43" s="99"/>
      <c r="AN43" s="99"/>
      <c r="AO43" s="99"/>
      <c r="AP43" s="99"/>
      <c r="AQ43" s="99"/>
      <c r="AR43" s="99"/>
      <c r="AS43" s="99"/>
      <c r="AT43" s="99"/>
    </row>
    <row r="44" spans="1:46" s="71" customFormat="1" x14ac:dyDescent="0.3">
      <c r="A44" s="66">
        <v>1604</v>
      </c>
      <c r="B44" s="67" t="s">
        <v>286</v>
      </c>
      <c r="C44" s="66">
        <v>12</v>
      </c>
      <c r="D44" s="88">
        <v>94</v>
      </c>
      <c r="E44" s="68">
        <v>9</v>
      </c>
      <c r="F44" s="66">
        <v>216</v>
      </c>
      <c r="G44" s="66">
        <f t="shared" si="6"/>
        <v>207</v>
      </c>
      <c r="H44" s="66">
        <f t="shared" si="2"/>
        <v>211.5</v>
      </c>
      <c r="I44" s="88"/>
      <c r="J44" s="69">
        <f t="shared" si="3"/>
        <v>9.7916666666666661</v>
      </c>
      <c r="K44" s="66"/>
      <c r="L44" s="66"/>
      <c r="M44" s="66"/>
      <c r="N44" s="44">
        <f t="shared" si="7"/>
        <v>0.88125000000000009</v>
      </c>
      <c r="O44" s="49">
        <f t="shared" si="4"/>
        <v>10.672916666666666</v>
      </c>
      <c r="P44" s="83">
        <v>46</v>
      </c>
      <c r="Q44" s="71">
        <f t="shared" si="5"/>
        <v>23</v>
      </c>
      <c r="R44" s="99"/>
      <c r="S44" s="99"/>
      <c r="T44" s="99"/>
      <c r="U44" s="99"/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9"/>
      <c r="AI44" s="99"/>
      <c r="AJ44" s="99"/>
      <c r="AK44" s="99"/>
      <c r="AL44" s="99"/>
      <c r="AM44" s="99"/>
      <c r="AN44" s="99"/>
      <c r="AO44" s="99"/>
      <c r="AP44" s="99"/>
      <c r="AQ44" s="99"/>
      <c r="AR44" s="99"/>
      <c r="AS44" s="99"/>
      <c r="AT44" s="99"/>
    </row>
    <row r="45" spans="1:46" s="71" customFormat="1" x14ac:dyDescent="0.3">
      <c r="A45" s="66">
        <v>163</v>
      </c>
      <c r="B45" s="67" t="s">
        <v>351</v>
      </c>
      <c r="C45" s="66">
        <v>10</v>
      </c>
      <c r="D45" s="88">
        <v>0</v>
      </c>
      <c r="E45" s="68">
        <v>3.5</v>
      </c>
      <c r="F45" s="66">
        <v>377</v>
      </c>
      <c r="G45" s="66">
        <f t="shared" si="6"/>
        <v>416.5</v>
      </c>
      <c r="H45" s="66">
        <f t="shared" si="2"/>
        <v>396.75</v>
      </c>
      <c r="I45" s="88">
        <v>220</v>
      </c>
      <c r="J45" s="69">
        <f t="shared" si="3"/>
        <v>17.675000000000001</v>
      </c>
      <c r="K45" s="66"/>
      <c r="L45" s="66"/>
      <c r="M45" s="66"/>
      <c r="N45" s="44">
        <f t="shared" si="7"/>
        <v>1.9837500000000001</v>
      </c>
      <c r="O45" s="49">
        <f t="shared" si="4"/>
        <v>19.658750000000001</v>
      </c>
      <c r="P45" s="83">
        <v>238</v>
      </c>
      <c r="Q45" s="71">
        <f t="shared" si="5"/>
        <v>119</v>
      </c>
      <c r="R45" s="99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  <c r="AN45" s="99"/>
      <c r="AO45" s="99"/>
      <c r="AP45" s="99"/>
      <c r="AQ45" s="99"/>
      <c r="AR45" s="99"/>
      <c r="AS45" s="99"/>
      <c r="AT45" s="99"/>
    </row>
    <row r="46" spans="1:46" s="71" customFormat="1" x14ac:dyDescent="0.3">
      <c r="A46" s="66">
        <v>54</v>
      </c>
      <c r="B46" s="67" t="s">
        <v>352</v>
      </c>
      <c r="C46" s="66">
        <v>10</v>
      </c>
      <c r="D46" s="88">
        <v>0</v>
      </c>
      <c r="E46" s="68">
        <v>3.5</v>
      </c>
      <c r="F46" s="66">
        <v>378</v>
      </c>
      <c r="G46" s="66">
        <f t="shared" si="6"/>
        <v>521.5</v>
      </c>
      <c r="H46" s="66">
        <f t="shared" si="2"/>
        <v>449.75</v>
      </c>
      <c r="I46" s="88">
        <v>200</v>
      </c>
      <c r="J46" s="69">
        <f t="shared" si="3"/>
        <v>24.975000000000001</v>
      </c>
      <c r="K46" s="66"/>
      <c r="L46" s="66"/>
      <c r="M46" s="66"/>
      <c r="N46" s="44">
        <f t="shared" si="7"/>
        <v>2.2487500000000002</v>
      </c>
      <c r="O46" s="49">
        <f t="shared" si="4"/>
        <v>27.223750000000003</v>
      </c>
      <c r="P46" s="83">
        <v>298</v>
      </c>
      <c r="Q46" s="71">
        <f t="shared" si="5"/>
        <v>149</v>
      </c>
      <c r="R46" s="99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/>
      <c r="AP46" s="99"/>
      <c r="AQ46" s="99"/>
      <c r="AR46" s="99"/>
      <c r="AS46" s="99"/>
      <c r="AT46" s="99"/>
    </row>
    <row r="47" spans="1:46" s="71" customFormat="1" x14ac:dyDescent="0.3">
      <c r="A47" s="66">
        <v>1479</v>
      </c>
      <c r="B47" s="67" t="s">
        <v>230</v>
      </c>
      <c r="C47" s="66">
        <v>30</v>
      </c>
      <c r="D47" s="88">
        <v>0</v>
      </c>
      <c r="E47" s="68">
        <v>3.5</v>
      </c>
      <c r="F47" s="66">
        <v>523</v>
      </c>
      <c r="G47" s="66">
        <f t="shared" si="6"/>
        <v>379.75</v>
      </c>
      <c r="H47" s="66">
        <f t="shared" si="2"/>
        <v>451.375</v>
      </c>
      <c r="I47" s="88"/>
      <c r="J47" s="69">
        <f t="shared" si="3"/>
        <v>15.045833333333333</v>
      </c>
      <c r="K47" s="66"/>
      <c r="L47" s="66"/>
      <c r="M47" s="66"/>
      <c r="N47" s="44">
        <f t="shared" si="7"/>
        <v>0.75229166666666669</v>
      </c>
      <c r="O47" s="49">
        <f t="shared" si="4"/>
        <v>15.798124999999999</v>
      </c>
      <c r="P47" s="83">
        <v>217</v>
      </c>
      <c r="Q47" s="71">
        <f t="shared" si="5"/>
        <v>108.5</v>
      </c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99"/>
      <c r="AP47" s="99"/>
      <c r="AQ47" s="99"/>
      <c r="AR47" s="99"/>
      <c r="AS47" s="99"/>
      <c r="AT47" s="99"/>
    </row>
    <row r="48" spans="1:46" s="71" customFormat="1" x14ac:dyDescent="0.3">
      <c r="A48" s="66">
        <v>1042</v>
      </c>
      <c r="B48" s="67" t="s">
        <v>231</v>
      </c>
      <c r="C48" s="66">
        <v>10</v>
      </c>
      <c r="D48" s="88">
        <v>0</v>
      </c>
      <c r="E48" s="68">
        <v>4</v>
      </c>
      <c r="F48" s="66">
        <v>294</v>
      </c>
      <c r="G48" s="66">
        <f t="shared" si="6"/>
        <v>354</v>
      </c>
      <c r="H48" s="66">
        <f t="shared" si="2"/>
        <v>324</v>
      </c>
      <c r="I48" s="88"/>
      <c r="J48" s="69">
        <f t="shared" si="3"/>
        <v>32.4</v>
      </c>
      <c r="K48" s="66"/>
      <c r="L48" s="66"/>
      <c r="M48" s="66"/>
      <c r="N48" s="44">
        <f t="shared" si="7"/>
        <v>1.6199999999999999</v>
      </c>
      <c r="O48" s="49">
        <f t="shared" si="4"/>
        <v>34.019999999999996</v>
      </c>
      <c r="P48" s="83">
        <v>177</v>
      </c>
      <c r="Q48" s="71">
        <f t="shared" si="5"/>
        <v>88.5</v>
      </c>
      <c r="R48" s="99"/>
      <c r="S48" s="99"/>
      <c r="T48" s="99"/>
      <c r="U48" s="99"/>
      <c r="V48" s="99"/>
      <c r="W48" s="99"/>
      <c r="X48" s="99"/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99"/>
      <c r="AM48" s="99"/>
      <c r="AN48" s="99"/>
      <c r="AO48" s="99"/>
      <c r="AP48" s="99"/>
      <c r="AQ48" s="99"/>
      <c r="AR48" s="99"/>
      <c r="AS48" s="99"/>
      <c r="AT48" s="99"/>
    </row>
    <row r="49" spans="1:46" s="71" customFormat="1" x14ac:dyDescent="0.3">
      <c r="A49" s="66">
        <v>87</v>
      </c>
      <c r="B49" s="67" t="s">
        <v>232</v>
      </c>
      <c r="C49" s="66">
        <v>30</v>
      </c>
      <c r="D49" s="88">
        <v>201</v>
      </c>
      <c r="E49" s="68">
        <v>4</v>
      </c>
      <c r="F49" s="66">
        <v>1950</v>
      </c>
      <c r="G49" s="66">
        <f t="shared" si="6"/>
        <v>2414</v>
      </c>
      <c r="H49" s="66">
        <f t="shared" si="2"/>
        <v>2182</v>
      </c>
      <c r="I49" s="88">
        <v>600</v>
      </c>
      <c r="J49" s="69">
        <f t="shared" si="3"/>
        <v>46.033333333333331</v>
      </c>
      <c r="K49" s="66"/>
      <c r="L49" s="66"/>
      <c r="M49" s="66"/>
      <c r="N49" s="44">
        <f t="shared" si="7"/>
        <v>3.6366666666666672</v>
      </c>
      <c r="O49" s="49">
        <f t="shared" si="4"/>
        <v>49.67</v>
      </c>
      <c r="P49" s="83">
        <v>1207</v>
      </c>
      <c r="Q49" s="71">
        <f t="shared" si="5"/>
        <v>603.5</v>
      </c>
      <c r="R49" s="99"/>
      <c r="S49" s="99"/>
      <c r="T49" s="99"/>
      <c r="U49" s="99"/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99"/>
      <c r="AG49" s="99"/>
      <c r="AH49" s="99"/>
      <c r="AI49" s="99"/>
      <c r="AJ49" s="99"/>
      <c r="AK49" s="99"/>
      <c r="AL49" s="99"/>
      <c r="AM49" s="99"/>
      <c r="AN49" s="99"/>
      <c r="AO49" s="99"/>
      <c r="AP49" s="99"/>
      <c r="AQ49" s="99"/>
      <c r="AR49" s="99"/>
      <c r="AS49" s="99"/>
      <c r="AT49" s="99"/>
    </row>
    <row r="50" spans="1:46" s="95" customFormat="1" x14ac:dyDescent="0.3">
      <c r="A50" s="66">
        <v>3076</v>
      </c>
      <c r="B50" s="67" t="s">
        <v>229</v>
      </c>
      <c r="C50" s="66">
        <v>30</v>
      </c>
      <c r="D50" s="88">
        <v>0</v>
      </c>
      <c r="E50" s="68">
        <v>4</v>
      </c>
      <c r="F50" s="66">
        <v>712</v>
      </c>
      <c r="G50" s="66">
        <f t="shared" si="6"/>
        <v>562</v>
      </c>
      <c r="H50" s="66">
        <f t="shared" si="2"/>
        <v>637</v>
      </c>
      <c r="I50" s="88"/>
      <c r="J50" s="69">
        <f t="shared" si="3"/>
        <v>21.233333333333334</v>
      </c>
      <c r="K50" s="66"/>
      <c r="L50" s="66"/>
      <c r="M50" s="66"/>
      <c r="N50" s="44">
        <f t="shared" si="7"/>
        <v>1.0616666666666668</v>
      </c>
      <c r="O50" s="49">
        <f t="shared" si="4"/>
        <v>22.295000000000002</v>
      </c>
      <c r="P50" s="83">
        <v>281</v>
      </c>
      <c r="Q50" s="71">
        <f t="shared" si="5"/>
        <v>140.5</v>
      </c>
      <c r="R50" s="99"/>
      <c r="S50" s="99"/>
      <c r="T50" s="99"/>
      <c r="U50" s="99"/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99"/>
      <c r="AG50" s="99"/>
      <c r="AH50" s="99"/>
      <c r="AI50" s="99"/>
      <c r="AJ50" s="99"/>
      <c r="AK50" s="99"/>
      <c r="AL50" s="99"/>
      <c r="AM50" s="99"/>
      <c r="AN50" s="99"/>
      <c r="AO50" s="99"/>
      <c r="AP50" s="99"/>
      <c r="AQ50" s="99"/>
      <c r="AR50" s="99"/>
      <c r="AS50" s="99"/>
      <c r="AT50" s="99"/>
    </row>
    <row r="51" spans="1:46" s="71" customFormat="1" x14ac:dyDescent="0.3">
      <c r="A51" s="66">
        <v>3133</v>
      </c>
      <c r="B51" s="67" t="s">
        <v>317</v>
      </c>
      <c r="C51" s="66">
        <v>12</v>
      </c>
      <c r="D51" s="88">
        <v>0</v>
      </c>
      <c r="E51" s="68">
        <v>9</v>
      </c>
      <c r="F51" s="66">
        <v>1035</v>
      </c>
      <c r="G51" s="66">
        <f t="shared" si="6"/>
        <v>1080</v>
      </c>
      <c r="H51" s="66">
        <f t="shared" si="2"/>
        <v>1057.5</v>
      </c>
      <c r="I51" s="88"/>
      <c r="J51" s="69">
        <f t="shared" si="3"/>
        <v>88.125</v>
      </c>
      <c r="K51" s="66"/>
      <c r="L51" s="66"/>
      <c r="M51" s="66"/>
      <c r="N51" s="44">
        <f t="shared" si="7"/>
        <v>4.40625</v>
      </c>
      <c r="O51" s="49">
        <f t="shared" si="4"/>
        <v>92.53125</v>
      </c>
      <c r="P51" s="83">
        <v>240</v>
      </c>
      <c r="Q51" s="71">
        <f t="shared" si="5"/>
        <v>120</v>
      </c>
      <c r="R51" s="99"/>
      <c r="S51" s="99"/>
      <c r="T51" s="99"/>
      <c r="U51" s="99"/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99"/>
      <c r="AN51" s="99"/>
      <c r="AO51" s="99"/>
      <c r="AP51" s="99"/>
      <c r="AQ51" s="99"/>
      <c r="AR51" s="99"/>
      <c r="AS51" s="99"/>
      <c r="AT51" s="99"/>
    </row>
    <row r="52" spans="1:46" s="71" customFormat="1" x14ac:dyDescent="0.3">
      <c r="A52" s="80">
        <v>1399</v>
      </c>
      <c r="B52" s="90" t="s">
        <v>206</v>
      </c>
      <c r="C52" s="80">
        <v>12</v>
      </c>
      <c r="D52" s="88">
        <v>0</v>
      </c>
      <c r="E52" s="91">
        <v>9</v>
      </c>
      <c r="F52" s="80">
        <v>1017</v>
      </c>
      <c r="G52" s="80">
        <f t="shared" si="6"/>
        <v>0</v>
      </c>
      <c r="H52" s="80">
        <f t="shared" si="2"/>
        <v>508.5</v>
      </c>
      <c r="I52" s="88">
        <v>900</v>
      </c>
      <c r="J52" s="92">
        <f t="shared" si="3"/>
        <v>-32.625</v>
      </c>
      <c r="K52" s="80"/>
      <c r="L52" s="80"/>
      <c r="M52" s="80"/>
      <c r="N52" s="93">
        <f t="shared" si="7"/>
        <v>2.1187499999999999</v>
      </c>
      <c r="O52" s="93">
        <f t="shared" si="4"/>
        <v>-30.506250000000001</v>
      </c>
      <c r="P52" s="94"/>
      <c r="Q52" s="95">
        <f t="shared" si="5"/>
        <v>0</v>
      </c>
      <c r="R52" s="99"/>
      <c r="S52" s="99"/>
      <c r="T52" s="99"/>
      <c r="U52" s="99"/>
      <c r="V52" s="99"/>
      <c r="W52" s="99"/>
      <c r="X52" s="99"/>
      <c r="Y52" s="99"/>
      <c r="Z52" s="99"/>
      <c r="AA52" s="99"/>
      <c r="AB52" s="99"/>
      <c r="AC52" s="99"/>
      <c r="AD52" s="99"/>
      <c r="AE52" s="99"/>
      <c r="AF52" s="99"/>
      <c r="AG52" s="99"/>
      <c r="AH52" s="99"/>
      <c r="AI52" s="99"/>
      <c r="AJ52" s="99"/>
      <c r="AK52" s="99"/>
      <c r="AL52" s="99"/>
      <c r="AM52" s="99"/>
      <c r="AN52" s="99"/>
      <c r="AO52" s="99"/>
      <c r="AP52" s="99"/>
      <c r="AQ52" s="99"/>
      <c r="AR52" s="99"/>
      <c r="AS52" s="99"/>
      <c r="AT52" s="99"/>
    </row>
    <row r="53" spans="1:46" s="71" customFormat="1" x14ac:dyDescent="0.3">
      <c r="A53" s="66">
        <v>1071</v>
      </c>
      <c r="B53" s="67" t="s">
        <v>27</v>
      </c>
      <c r="C53" s="66">
        <v>20</v>
      </c>
      <c r="D53" s="88">
        <v>958</v>
      </c>
      <c r="E53" s="68">
        <v>5</v>
      </c>
      <c r="F53" s="66">
        <v>1253</v>
      </c>
      <c r="G53" s="66">
        <f t="shared" si="6"/>
        <v>1567.5</v>
      </c>
      <c r="H53" s="66">
        <f t="shared" si="2"/>
        <v>1410.25</v>
      </c>
      <c r="I53" s="88">
        <v>400</v>
      </c>
      <c r="J53" s="69">
        <f t="shared" si="3"/>
        <v>2.6124999999999998</v>
      </c>
      <c r="K53" s="66"/>
      <c r="L53" s="66"/>
      <c r="M53" s="66"/>
      <c r="N53" s="44">
        <f t="shared" si="7"/>
        <v>3.5256250000000002</v>
      </c>
      <c r="O53" s="49">
        <f t="shared" si="4"/>
        <v>6.1381250000000005</v>
      </c>
      <c r="P53" s="83">
        <v>627</v>
      </c>
      <c r="Q53" s="71">
        <f t="shared" si="5"/>
        <v>313.5</v>
      </c>
      <c r="R53" s="99"/>
      <c r="S53" s="99"/>
      <c r="T53" s="99"/>
      <c r="U53" s="99"/>
      <c r="V53" s="99"/>
      <c r="W53" s="99"/>
      <c r="X53" s="99"/>
      <c r="Y53" s="99"/>
      <c r="Z53" s="99"/>
      <c r="AA53" s="99"/>
      <c r="AB53" s="99"/>
      <c r="AC53" s="99"/>
      <c r="AD53" s="99"/>
      <c r="AE53" s="99"/>
      <c r="AF53" s="99"/>
      <c r="AG53" s="99"/>
      <c r="AH53" s="99"/>
      <c r="AI53" s="99"/>
      <c r="AJ53" s="99"/>
      <c r="AK53" s="99"/>
      <c r="AL53" s="99"/>
      <c r="AM53" s="99"/>
      <c r="AN53" s="99"/>
      <c r="AO53" s="99"/>
      <c r="AP53" s="99"/>
      <c r="AQ53" s="99"/>
      <c r="AR53" s="99"/>
      <c r="AS53" s="99"/>
      <c r="AT53" s="99"/>
    </row>
    <row r="54" spans="1:46" s="71" customFormat="1" x14ac:dyDescent="0.3">
      <c r="A54" s="66">
        <v>1070</v>
      </c>
      <c r="B54" s="67" t="s">
        <v>26</v>
      </c>
      <c r="C54" s="66">
        <v>20</v>
      </c>
      <c r="D54" s="88">
        <v>747</v>
      </c>
      <c r="E54" s="68">
        <v>5</v>
      </c>
      <c r="F54" s="66">
        <v>1555</v>
      </c>
      <c r="G54" s="66">
        <f t="shared" si="6"/>
        <v>1407.5</v>
      </c>
      <c r="H54" s="66">
        <f t="shared" si="2"/>
        <v>1481.25</v>
      </c>
      <c r="I54" s="88">
        <v>440</v>
      </c>
      <c r="J54" s="69">
        <f t="shared" si="3"/>
        <v>14.7125</v>
      </c>
      <c r="K54" s="66"/>
      <c r="L54" s="66"/>
      <c r="M54" s="66"/>
      <c r="N54" s="44">
        <f t="shared" si="7"/>
        <v>3.703125</v>
      </c>
      <c r="O54" s="49">
        <f t="shared" si="4"/>
        <v>18.415624999999999</v>
      </c>
      <c r="P54" s="83">
        <v>563</v>
      </c>
      <c r="Q54" s="71">
        <f t="shared" si="5"/>
        <v>281.5</v>
      </c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99"/>
      <c r="AI54" s="99"/>
      <c r="AJ54" s="99"/>
      <c r="AK54" s="99"/>
      <c r="AL54" s="99"/>
      <c r="AM54" s="99"/>
      <c r="AN54" s="99"/>
      <c r="AO54" s="99"/>
      <c r="AP54" s="99"/>
      <c r="AQ54" s="99"/>
      <c r="AR54" s="99"/>
      <c r="AS54" s="99"/>
      <c r="AT54" s="99"/>
    </row>
    <row r="55" spans="1:46" s="71" customFormat="1" x14ac:dyDescent="0.3">
      <c r="A55" s="66">
        <v>8</v>
      </c>
      <c r="B55" s="67" t="s">
        <v>28</v>
      </c>
      <c r="C55" s="66">
        <v>20</v>
      </c>
      <c r="D55" s="88">
        <v>5673</v>
      </c>
      <c r="E55" s="68">
        <v>10</v>
      </c>
      <c r="F55" s="66">
        <v>7337</v>
      </c>
      <c r="G55" s="66">
        <f t="shared" si="6"/>
        <v>6440</v>
      </c>
      <c r="H55" s="66">
        <f t="shared" si="2"/>
        <v>6888.5</v>
      </c>
      <c r="I55" s="88"/>
      <c r="J55" s="69">
        <f t="shared" si="3"/>
        <v>60.774999999999999</v>
      </c>
      <c r="K55" s="66"/>
      <c r="L55" s="73">
        <v>20</v>
      </c>
      <c r="M55" s="66"/>
      <c r="N55" s="44">
        <f t="shared" si="7"/>
        <v>17.221250000000001</v>
      </c>
      <c r="O55" s="49">
        <f t="shared" si="4"/>
        <v>77.996250000000003</v>
      </c>
      <c r="P55" s="83">
        <v>1288</v>
      </c>
      <c r="Q55" s="71">
        <f t="shared" si="5"/>
        <v>644</v>
      </c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99"/>
      <c r="AI55" s="99"/>
      <c r="AJ55" s="99"/>
      <c r="AK55" s="99"/>
      <c r="AL55" s="99"/>
      <c r="AM55" s="99"/>
      <c r="AN55" s="99"/>
      <c r="AO55" s="99"/>
      <c r="AP55" s="99"/>
      <c r="AQ55" s="99"/>
      <c r="AR55" s="99"/>
      <c r="AS55" s="99"/>
      <c r="AT55" s="99"/>
    </row>
    <row r="56" spans="1:46" s="71" customFormat="1" x14ac:dyDescent="0.3">
      <c r="A56" s="66">
        <v>1310</v>
      </c>
      <c r="B56" s="67" t="s">
        <v>151</v>
      </c>
      <c r="C56" s="66">
        <v>20</v>
      </c>
      <c r="D56" s="88">
        <v>0</v>
      </c>
      <c r="E56" s="68">
        <v>4</v>
      </c>
      <c r="F56" s="66">
        <v>1353</v>
      </c>
      <c r="G56" s="66">
        <f t="shared" si="6"/>
        <v>1200</v>
      </c>
      <c r="H56" s="66">
        <f t="shared" si="2"/>
        <v>1276.5</v>
      </c>
      <c r="I56" s="88">
        <v>1400</v>
      </c>
      <c r="J56" s="69">
        <f t="shared" si="3"/>
        <v>-6.1749999999999998</v>
      </c>
      <c r="K56" s="66"/>
      <c r="L56" s="66"/>
      <c r="M56" s="66"/>
      <c r="N56" s="44">
        <f t="shared" si="7"/>
        <v>3.1912500000000001</v>
      </c>
      <c r="O56" s="49">
        <f t="shared" si="4"/>
        <v>-2.9837499999999997</v>
      </c>
      <c r="P56" s="83">
        <v>600</v>
      </c>
      <c r="Q56" s="71">
        <f t="shared" si="5"/>
        <v>300</v>
      </c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99"/>
      <c r="AI56" s="99"/>
      <c r="AJ56" s="99"/>
      <c r="AK56" s="99"/>
      <c r="AL56" s="99"/>
      <c r="AM56" s="99"/>
      <c r="AN56" s="99"/>
      <c r="AO56" s="99"/>
      <c r="AP56" s="99"/>
      <c r="AQ56" s="99"/>
      <c r="AR56" s="99"/>
      <c r="AS56" s="99"/>
      <c r="AT56" s="99"/>
    </row>
    <row r="57" spans="1:46" s="71" customFormat="1" x14ac:dyDescent="0.3">
      <c r="A57" s="66">
        <v>1380</v>
      </c>
      <c r="B57" s="67" t="s">
        <v>152</v>
      </c>
      <c r="C57" s="66">
        <v>20</v>
      </c>
      <c r="D57" s="88">
        <v>0</v>
      </c>
      <c r="E57" s="68">
        <v>4</v>
      </c>
      <c r="F57" s="66">
        <v>977</v>
      </c>
      <c r="G57" s="66">
        <f t="shared" si="6"/>
        <v>1000</v>
      </c>
      <c r="H57" s="66">
        <f t="shared" si="2"/>
        <v>988.5</v>
      </c>
      <c r="I57" s="88">
        <v>1300</v>
      </c>
      <c r="J57" s="69">
        <f t="shared" si="3"/>
        <v>-15.574999999999999</v>
      </c>
      <c r="K57" s="66"/>
      <c r="L57" s="73">
        <v>15</v>
      </c>
      <c r="M57" s="66"/>
      <c r="N57" s="44">
        <f t="shared" si="7"/>
        <v>2.4712500000000004</v>
      </c>
      <c r="O57" s="49">
        <f t="shared" si="4"/>
        <v>-13.103749999999998</v>
      </c>
      <c r="P57" s="83">
        <v>500</v>
      </c>
      <c r="Q57" s="71">
        <f t="shared" si="5"/>
        <v>250</v>
      </c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99"/>
      <c r="AJ57" s="99"/>
      <c r="AK57" s="99"/>
      <c r="AL57" s="99"/>
      <c r="AM57" s="99"/>
      <c r="AN57" s="99"/>
      <c r="AO57" s="99"/>
      <c r="AP57" s="99"/>
      <c r="AQ57" s="99"/>
      <c r="AR57" s="99"/>
      <c r="AS57" s="99"/>
      <c r="AT57" s="99"/>
    </row>
    <row r="58" spans="1:46" s="71" customFormat="1" x14ac:dyDescent="0.3">
      <c r="A58" s="66">
        <v>3080</v>
      </c>
      <c r="B58" s="67" t="s">
        <v>90</v>
      </c>
      <c r="C58" s="66">
        <v>12</v>
      </c>
      <c r="D58" s="88">
        <v>900</v>
      </c>
      <c r="E58" s="68">
        <v>9</v>
      </c>
      <c r="F58" s="66">
        <v>698</v>
      </c>
      <c r="G58" s="66">
        <f t="shared" si="6"/>
        <v>1894.5</v>
      </c>
      <c r="H58" s="66">
        <f t="shared" si="2"/>
        <v>1296.25</v>
      </c>
      <c r="I58" s="88">
        <v>480</v>
      </c>
      <c r="J58" s="69">
        <f t="shared" si="3"/>
        <v>-6.979166666666667</v>
      </c>
      <c r="K58" s="66"/>
      <c r="L58" s="73">
        <v>25</v>
      </c>
      <c r="M58" s="66"/>
      <c r="N58" s="44">
        <f t="shared" si="7"/>
        <v>5.401041666666667</v>
      </c>
      <c r="O58" s="49">
        <f t="shared" si="4"/>
        <v>-1.578125</v>
      </c>
      <c r="P58" s="83">
        <v>421</v>
      </c>
      <c r="Q58" s="71">
        <f t="shared" si="5"/>
        <v>210.5</v>
      </c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  <c r="AR58" s="99"/>
      <c r="AS58" s="99"/>
      <c r="AT58" s="99"/>
    </row>
    <row r="59" spans="1:46" s="71" customFormat="1" x14ac:dyDescent="0.3">
      <c r="A59" s="66">
        <v>1349</v>
      </c>
      <c r="B59" s="67" t="s">
        <v>91</v>
      </c>
      <c r="C59" s="66">
        <v>12</v>
      </c>
      <c r="D59" s="88">
        <v>0</v>
      </c>
      <c r="E59" s="68">
        <v>9</v>
      </c>
      <c r="F59" s="66">
        <v>212</v>
      </c>
      <c r="G59" s="66">
        <f t="shared" si="6"/>
        <v>774</v>
      </c>
      <c r="H59" s="66">
        <f t="shared" si="2"/>
        <v>493</v>
      </c>
      <c r="I59" s="88"/>
      <c r="J59" s="69">
        <f t="shared" si="3"/>
        <v>41.083333333333336</v>
      </c>
      <c r="K59" s="66"/>
      <c r="L59" s="73">
        <v>10</v>
      </c>
      <c r="M59" s="66"/>
      <c r="N59" s="44">
        <f t="shared" si="7"/>
        <v>2.0541666666666667</v>
      </c>
      <c r="O59" s="49">
        <f t="shared" si="4"/>
        <v>43.137500000000003</v>
      </c>
      <c r="P59" s="83">
        <v>172</v>
      </c>
      <c r="Q59" s="71">
        <f t="shared" si="5"/>
        <v>86</v>
      </c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9"/>
      <c r="AK59" s="99"/>
      <c r="AL59" s="99"/>
      <c r="AM59" s="99"/>
      <c r="AN59" s="99"/>
      <c r="AO59" s="99"/>
      <c r="AP59" s="99"/>
      <c r="AQ59" s="99"/>
      <c r="AR59" s="99"/>
      <c r="AS59" s="99"/>
      <c r="AT59" s="99"/>
    </row>
    <row r="60" spans="1:46" s="65" customFormat="1" x14ac:dyDescent="0.3">
      <c r="A60" s="66">
        <v>1502</v>
      </c>
      <c r="B60" s="67" t="s">
        <v>277</v>
      </c>
      <c r="C60" s="66">
        <v>15</v>
      </c>
      <c r="D60" s="88"/>
      <c r="E60" s="68">
        <v>3</v>
      </c>
      <c r="F60" s="66">
        <v>0</v>
      </c>
      <c r="G60" s="66">
        <f t="shared" si="6"/>
        <v>0</v>
      </c>
      <c r="H60" s="66">
        <v>3000</v>
      </c>
      <c r="I60" s="88"/>
      <c r="J60" s="69">
        <f t="shared" si="3"/>
        <v>200</v>
      </c>
      <c r="K60" s="66"/>
      <c r="L60" s="66"/>
      <c r="M60" s="66"/>
      <c r="N60" s="44"/>
      <c r="O60" s="49">
        <f t="shared" si="4"/>
        <v>200</v>
      </c>
      <c r="P60" s="83"/>
      <c r="Q60" s="71">
        <f t="shared" si="5"/>
        <v>0</v>
      </c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99"/>
      <c r="AJ60" s="99"/>
      <c r="AK60" s="99"/>
      <c r="AL60" s="99"/>
      <c r="AM60" s="99"/>
      <c r="AN60" s="99"/>
      <c r="AO60" s="99"/>
      <c r="AP60" s="99"/>
      <c r="AQ60" s="99"/>
      <c r="AR60" s="99"/>
      <c r="AS60" s="99"/>
      <c r="AT60" s="99"/>
    </row>
    <row r="61" spans="1:46" s="71" customFormat="1" x14ac:dyDescent="0.3">
      <c r="A61" s="66">
        <v>1501</v>
      </c>
      <c r="B61" s="67" t="s">
        <v>278</v>
      </c>
      <c r="C61" s="66">
        <v>15</v>
      </c>
      <c r="D61" s="88"/>
      <c r="E61" s="68">
        <v>3</v>
      </c>
      <c r="F61" s="66">
        <v>0</v>
      </c>
      <c r="G61" s="66">
        <f t="shared" si="6"/>
        <v>0</v>
      </c>
      <c r="H61" s="66">
        <v>4500</v>
      </c>
      <c r="I61" s="88"/>
      <c r="J61" s="69">
        <f t="shared" si="3"/>
        <v>300</v>
      </c>
      <c r="K61" s="66"/>
      <c r="L61" s="66"/>
      <c r="M61" s="66"/>
      <c r="N61" s="44"/>
      <c r="O61" s="49">
        <f t="shared" si="4"/>
        <v>300</v>
      </c>
      <c r="P61" s="83"/>
      <c r="Q61" s="71">
        <f t="shared" si="5"/>
        <v>0</v>
      </c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99"/>
      <c r="AJ61" s="99"/>
      <c r="AK61" s="99"/>
      <c r="AL61" s="99"/>
      <c r="AM61" s="99"/>
      <c r="AN61" s="99"/>
      <c r="AO61" s="99"/>
      <c r="AP61" s="99"/>
      <c r="AQ61" s="99"/>
      <c r="AR61" s="99"/>
      <c r="AS61" s="99"/>
      <c r="AT61" s="99"/>
    </row>
    <row r="62" spans="1:46" s="71" customFormat="1" x14ac:dyDescent="0.3">
      <c r="A62" s="41">
        <v>1402</v>
      </c>
      <c r="B62" s="63" t="s">
        <v>207</v>
      </c>
      <c r="C62" s="41">
        <v>10</v>
      </c>
      <c r="D62" s="14">
        <v>1269</v>
      </c>
      <c r="E62" s="42">
        <v>9</v>
      </c>
      <c r="F62" s="41">
        <v>1197</v>
      </c>
      <c r="G62" s="66">
        <f t="shared" si="6"/>
        <v>3901.5</v>
      </c>
      <c r="H62" s="41">
        <f t="shared" ref="H62:H108" si="9">SUM(F62+G62)/2</f>
        <v>2549.25</v>
      </c>
      <c r="I62" s="14">
        <v>120</v>
      </c>
      <c r="J62" s="69">
        <f t="shared" si="3"/>
        <v>116.02500000000001</v>
      </c>
      <c r="K62" s="41"/>
      <c r="L62" s="41"/>
      <c r="M62" s="41"/>
      <c r="N62" s="39">
        <f t="shared" ref="N62:N108" si="10">H62*0.05/C62</f>
        <v>12.74625</v>
      </c>
      <c r="O62" s="49">
        <f t="shared" si="4"/>
        <v>128.77125000000001</v>
      </c>
      <c r="P62" s="84">
        <v>867</v>
      </c>
      <c r="Q62" s="71">
        <f t="shared" si="5"/>
        <v>433.5</v>
      </c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</row>
    <row r="63" spans="1:46" s="71" customFormat="1" x14ac:dyDescent="0.3">
      <c r="A63" s="66">
        <v>1400</v>
      </c>
      <c r="B63" s="67" t="s">
        <v>208</v>
      </c>
      <c r="C63" s="66">
        <v>10</v>
      </c>
      <c r="D63" s="88">
        <v>1262</v>
      </c>
      <c r="E63" s="68">
        <v>9</v>
      </c>
      <c r="F63" s="66">
        <v>925</v>
      </c>
      <c r="G63" s="66">
        <f t="shared" si="6"/>
        <v>2155.5</v>
      </c>
      <c r="H63" s="66">
        <f t="shared" si="9"/>
        <v>1540.25</v>
      </c>
      <c r="I63" s="88">
        <v>30</v>
      </c>
      <c r="J63" s="69">
        <f t="shared" si="3"/>
        <v>24.824999999999999</v>
      </c>
      <c r="K63" s="66"/>
      <c r="L63" s="66"/>
      <c r="M63" s="66"/>
      <c r="N63" s="44">
        <f t="shared" si="10"/>
        <v>7.7012499999999999</v>
      </c>
      <c r="O63" s="49">
        <f t="shared" si="4"/>
        <v>32.526249999999997</v>
      </c>
      <c r="P63" s="83">
        <v>479</v>
      </c>
      <c r="Q63" s="71">
        <f t="shared" si="5"/>
        <v>239.5</v>
      </c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99"/>
      <c r="AI63" s="99"/>
      <c r="AJ63" s="99"/>
      <c r="AK63" s="99"/>
      <c r="AL63" s="99"/>
      <c r="AM63" s="99"/>
      <c r="AN63" s="99"/>
      <c r="AO63" s="99"/>
      <c r="AP63" s="99"/>
      <c r="AQ63" s="99"/>
      <c r="AR63" s="99"/>
      <c r="AS63" s="99"/>
      <c r="AT63" s="99"/>
    </row>
    <row r="64" spans="1:46" s="71" customFormat="1" x14ac:dyDescent="0.3">
      <c r="A64" s="66">
        <v>1401</v>
      </c>
      <c r="B64" s="67" t="s">
        <v>59</v>
      </c>
      <c r="C64" s="66">
        <v>10</v>
      </c>
      <c r="D64" s="88">
        <v>1969</v>
      </c>
      <c r="E64" s="68">
        <v>9</v>
      </c>
      <c r="F64" s="66">
        <v>2311</v>
      </c>
      <c r="G64" s="66">
        <f t="shared" si="6"/>
        <v>4248</v>
      </c>
      <c r="H64" s="66">
        <f t="shared" si="9"/>
        <v>3279.5</v>
      </c>
      <c r="I64" s="88">
        <v>115</v>
      </c>
      <c r="J64" s="69">
        <f t="shared" si="3"/>
        <v>119.55</v>
      </c>
      <c r="K64" s="66"/>
      <c r="L64" s="66"/>
      <c r="M64" s="66"/>
      <c r="N64" s="44">
        <f t="shared" si="10"/>
        <v>16.397500000000001</v>
      </c>
      <c r="O64" s="49">
        <f t="shared" si="4"/>
        <v>135.94749999999999</v>
      </c>
      <c r="P64" s="83">
        <v>944</v>
      </c>
      <c r="Q64" s="71">
        <f t="shared" si="5"/>
        <v>472</v>
      </c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99"/>
      <c r="AI64" s="99"/>
      <c r="AJ64" s="99"/>
      <c r="AK64" s="99"/>
      <c r="AL64" s="99"/>
      <c r="AM64" s="99"/>
      <c r="AN64" s="99"/>
      <c r="AO64" s="99"/>
      <c r="AP64" s="99"/>
      <c r="AQ64" s="99"/>
      <c r="AR64" s="99"/>
      <c r="AS64" s="99"/>
      <c r="AT64" s="99"/>
    </row>
    <row r="65" spans="1:46" s="71" customFormat="1" x14ac:dyDescent="0.3">
      <c r="A65" s="66">
        <v>1236</v>
      </c>
      <c r="B65" s="67" t="s">
        <v>29</v>
      </c>
      <c r="C65" s="66">
        <v>30</v>
      </c>
      <c r="D65" s="88">
        <v>3845</v>
      </c>
      <c r="E65" s="68">
        <v>9</v>
      </c>
      <c r="F65" s="66">
        <v>3686</v>
      </c>
      <c r="G65" s="66">
        <f t="shared" si="6"/>
        <v>4059</v>
      </c>
      <c r="H65" s="66">
        <f t="shared" si="9"/>
        <v>3872.5</v>
      </c>
      <c r="I65" s="88"/>
      <c r="J65" s="69">
        <f t="shared" si="3"/>
        <v>0.91666666666666663</v>
      </c>
      <c r="K65" s="66"/>
      <c r="L65" s="73">
        <v>40</v>
      </c>
      <c r="M65" s="66"/>
      <c r="N65" s="44">
        <f t="shared" si="10"/>
        <v>6.4541666666666666</v>
      </c>
      <c r="O65" s="49">
        <f t="shared" si="4"/>
        <v>7.3708333333333336</v>
      </c>
      <c r="P65" s="83">
        <v>902</v>
      </c>
      <c r="Q65" s="71">
        <f t="shared" si="5"/>
        <v>451</v>
      </c>
      <c r="R65" s="99"/>
      <c r="S65" s="99"/>
      <c r="T65" s="99"/>
      <c r="U65" s="99"/>
      <c r="V65" s="99"/>
      <c r="W65" s="99"/>
      <c r="X65" s="99"/>
      <c r="Y65" s="99"/>
      <c r="Z65" s="99"/>
      <c r="AA65" s="99"/>
      <c r="AB65" s="99"/>
      <c r="AC65" s="99"/>
      <c r="AD65" s="99"/>
      <c r="AE65" s="99"/>
      <c r="AF65" s="99"/>
      <c r="AG65" s="99"/>
      <c r="AH65" s="99"/>
      <c r="AI65" s="99"/>
      <c r="AJ65" s="99"/>
      <c r="AK65" s="99"/>
      <c r="AL65" s="99"/>
      <c r="AM65" s="99"/>
      <c r="AN65" s="99"/>
      <c r="AO65" s="99"/>
      <c r="AP65" s="99"/>
      <c r="AQ65" s="99"/>
      <c r="AR65" s="99"/>
      <c r="AS65" s="99"/>
      <c r="AT65" s="99"/>
    </row>
    <row r="66" spans="1:46" s="71" customFormat="1" x14ac:dyDescent="0.3">
      <c r="A66" s="66">
        <v>10</v>
      </c>
      <c r="B66" s="67" t="s">
        <v>30</v>
      </c>
      <c r="C66" s="66">
        <v>10</v>
      </c>
      <c r="D66" s="88">
        <v>2641</v>
      </c>
      <c r="E66" s="68">
        <v>9</v>
      </c>
      <c r="F66" s="66">
        <v>3357</v>
      </c>
      <c r="G66" s="66">
        <f t="shared" si="6"/>
        <v>3208.5</v>
      </c>
      <c r="H66" s="66">
        <f t="shared" si="9"/>
        <v>3282.75</v>
      </c>
      <c r="I66" s="88">
        <v>500</v>
      </c>
      <c r="J66" s="69">
        <f t="shared" si="3"/>
        <v>14.175000000000001</v>
      </c>
      <c r="K66" s="66"/>
      <c r="L66" s="73">
        <v>40</v>
      </c>
      <c r="M66" s="66"/>
      <c r="N66" s="44">
        <f t="shared" si="10"/>
        <v>16.41375</v>
      </c>
      <c r="O66" s="49">
        <f t="shared" si="4"/>
        <v>30.588750000000001</v>
      </c>
      <c r="P66" s="83">
        <v>713</v>
      </c>
      <c r="Q66" s="71">
        <f t="shared" si="5"/>
        <v>356.5</v>
      </c>
      <c r="R66" s="99"/>
      <c r="S66" s="99"/>
      <c r="T66" s="99"/>
      <c r="U66" s="99"/>
      <c r="V66" s="99"/>
      <c r="W66" s="99"/>
      <c r="X66" s="99"/>
      <c r="Y66" s="99"/>
      <c r="Z66" s="99"/>
      <c r="AA66" s="99"/>
      <c r="AB66" s="99"/>
      <c r="AC66" s="99"/>
      <c r="AD66" s="99"/>
      <c r="AE66" s="99"/>
      <c r="AF66" s="99"/>
      <c r="AG66" s="99"/>
      <c r="AH66" s="99"/>
      <c r="AI66" s="99"/>
      <c r="AJ66" s="99"/>
      <c r="AK66" s="99"/>
      <c r="AL66" s="99"/>
      <c r="AM66" s="99"/>
      <c r="AN66" s="99"/>
      <c r="AO66" s="99"/>
      <c r="AP66" s="99"/>
      <c r="AQ66" s="99"/>
      <c r="AR66" s="99"/>
      <c r="AS66" s="99"/>
      <c r="AT66" s="99"/>
    </row>
    <row r="67" spans="1:46" s="71" customFormat="1" x14ac:dyDescent="0.3">
      <c r="A67" s="66">
        <v>1476</v>
      </c>
      <c r="B67" s="67" t="s">
        <v>209</v>
      </c>
      <c r="C67" s="66">
        <v>32</v>
      </c>
      <c r="D67" s="88">
        <v>59</v>
      </c>
      <c r="E67" s="68">
        <v>9</v>
      </c>
      <c r="F67" s="66">
        <v>117</v>
      </c>
      <c r="G67" s="66">
        <f t="shared" si="6"/>
        <v>112.5</v>
      </c>
      <c r="H67" s="66">
        <f t="shared" si="9"/>
        <v>114.75</v>
      </c>
      <c r="I67" s="88"/>
      <c r="J67" s="69">
        <f t="shared" si="3"/>
        <v>1.7421875</v>
      </c>
      <c r="K67" s="66"/>
      <c r="L67" s="66"/>
      <c r="M67" s="66"/>
      <c r="N67" s="44">
        <f t="shared" si="10"/>
        <v>0.17929687500000002</v>
      </c>
      <c r="O67" s="49">
        <f t="shared" si="4"/>
        <v>1.9214843749999999</v>
      </c>
      <c r="P67" s="83">
        <v>25</v>
      </c>
      <c r="Q67" s="71">
        <f t="shared" si="5"/>
        <v>12.5</v>
      </c>
      <c r="R67" s="99"/>
      <c r="S67" s="99"/>
      <c r="T67" s="99"/>
      <c r="U67" s="99"/>
      <c r="V67" s="99"/>
      <c r="W67" s="99"/>
      <c r="X67" s="99"/>
      <c r="Y67" s="99"/>
      <c r="Z67" s="99"/>
      <c r="AA67" s="99"/>
      <c r="AB67" s="99"/>
      <c r="AC67" s="99"/>
      <c r="AD67" s="99"/>
      <c r="AE67" s="99"/>
      <c r="AF67" s="99"/>
      <c r="AG67" s="99"/>
      <c r="AH67" s="99"/>
      <c r="AI67" s="99"/>
      <c r="AJ67" s="99"/>
      <c r="AK67" s="99"/>
      <c r="AL67" s="99"/>
      <c r="AM67" s="99"/>
      <c r="AN67" s="99"/>
      <c r="AO67" s="99"/>
      <c r="AP67" s="99"/>
      <c r="AQ67" s="99"/>
      <c r="AR67" s="99"/>
      <c r="AS67" s="99"/>
      <c r="AT67" s="99"/>
    </row>
    <row r="68" spans="1:46" s="71" customFormat="1" x14ac:dyDescent="0.3">
      <c r="A68" s="66">
        <v>1477</v>
      </c>
      <c r="B68" s="67" t="s">
        <v>210</v>
      </c>
      <c r="C68" s="66">
        <v>32</v>
      </c>
      <c r="D68" s="88">
        <v>113</v>
      </c>
      <c r="E68" s="68">
        <v>9</v>
      </c>
      <c r="F68" s="66">
        <v>90</v>
      </c>
      <c r="G68" s="66">
        <f t="shared" si="6"/>
        <v>162</v>
      </c>
      <c r="H68" s="66">
        <f t="shared" si="9"/>
        <v>126</v>
      </c>
      <c r="I68" s="88"/>
      <c r="J68" s="69">
        <f t="shared" si="3"/>
        <v>0.40625</v>
      </c>
      <c r="K68" s="66"/>
      <c r="L68" s="66"/>
      <c r="M68" s="66"/>
      <c r="N68" s="44">
        <f t="shared" si="10"/>
        <v>0.19687500000000002</v>
      </c>
      <c r="O68" s="49">
        <f t="shared" si="4"/>
        <v>0.60312500000000002</v>
      </c>
      <c r="P68" s="83">
        <v>36</v>
      </c>
      <c r="Q68" s="71">
        <f t="shared" si="5"/>
        <v>18</v>
      </c>
      <c r="R68" s="99"/>
      <c r="S68" s="99"/>
      <c r="T68" s="99"/>
      <c r="U68" s="99"/>
      <c r="V68" s="99"/>
      <c r="W68" s="99"/>
      <c r="X68" s="99"/>
      <c r="Y68" s="99"/>
      <c r="Z68" s="99"/>
      <c r="AA68" s="99"/>
      <c r="AB68" s="99"/>
      <c r="AC68" s="99"/>
      <c r="AD68" s="99"/>
      <c r="AE68" s="99"/>
      <c r="AF68" s="99"/>
      <c r="AG68" s="99"/>
      <c r="AH68" s="99"/>
      <c r="AI68" s="99"/>
      <c r="AJ68" s="99"/>
      <c r="AK68" s="99"/>
      <c r="AL68" s="99"/>
      <c r="AM68" s="99"/>
      <c r="AN68" s="99"/>
      <c r="AO68" s="99"/>
      <c r="AP68" s="99"/>
      <c r="AQ68" s="99"/>
      <c r="AR68" s="99"/>
      <c r="AS68" s="99"/>
      <c r="AT68" s="99"/>
    </row>
    <row r="69" spans="1:46" s="71" customFormat="1" x14ac:dyDescent="0.3">
      <c r="A69" s="66">
        <v>3018</v>
      </c>
      <c r="B69" s="67" t="s">
        <v>336</v>
      </c>
      <c r="C69" s="66">
        <v>18</v>
      </c>
      <c r="D69" s="88">
        <v>0</v>
      </c>
      <c r="E69" s="68">
        <v>3.5</v>
      </c>
      <c r="F69" s="66">
        <v>30</v>
      </c>
      <c r="G69" s="66">
        <f t="shared" si="6"/>
        <v>35</v>
      </c>
      <c r="H69" s="66">
        <f t="shared" si="9"/>
        <v>32.5</v>
      </c>
      <c r="I69" s="88"/>
      <c r="J69" s="69">
        <f t="shared" si="3"/>
        <v>1.8055555555555556</v>
      </c>
      <c r="K69" s="66"/>
      <c r="L69" s="66"/>
      <c r="M69" s="66"/>
      <c r="N69" s="44">
        <f t="shared" si="10"/>
        <v>9.0277777777777776E-2</v>
      </c>
      <c r="O69" s="49">
        <f t="shared" si="4"/>
        <v>1.8958333333333333</v>
      </c>
      <c r="P69" s="83">
        <v>20</v>
      </c>
      <c r="Q69" s="71">
        <f t="shared" si="5"/>
        <v>10</v>
      </c>
      <c r="R69" s="99"/>
      <c r="S69" s="99"/>
      <c r="T69" s="99"/>
      <c r="U69" s="99"/>
      <c r="V69" s="99"/>
      <c r="W69" s="99"/>
      <c r="X69" s="99"/>
      <c r="Y69" s="99"/>
      <c r="Z69" s="99"/>
      <c r="AA69" s="99"/>
      <c r="AB69" s="99"/>
      <c r="AC69" s="99"/>
      <c r="AD69" s="99"/>
      <c r="AE69" s="99"/>
      <c r="AF69" s="99"/>
      <c r="AG69" s="99"/>
      <c r="AH69" s="99"/>
      <c r="AI69" s="99"/>
      <c r="AJ69" s="99"/>
      <c r="AK69" s="99"/>
      <c r="AL69" s="99"/>
      <c r="AM69" s="99"/>
      <c r="AN69" s="99"/>
      <c r="AO69" s="99"/>
      <c r="AP69" s="99"/>
      <c r="AQ69" s="99"/>
      <c r="AR69" s="99"/>
      <c r="AS69" s="99"/>
      <c r="AT69" s="99"/>
    </row>
    <row r="70" spans="1:46" s="71" customFormat="1" x14ac:dyDescent="0.3">
      <c r="A70" s="66">
        <v>3019</v>
      </c>
      <c r="B70" s="67" t="s">
        <v>331</v>
      </c>
      <c r="C70" s="66">
        <v>12</v>
      </c>
      <c r="D70" s="88">
        <v>0</v>
      </c>
      <c r="E70" s="68">
        <v>3.5</v>
      </c>
      <c r="F70" s="66">
        <v>34</v>
      </c>
      <c r="G70" s="66">
        <f t="shared" si="6"/>
        <v>73.5</v>
      </c>
      <c r="H70" s="66">
        <f t="shared" si="9"/>
        <v>53.75</v>
      </c>
      <c r="I70" s="88">
        <v>36</v>
      </c>
      <c r="J70" s="69">
        <f t="shared" ref="J70:J137" si="11">(H70-D70-I70)/C70</f>
        <v>1.4791666666666667</v>
      </c>
      <c r="K70" s="66"/>
      <c r="L70" s="66"/>
      <c r="M70" s="66"/>
      <c r="N70" s="44">
        <f t="shared" si="10"/>
        <v>0.22395833333333334</v>
      </c>
      <c r="O70" s="49">
        <f t="shared" ref="O70:O137" si="12">J70+N70</f>
        <v>1.703125</v>
      </c>
      <c r="P70" s="83">
        <v>42</v>
      </c>
      <c r="Q70" s="71">
        <f t="shared" ref="Q70:Q137" si="13">P70/2</f>
        <v>21</v>
      </c>
      <c r="R70" s="99"/>
      <c r="S70" s="99"/>
      <c r="T70" s="99"/>
      <c r="U70" s="99"/>
      <c r="V70" s="99"/>
      <c r="W70" s="99"/>
      <c r="X70" s="99"/>
      <c r="Y70" s="99"/>
      <c r="Z70" s="99"/>
      <c r="AA70" s="99"/>
      <c r="AB70" s="99"/>
      <c r="AC70" s="99"/>
      <c r="AD70" s="99"/>
      <c r="AE70" s="99"/>
      <c r="AF70" s="99"/>
      <c r="AG70" s="99"/>
      <c r="AH70" s="99"/>
      <c r="AI70" s="99"/>
      <c r="AJ70" s="99"/>
      <c r="AK70" s="99"/>
      <c r="AL70" s="99"/>
      <c r="AM70" s="99"/>
      <c r="AN70" s="99"/>
      <c r="AO70" s="99"/>
      <c r="AP70" s="99"/>
      <c r="AQ70" s="99"/>
      <c r="AR70" s="99"/>
      <c r="AS70" s="99"/>
      <c r="AT70" s="99"/>
    </row>
    <row r="71" spans="1:46" s="71" customFormat="1" x14ac:dyDescent="0.3">
      <c r="A71" s="66">
        <v>47</v>
      </c>
      <c r="B71" s="67" t="s">
        <v>60</v>
      </c>
      <c r="C71" s="66">
        <v>24</v>
      </c>
      <c r="D71" s="88">
        <v>0</v>
      </c>
      <c r="E71" s="68">
        <v>4</v>
      </c>
      <c r="F71" s="66">
        <v>300</v>
      </c>
      <c r="G71" s="66">
        <f t="shared" si="6"/>
        <v>776</v>
      </c>
      <c r="H71" s="66">
        <f t="shared" si="9"/>
        <v>538</v>
      </c>
      <c r="I71" s="88"/>
      <c r="J71" s="69">
        <f t="shared" si="11"/>
        <v>22.416666666666668</v>
      </c>
      <c r="K71" s="66"/>
      <c r="L71" s="66"/>
      <c r="M71" s="66"/>
      <c r="N71" s="44">
        <f t="shared" si="10"/>
        <v>1.1208333333333333</v>
      </c>
      <c r="O71" s="49">
        <f t="shared" si="12"/>
        <v>23.537500000000001</v>
      </c>
      <c r="P71" s="83">
        <v>388</v>
      </c>
      <c r="Q71" s="71">
        <f t="shared" si="13"/>
        <v>194</v>
      </c>
      <c r="R71" s="99"/>
      <c r="S71" s="99"/>
      <c r="T71" s="99"/>
      <c r="U71" s="99"/>
      <c r="V71" s="99"/>
      <c r="W71" s="99"/>
      <c r="X71" s="99"/>
      <c r="Y71" s="99"/>
      <c r="Z71" s="99"/>
      <c r="AA71" s="99"/>
      <c r="AB71" s="99"/>
      <c r="AC71" s="99"/>
      <c r="AD71" s="99"/>
      <c r="AE71" s="99"/>
      <c r="AF71" s="99"/>
      <c r="AG71" s="99"/>
      <c r="AH71" s="99"/>
      <c r="AI71" s="99"/>
      <c r="AJ71" s="99"/>
      <c r="AK71" s="99"/>
      <c r="AL71" s="99"/>
      <c r="AM71" s="99"/>
      <c r="AN71" s="99"/>
      <c r="AO71" s="99"/>
      <c r="AP71" s="99"/>
      <c r="AQ71" s="99"/>
      <c r="AR71" s="99"/>
      <c r="AS71" s="99"/>
      <c r="AT71" s="99"/>
    </row>
    <row r="72" spans="1:46" s="71" customFormat="1" x14ac:dyDescent="0.3">
      <c r="A72" s="66">
        <v>3020</v>
      </c>
      <c r="B72" s="67" t="s">
        <v>244</v>
      </c>
      <c r="C72" s="66">
        <v>12</v>
      </c>
      <c r="D72" s="88">
        <v>0</v>
      </c>
      <c r="E72" s="68">
        <v>3.5</v>
      </c>
      <c r="F72" s="66">
        <v>39</v>
      </c>
      <c r="G72" s="66">
        <f t="shared" si="6"/>
        <v>63</v>
      </c>
      <c r="H72" s="66">
        <f t="shared" si="9"/>
        <v>51</v>
      </c>
      <c r="I72" s="88"/>
      <c r="J72" s="69">
        <f t="shared" si="11"/>
        <v>4.25</v>
      </c>
      <c r="K72" s="66"/>
      <c r="L72" s="66"/>
      <c r="M72" s="66"/>
      <c r="N72" s="44">
        <f t="shared" si="10"/>
        <v>0.21250000000000002</v>
      </c>
      <c r="O72" s="49">
        <f t="shared" si="12"/>
        <v>4.4625000000000004</v>
      </c>
      <c r="P72" s="83">
        <v>36</v>
      </c>
      <c r="Q72" s="71">
        <f t="shared" si="13"/>
        <v>18</v>
      </c>
      <c r="R72" s="99"/>
      <c r="S72" s="99"/>
      <c r="T72" s="99"/>
      <c r="U72" s="99"/>
      <c r="V72" s="99"/>
      <c r="W72" s="99"/>
      <c r="X72" s="99"/>
      <c r="Y72" s="99"/>
      <c r="Z72" s="99"/>
      <c r="AA72" s="99"/>
      <c r="AB72" s="99"/>
      <c r="AC72" s="99"/>
      <c r="AD72" s="99"/>
      <c r="AE72" s="99"/>
      <c r="AF72" s="99"/>
      <c r="AG72" s="99"/>
      <c r="AH72" s="99"/>
      <c r="AI72" s="99"/>
      <c r="AJ72" s="99"/>
      <c r="AK72" s="99"/>
      <c r="AL72" s="99"/>
      <c r="AM72" s="99"/>
      <c r="AN72" s="99"/>
      <c r="AO72" s="99"/>
      <c r="AP72" s="99"/>
      <c r="AQ72" s="99"/>
      <c r="AR72" s="99"/>
      <c r="AS72" s="99"/>
      <c r="AT72" s="99"/>
    </row>
    <row r="73" spans="1:46" s="95" customFormat="1" x14ac:dyDescent="0.3">
      <c r="A73" s="66">
        <v>3101</v>
      </c>
      <c r="B73" s="67" t="s">
        <v>332</v>
      </c>
      <c r="C73" s="66">
        <v>18</v>
      </c>
      <c r="D73" s="88">
        <v>0</v>
      </c>
      <c r="E73" s="68">
        <v>3.5</v>
      </c>
      <c r="F73" s="66">
        <v>188</v>
      </c>
      <c r="G73" s="66">
        <f t="shared" si="6"/>
        <v>206.5</v>
      </c>
      <c r="H73" s="66">
        <f t="shared" si="9"/>
        <v>197.25</v>
      </c>
      <c r="I73" s="88">
        <v>108</v>
      </c>
      <c r="J73" s="69">
        <f t="shared" si="11"/>
        <v>4.958333333333333</v>
      </c>
      <c r="K73" s="66"/>
      <c r="L73" s="66"/>
      <c r="M73" s="66"/>
      <c r="N73" s="44">
        <f t="shared" si="10"/>
        <v>0.54791666666666672</v>
      </c>
      <c r="O73" s="49">
        <f t="shared" si="12"/>
        <v>5.5062499999999996</v>
      </c>
      <c r="P73" s="83">
        <v>118</v>
      </c>
      <c r="Q73" s="71">
        <f t="shared" si="13"/>
        <v>59</v>
      </c>
      <c r="R73" s="99"/>
      <c r="S73" s="99"/>
      <c r="T73" s="99"/>
      <c r="U73" s="99"/>
      <c r="V73" s="99"/>
      <c r="W73" s="99"/>
      <c r="X73" s="99"/>
      <c r="Y73" s="99"/>
      <c r="Z73" s="99"/>
      <c r="AA73" s="99"/>
      <c r="AB73" s="99"/>
      <c r="AC73" s="99"/>
      <c r="AD73" s="99"/>
      <c r="AE73" s="99"/>
      <c r="AF73" s="99"/>
      <c r="AG73" s="99"/>
      <c r="AH73" s="99"/>
      <c r="AI73" s="99"/>
      <c r="AJ73" s="99"/>
      <c r="AK73" s="99"/>
      <c r="AL73" s="99"/>
      <c r="AM73" s="99"/>
      <c r="AN73" s="99"/>
      <c r="AO73" s="99"/>
      <c r="AP73" s="99"/>
      <c r="AQ73" s="99"/>
      <c r="AR73" s="99"/>
      <c r="AS73" s="99"/>
      <c r="AT73" s="99"/>
    </row>
    <row r="74" spans="1:46" s="71" customFormat="1" x14ac:dyDescent="0.3">
      <c r="A74" s="66">
        <v>115</v>
      </c>
      <c r="B74" s="67" t="s">
        <v>92</v>
      </c>
      <c r="C74" s="66">
        <v>12</v>
      </c>
      <c r="D74" s="88">
        <v>1708</v>
      </c>
      <c r="E74" s="68">
        <v>12</v>
      </c>
      <c r="F74" s="66">
        <v>1463</v>
      </c>
      <c r="G74" s="66">
        <f t="shared" si="6"/>
        <v>2586</v>
      </c>
      <c r="H74" s="66">
        <f t="shared" si="9"/>
        <v>2024.5</v>
      </c>
      <c r="I74" s="88">
        <v>120</v>
      </c>
      <c r="J74" s="69">
        <f t="shared" si="11"/>
        <v>16.375</v>
      </c>
      <c r="K74" s="66"/>
      <c r="L74" s="66"/>
      <c r="M74" s="66"/>
      <c r="N74" s="44">
        <f t="shared" si="10"/>
        <v>8.4354166666666668</v>
      </c>
      <c r="O74" s="49">
        <f t="shared" si="12"/>
        <v>24.810416666666669</v>
      </c>
      <c r="P74" s="83">
        <v>431</v>
      </c>
      <c r="Q74" s="71">
        <f t="shared" si="13"/>
        <v>215.5</v>
      </c>
      <c r="R74" s="99"/>
      <c r="S74" s="99"/>
      <c r="T74" s="99"/>
      <c r="U74" s="99"/>
      <c r="V74" s="99"/>
      <c r="W74" s="99"/>
      <c r="X74" s="99"/>
      <c r="Y74" s="99"/>
      <c r="Z74" s="99"/>
      <c r="AA74" s="99"/>
      <c r="AB74" s="99"/>
      <c r="AC74" s="99"/>
      <c r="AD74" s="99"/>
      <c r="AE74" s="99"/>
      <c r="AF74" s="99"/>
      <c r="AG74" s="99"/>
      <c r="AH74" s="99"/>
      <c r="AI74" s="99"/>
      <c r="AJ74" s="99"/>
      <c r="AK74" s="99"/>
      <c r="AL74" s="99"/>
      <c r="AM74" s="99"/>
      <c r="AN74" s="99"/>
      <c r="AO74" s="99"/>
      <c r="AP74" s="99"/>
      <c r="AQ74" s="99"/>
      <c r="AR74" s="99"/>
      <c r="AS74" s="99"/>
      <c r="AT74" s="99"/>
    </row>
    <row r="75" spans="1:46" s="71" customFormat="1" x14ac:dyDescent="0.3">
      <c r="A75" s="66">
        <v>1311</v>
      </c>
      <c r="B75" s="67" t="s">
        <v>153</v>
      </c>
      <c r="C75" s="66">
        <v>30</v>
      </c>
      <c r="D75" s="88">
        <v>3000</v>
      </c>
      <c r="E75" s="68">
        <v>6</v>
      </c>
      <c r="F75" s="66">
        <v>9300</v>
      </c>
      <c r="G75" s="66">
        <f t="shared" si="6"/>
        <v>6759</v>
      </c>
      <c r="H75" s="66">
        <f t="shared" si="9"/>
        <v>8029.5</v>
      </c>
      <c r="I75" s="88">
        <v>3000</v>
      </c>
      <c r="J75" s="69">
        <f t="shared" si="11"/>
        <v>67.650000000000006</v>
      </c>
      <c r="K75" s="66"/>
      <c r="L75" s="66"/>
      <c r="M75" s="66"/>
      <c r="N75" s="44">
        <f t="shared" si="10"/>
        <v>13.3825</v>
      </c>
      <c r="O75" s="49">
        <f t="shared" si="12"/>
        <v>81.032499999999999</v>
      </c>
      <c r="P75" s="83">
        <v>2253</v>
      </c>
      <c r="Q75" s="71">
        <f t="shared" si="13"/>
        <v>1126.5</v>
      </c>
      <c r="R75" s="99"/>
      <c r="S75" s="99"/>
      <c r="T75" s="99"/>
      <c r="U75" s="99"/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  <c r="AL75" s="99"/>
      <c r="AM75" s="99"/>
      <c r="AN75" s="99"/>
      <c r="AO75" s="99"/>
      <c r="AP75" s="99"/>
      <c r="AQ75" s="99"/>
      <c r="AR75" s="99"/>
      <c r="AS75" s="99"/>
      <c r="AT75" s="99"/>
    </row>
    <row r="76" spans="1:46" s="71" customFormat="1" x14ac:dyDescent="0.3">
      <c r="A76" s="80">
        <v>1606</v>
      </c>
      <c r="B76" s="90" t="s">
        <v>225</v>
      </c>
      <c r="C76" s="80">
        <v>1</v>
      </c>
      <c r="D76" s="80">
        <v>21</v>
      </c>
      <c r="E76" s="91">
        <v>10</v>
      </c>
      <c r="F76" s="80">
        <v>1140</v>
      </c>
      <c r="G76" s="80">
        <f t="shared" si="6"/>
        <v>0</v>
      </c>
      <c r="H76" s="80">
        <f t="shared" si="9"/>
        <v>570</v>
      </c>
      <c r="I76" s="80"/>
      <c r="J76" s="92">
        <f t="shared" si="11"/>
        <v>549</v>
      </c>
      <c r="K76" s="80"/>
      <c r="L76" s="80"/>
      <c r="M76" s="80"/>
      <c r="N76" s="93">
        <f t="shared" si="10"/>
        <v>28.5</v>
      </c>
      <c r="O76" s="93">
        <f t="shared" si="12"/>
        <v>577.5</v>
      </c>
      <c r="P76" s="94"/>
      <c r="Q76" s="95">
        <f t="shared" si="13"/>
        <v>0</v>
      </c>
      <c r="R76" s="99"/>
      <c r="S76" s="99"/>
      <c r="T76" s="99"/>
      <c r="U76" s="99"/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  <c r="AL76" s="99"/>
      <c r="AM76" s="99"/>
      <c r="AN76" s="99"/>
      <c r="AO76" s="99"/>
      <c r="AP76" s="99"/>
      <c r="AQ76" s="99"/>
      <c r="AR76" s="99"/>
      <c r="AS76" s="99"/>
      <c r="AT76" s="99"/>
    </row>
    <row r="77" spans="1:46" s="71" customFormat="1" x14ac:dyDescent="0.3">
      <c r="A77" s="66">
        <v>1575</v>
      </c>
      <c r="B77" s="67" t="s">
        <v>259</v>
      </c>
      <c r="C77" s="66">
        <v>12</v>
      </c>
      <c r="D77" s="88">
        <v>812</v>
      </c>
      <c r="E77" s="68">
        <v>10</v>
      </c>
      <c r="F77" s="66">
        <v>1710</v>
      </c>
      <c r="G77" s="66">
        <f t="shared" si="6"/>
        <v>1725</v>
      </c>
      <c r="H77" s="66">
        <f t="shared" si="9"/>
        <v>1717.5</v>
      </c>
      <c r="I77" s="88">
        <v>180</v>
      </c>
      <c r="J77" s="69">
        <f t="shared" si="11"/>
        <v>60.458333333333336</v>
      </c>
      <c r="K77" s="66"/>
      <c r="L77" s="66"/>
      <c r="M77" s="66"/>
      <c r="N77" s="44">
        <f t="shared" si="10"/>
        <v>7.15625</v>
      </c>
      <c r="O77" s="49">
        <f t="shared" si="12"/>
        <v>67.614583333333343</v>
      </c>
      <c r="P77" s="83">
        <v>345</v>
      </c>
      <c r="Q77" s="71">
        <f t="shared" si="13"/>
        <v>172.5</v>
      </c>
      <c r="R77" s="99"/>
      <c r="S77" s="99"/>
      <c r="T77" s="99"/>
      <c r="U77" s="99"/>
      <c r="V77" s="99"/>
      <c r="W77" s="99"/>
      <c r="X77" s="99"/>
      <c r="Y77" s="99"/>
      <c r="Z77" s="99"/>
      <c r="AA77" s="99"/>
      <c r="AB77" s="99"/>
      <c r="AC77" s="99"/>
      <c r="AD77" s="99"/>
      <c r="AE77" s="99"/>
      <c r="AF77" s="99"/>
      <c r="AG77" s="99"/>
      <c r="AH77" s="99"/>
      <c r="AI77" s="99"/>
      <c r="AJ77" s="99"/>
      <c r="AK77" s="99"/>
      <c r="AL77" s="99"/>
      <c r="AM77" s="99"/>
      <c r="AN77" s="99"/>
      <c r="AO77" s="99"/>
      <c r="AP77" s="99"/>
      <c r="AQ77" s="99"/>
      <c r="AR77" s="99"/>
      <c r="AS77" s="99"/>
      <c r="AT77" s="99"/>
    </row>
    <row r="78" spans="1:46" s="71" customFormat="1" x14ac:dyDescent="0.3">
      <c r="A78" s="66">
        <v>1576</v>
      </c>
      <c r="B78" s="67" t="s">
        <v>260</v>
      </c>
      <c r="C78" s="66">
        <v>12</v>
      </c>
      <c r="D78" s="88">
        <v>903</v>
      </c>
      <c r="E78" s="68">
        <v>10</v>
      </c>
      <c r="F78" s="66">
        <v>1661</v>
      </c>
      <c r="G78" s="66">
        <f t="shared" si="6"/>
        <v>1790</v>
      </c>
      <c r="H78" s="66">
        <f t="shared" si="9"/>
        <v>1725.5</v>
      </c>
      <c r="I78" s="88">
        <v>180</v>
      </c>
      <c r="J78" s="69">
        <f t="shared" si="11"/>
        <v>53.541666666666664</v>
      </c>
      <c r="K78" s="66"/>
      <c r="L78" s="66"/>
      <c r="M78" s="66"/>
      <c r="N78" s="44">
        <f t="shared" si="10"/>
        <v>7.1895833333333341</v>
      </c>
      <c r="O78" s="49">
        <f t="shared" si="12"/>
        <v>60.731249999999996</v>
      </c>
      <c r="P78" s="83">
        <v>358</v>
      </c>
      <c r="Q78" s="71">
        <f t="shared" si="13"/>
        <v>179</v>
      </c>
      <c r="R78" s="99"/>
      <c r="S78" s="99"/>
      <c r="T78" s="99"/>
      <c r="U78" s="99"/>
      <c r="V78" s="99"/>
      <c r="W78" s="99"/>
      <c r="X78" s="99"/>
      <c r="Y78" s="99"/>
      <c r="Z78" s="99"/>
      <c r="AA78" s="99"/>
      <c r="AB78" s="99"/>
      <c r="AC78" s="99"/>
      <c r="AD78" s="99"/>
      <c r="AE78" s="99"/>
      <c r="AF78" s="99"/>
      <c r="AG78" s="99"/>
      <c r="AH78" s="99"/>
      <c r="AI78" s="99"/>
      <c r="AJ78" s="99"/>
      <c r="AK78" s="99"/>
      <c r="AL78" s="99"/>
      <c r="AM78" s="99"/>
      <c r="AN78" s="99"/>
      <c r="AO78" s="99"/>
      <c r="AP78" s="99"/>
      <c r="AQ78" s="99"/>
      <c r="AR78" s="99"/>
      <c r="AS78" s="99"/>
      <c r="AT78" s="99"/>
    </row>
    <row r="79" spans="1:46" s="95" customFormat="1" x14ac:dyDescent="0.3">
      <c r="A79" s="66">
        <v>1614</v>
      </c>
      <c r="B79" s="67" t="s">
        <v>334</v>
      </c>
      <c r="C79" s="66">
        <v>12</v>
      </c>
      <c r="D79" s="88">
        <v>949</v>
      </c>
      <c r="E79" s="68">
        <v>10</v>
      </c>
      <c r="F79" s="66">
        <v>1602</v>
      </c>
      <c r="G79" s="66">
        <f t="shared" si="6"/>
        <v>1945</v>
      </c>
      <c r="H79" s="66">
        <f t="shared" si="9"/>
        <v>1773.5</v>
      </c>
      <c r="I79" s="88">
        <v>240</v>
      </c>
      <c r="J79" s="69">
        <f t="shared" si="11"/>
        <v>48.708333333333336</v>
      </c>
      <c r="K79" s="66"/>
      <c r="L79" s="66"/>
      <c r="M79" s="66"/>
      <c r="N79" s="44">
        <f t="shared" si="10"/>
        <v>7.3895833333333343</v>
      </c>
      <c r="O79" s="49">
        <f t="shared" si="12"/>
        <v>56.09791666666667</v>
      </c>
      <c r="P79" s="83">
        <v>389</v>
      </c>
      <c r="Q79" s="71">
        <f t="shared" si="13"/>
        <v>194.5</v>
      </c>
      <c r="R79" s="99"/>
      <c r="S79" s="99"/>
      <c r="T79" s="99"/>
      <c r="U79" s="99"/>
      <c r="V79" s="99"/>
      <c r="W79" s="99"/>
      <c r="X79" s="99"/>
      <c r="Y79" s="99"/>
      <c r="Z79" s="99"/>
      <c r="AA79" s="99"/>
      <c r="AB79" s="99"/>
      <c r="AC79" s="99"/>
      <c r="AD79" s="99"/>
      <c r="AE79" s="99"/>
      <c r="AF79" s="99"/>
      <c r="AG79" s="99"/>
      <c r="AH79" s="99"/>
      <c r="AI79" s="99"/>
      <c r="AJ79" s="99"/>
      <c r="AK79" s="99"/>
      <c r="AL79" s="99"/>
      <c r="AM79" s="99"/>
      <c r="AN79" s="99"/>
      <c r="AO79" s="99"/>
      <c r="AP79" s="99"/>
      <c r="AQ79" s="99"/>
      <c r="AR79" s="99"/>
      <c r="AS79" s="99"/>
      <c r="AT79" s="99"/>
    </row>
    <row r="80" spans="1:46" s="71" customFormat="1" x14ac:dyDescent="0.3">
      <c r="A80" s="66">
        <v>1577</v>
      </c>
      <c r="B80" s="67" t="s">
        <v>261</v>
      </c>
      <c r="C80" s="66">
        <v>12</v>
      </c>
      <c r="D80" s="88">
        <v>843</v>
      </c>
      <c r="E80" s="68">
        <v>10</v>
      </c>
      <c r="F80" s="66">
        <v>1287</v>
      </c>
      <c r="G80" s="66">
        <f t="shared" si="6"/>
        <v>1185</v>
      </c>
      <c r="H80" s="66">
        <f t="shared" si="9"/>
        <v>1236</v>
      </c>
      <c r="I80" s="88">
        <v>180</v>
      </c>
      <c r="J80" s="69">
        <f t="shared" si="11"/>
        <v>17.75</v>
      </c>
      <c r="K80" s="66"/>
      <c r="L80" s="66"/>
      <c r="M80" s="66"/>
      <c r="N80" s="44">
        <f t="shared" si="10"/>
        <v>5.15</v>
      </c>
      <c r="O80" s="49">
        <f t="shared" si="12"/>
        <v>22.9</v>
      </c>
      <c r="P80" s="83">
        <v>237</v>
      </c>
      <c r="Q80" s="71">
        <f t="shared" si="13"/>
        <v>118.5</v>
      </c>
      <c r="R80" s="99"/>
      <c r="S80" s="99"/>
      <c r="T80" s="99"/>
      <c r="U80" s="99"/>
      <c r="V80" s="99"/>
      <c r="W80" s="99"/>
      <c r="X80" s="99"/>
      <c r="Y80" s="99"/>
      <c r="Z80" s="99"/>
      <c r="AA80" s="99"/>
      <c r="AB80" s="99"/>
      <c r="AC80" s="99"/>
      <c r="AD80" s="99"/>
      <c r="AE80" s="99"/>
      <c r="AF80" s="99"/>
      <c r="AG80" s="99"/>
      <c r="AH80" s="99"/>
      <c r="AI80" s="99"/>
      <c r="AJ80" s="99"/>
      <c r="AK80" s="99"/>
      <c r="AL80" s="99"/>
      <c r="AM80" s="99"/>
      <c r="AN80" s="99"/>
      <c r="AO80" s="99"/>
      <c r="AP80" s="99"/>
      <c r="AQ80" s="99"/>
      <c r="AR80" s="99"/>
      <c r="AS80" s="99"/>
      <c r="AT80" s="99"/>
    </row>
    <row r="81" spans="1:46" s="65" customFormat="1" x14ac:dyDescent="0.3">
      <c r="A81" s="80">
        <v>1350</v>
      </c>
      <c r="B81" s="90" t="s">
        <v>178</v>
      </c>
      <c r="C81" s="80">
        <v>24</v>
      </c>
      <c r="D81" s="80"/>
      <c r="E81" s="91">
        <v>9</v>
      </c>
      <c r="F81" s="80">
        <v>1535</v>
      </c>
      <c r="G81" s="80">
        <f t="shared" si="6"/>
        <v>2007</v>
      </c>
      <c r="H81" s="80">
        <f t="shared" si="9"/>
        <v>1771</v>
      </c>
      <c r="I81" s="80"/>
      <c r="J81" s="92">
        <f t="shared" si="11"/>
        <v>73.791666666666671</v>
      </c>
      <c r="K81" s="80"/>
      <c r="L81" s="80">
        <v>20</v>
      </c>
      <c r="M81" s="80"/>
      <c r="N81" s="93">
        <f t="shared" si="10"/>
        <v>3.6895833333333337</v>
      </c>
      <c r="O81" s="93">
        <f t="shared" si="12"/>
        <v>77.481250000000003</v>
      </c>
      <c r="P81" s="94">
        <v>446</v>
      </c>
      <c r="Q81" s="95">
        <f t="shared" si="13"/>
        <v>223</v>
      </c>
      <c r="R81" s="95"/>
      <c r="S81" s="95"/>
      <c r="T81" s="95"/>
      <c r="U81" s="95"/>
      <c r="V81" s="95"/>
      <c r="W81" s="95"/>
      <c r="X81" s="95"/>
      <c r="Y81" s="95"/>
      <c r="Z81" s="95"/>
      <c r="AA81" s="95"/>
      <c r="AB81" s="95"/>
      <c r="AC81" s="95"/>
      <c r="AD81" s="95"/>
      <c r="AE81" s="95"/>
      <c r="AF81" s="95"/>
      <c r="AG81" s="95"/>
      <c r="AH81" s="95"/>
      <c r="AI81" s="95"/>
      <c r="AJ81" s="95"/>
      <c r="AK81" s="95"/>
      <c r="AL81" s="95"/>
      <c r="AM81" s="95"/>
      <c r="AN81" s="95"/>
      <c r="AO81" s="95"/>
      <c r="AP81" s="95"/>
      <c r="AQ81" s="95"/>
      <c r="AR81" s="95"/>
      <c r="AS81" s="95"/>
      <c r="AT81" s="95"/>
    </row>
    <row r="82" spans="1:46" s="65" customFormat="1" x14ac:dyDescent="0.3">
      <c r="A82" s="66">
        <v>1607</v>
      </c>
      <c r="B82" s="67" t="s">
        <v>226</v>
      </c>
      <c r="C82" s="66">
        <v>1</v>
      </c>
      <c r="D82" s="88">
        <v>396</v>
      </c>
      <c r="E82" s="68">
        <v>10</v>
      </c>
      <c r="F82" s="66">
        <v>650</v>
      </c>
      <c r="G82" s="66">
        <f t="shared" si="6"/>
        <v>395</v>
      </c>
      <c r="H82" s="66">
        <f t="shared" si="9"/>
        <v>522.5</v>
      </c>
      <c r="I82" s="88">
        <v>50</v>
      </c>
      <c r="J82" s="69">
        <f t="shared" si="11"/>
        <v>76.5</v>
      </c>
      <c r="K82" s="66"/>
      <c r="L82" s="66"/>
      <c r="M82" s="66"/>
      <c r="N82" s="44">
        <f t="shared" si="10"/>
        <v>26.125</v>
      </c>
      <c r="O82" s="49">
        <f t="shared" si="12"/>
        <v>102.625</v>
      </c>
      <c r="P82" s="83">
        <v>79</v>
      </c>
      <c r="Q82" s="71">
        <f t="shared" si="13"/>
        <v>39.5</v>
      </c>
      <c r="R82" s="99"/>
      <c r="S82" s="99"/>
      <c r="T82" s="99"/>
      <c r="U82" s="99"/>
      <c r="V82" s="99"/>
      <c r="W82" s="99"/>
      <c r="X82" s="99"/>
      <c r="Y82" s="99"/>
      <c r="Z82" s="99"/>
      <c r="AA82" s="99"/>
      <c r="AB82" s="99"/>
      <c r="AC82" s="99"/>
      <c r="AD82" s="99"/>
      <c r="AE82" s="99"/>
      <c r="AF82" s="99"/>
      <c r="AG82" s="99"/>
      <c r="AH82" s="99"/>
      <c r="AI82" s="99"/>
      <c r="AJ82" s="99"/>
      <c r="AK82" s="99"/>
      <c r="AL82" s="99"/>
      <c r="AM82" s="99"/>
      <c r="AN82" s="99"/>
      <c r="AO82" s="99"/>
      <c r="AP82" s="99"/>
      <c r="AQ82" s="99"/>
      <c r="AR82" s="99"/>
      <c r="AS82" s="99"/>
      <c r="AT82" s="99"/>
    </row>
    <row r="83" spans="1:46" s="71" customFormat="1" x14ac:dyDescent="0.3">
      <c r="A83" s="66">
        <v>1608</v>
      </c>
      <c r="B83" s="67" t="s">
        <v>227</v>
      </c>
      <c r="C83" s="66">
        <v>1</v>
      </c>
      <c r="D83" s="88">
        <v>424</v>
      </c>
      <c r="E83" s="68">
        <v>10</v>
      </c>
      <c r="F83" s="66">
        <v>900</v>
      </c>
      <c r="G83" s="66">
        <f t="shared" si="6"/>
        <v>395</v>
      </c>
      <c r="H83" s="66">
        <f t="shared" si="9"/>
        <v>647.5</v>
      </c>
      <c r="I83" s="88">
        <v>100</v>
      </c>
      <c r="J83" s="69">
        <f t="shared" si="11"/>
        <v>123.5</v>
      </c>
      <c r="K83" s="66"/>
      <c r="L83" s="66"/>
      <c r="M83" s="66"/>
      <c r="N83" s="44">
        <f t="shared" si="10"/>
        <v>32.375</v>
      </c>
      <c r="O83" s="49">
        <f t="shared" si="12"/>
        <v>155.875</v>
      </c>
      <c r="P83" s="83">
        <v>79</v>
      </c>
      <c r="Q83" s="71">
        <f t="shared" si="13"/>
        <v>39.5</v>
      </c>
      <c r="R83" s="99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</row>
    <row r="84" spans="1:46" s="71" customFormat="1" x14ac:dyDescent="0.3">
      <c r="A84" s="66">
        <v>1252</v>
      </c>
      <c r="B84" s="67" t="s">
        <v>154</v>
      </c>
      <c r="C84" s="66">
        <v>30</v>
      </c>
      <c r="D84" s="88">
        <v>0</v>
      </c>
      <c r="E84" s="68">
        <v>4</v>
      </c>
      <c r="F84" s="66">
        <v>2378</v>
      </c>
      <c r="G84" s="66">
        <f t="shared" si="6"/>
        <v>1800</v>
      </c>
      <c r="H84" s="66">
        <f t="shared" si="9"/>
        <v>2089</v>
      </c>
      <c r="I84" s="88">
        <v>2100</v>
      </c>
      <c r="J84" s="69">
        <f t="shared" si="11"/>
        <v>-0.36666666666666664</v>
      </c>
      <c r="K84" s="66"/>
      <c r="L84" s="73">
        <v>20</v>
      </c>
      <c r="M84" s="66"/>
      <c r="N84" s="44">
        <f t="shared" si="10"/>
        <v>3.4816666666666669</v>
      </c>
      <c r="O84" s="49">
        <f t="shared" si="12"/>
        <v>3.1150000000000002</v>
      </c>
      <c r="P84" s="83">
        <v>900</v>
      </c>
      <c r="Q84" s="71">
        <f t="shared" si="13"/>
        <v>450</v>
      </c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</row>
    <row r="85" spans="1:46" s="71" customFormat="1" x14ac:dyDescent="0.3">
      <c r="A85" s="41">
        <v>117</v>
      </c>
      <c r="B85" s="63" t="s">
        <v>94</v>
      </c>
      <c r="C85" s="41">
        <v>1</v>
      </c>
      <c r="D85" s="14">
        <v>281</v>
      </c>
      <c r="E85" s="42">
        <v>10</v>
      </c>
      <c r="F85" s="41">
        <v>670</v>
      </c>
      <c r="G85" s="66">
        <f t="shared" ref="G85:G129" si="14">Q85*E85</f>
        <v>1525</v>
      </c>
      <c r="H85" s="41">
        <f t="shared" si="9"/>
        <v>1097.5</v>
      </c>
      <c r="I85" s="14">
        <v>380</v>
      </c>
      <c r="J85" s="69">
        <f t="shared" si="11"/>
        <v>436.5</v>
      </c>
      <c r="K85" s="41"/>
      <c r="L85" s="41"/>
      <c r="M85" s="41"/>
      <c r="N85" s="39">
        <f t="shared" si="10"/>
        <v>54.875</v>
      </c>
      <c r="O85" s="49">
        <f t="shared" si="12"/>
        <v>491.375</v>
      </c>
      <c r="P85" s="84">
        <v>305</v>
      </c>
      <c r="Q85" s="71">
        <f t="shared" si="13"/>
        <v>152.5</v>
      </c>
      <c r="R85" s="12"/>
      <c r="S85" s="99"/>
      <c r="T85" s="99"/>
      <c r="U85" s="99"/>
      <c r="V85" s="99"/>
      <c r="W85" s="99"/>
      <c r="X85" s="99"/>
      <c r="Y85" s="99"/>
      <c r="Z85" s="99"/>
      <c r="AA85" s="99"/>
      <c r="AB85" s="99"/>
      <c r="AC85" s="99"/>
      <c r="AD85" s="99"/>
      <c r="AE85" s="99"/>
      <c r="AF85" s="99"/>
      <c r="AG85" s="99"/>
      <c r="AH85" s="99"/>
      <c r="AI85" s="99"/>
      <c r="AJ85" s="99"/>
      <c r="AK85" s="99"/>
      <c r="AL85" s="99"/>
      <c r="AM85" s="99"/>
      <c r="AN85" s="99"/>
      <c r="AO85" s="99"/>
      <c r="AP85" s="99"/>
      <c r="AQ85" s="99"/>
      <c r="AR85" s="99"/>
      <c r="AS85" s="99"/>
      <c r="AT85" s="99"/>
    </row>
    <row r="86" spans="1:46" s="71" customFormat="1" x14ac:dyDescent="0.3">
      <c r="A86" s="41">
        <v>116</v>
      </c>
      <c r="B86" s="63" t="s">
        <v>93</v>
      </c>
      <c r="C86" s="41">
        <v>1</v>
      </c>
      <c r="D86" s="14">
        <v>502</v>
      </c>
      <c r="E86" s="42">
        <v>10</v>
      </c>
      <c r="F86" s="41">
        <v>955</v>
      </c>
      <c r="G86" s="66">
        <f t="shared" si="14"/>
        <v>2185</v>
      </c>
      <c r="H86" s="41">
        <f t="shared" si="9"/>
        <v>1570</v>
      </c>
      <c r="I86" s="14">
        <v>480</v>
      </c>
      <c r="J86" s="69">
        <f t="shared" si="11"/>
        <v>588</v>
      </c>
      <c r="K86" s="41"/>
      <c r="L86" s="41"/>
      <c r="M86" s="41"/>
      <c r="N86" s="39">
        <f t="shared" si="10"/>
        <v>78.5</v>
      </c>
      <c r="O86" s="49">
        <f t="shared" si="12"/>
        <v>666.5</v>
      </c>
      <c r="P86" s="84">
        <v>437</v>
      </c>
      <c r="Q86" s="71">
        <f t="shared" si="13"/>
        <v>218.5</v>
      </c>
      <c r="R86" s="99"/>
      <c r="S86" s="99"/>
      <c r="T86" s="99"/>
      <c r="U86" s="99"/>
      <c r="V86" s="99"/>
      <c r="W86" s="99"/>
      <c r="X86" s="99"/>
      <c r="Y86" s="99"/>
      <c r="Z86" s="99"/>
      <c r="AA86" s="99"/>
      <c r="AB86" s="99"/>
      <c r="AC86" s="99"/>
      <c r="AD86" s="99"/>
      <c r="AE86" s="99"/>
      <c r="AF86" s="99"/>
      <c r="AG86" s="99"/>
      <c r="AH86" s="99"/>
      <c r="AI86" s="99"/>
      <c r="AJ86" s="99"/>
      <c r="AK86" s="99"/>
      <c r="AL86" s="99"/>
      <c r="AM86" s="99"/>
      <c r="AN86" s="99"/>
      <c r="AO86" s="99"/>
      <c r="AP86" s="99"/>
      <c r="AQ86" s="99"/>
      <c r="AR86" s="99"/>
      <c r="AS86" s="99"/>
      <c r="AT86" s="99"/>
    </row>
    <row r="87" spans="1:46" s="71" customFormat="1" x14ac:dyDescent="0.3">
      <c r="A87" s="66">
        <v>118</v>
      </c>
      <c r="B87" s="67" t="s">
        <v>63</v>
      </c>
      <c r="C87" s="66">
        <v>12</v>
      </c>
      <c r="D87" s="88">
        <v>217</v>
      </c>
      <c r="E87" s="68">
        <v>7</v>
      </c>
      <c r="F87" s="66">
        <v>190</v>
      </c>
      <c r="G87" s="66">
        <f t="shared" si="14"/>
        <v>336</v>
      </c>
      <c r="H87" s="66">
        <f t="shared" si="9"/>
        <v>263</v>
      </c>
      <c r="I87" s="88"/>
      <c r="J87" s="69">
        <f t="shared" si="11"/>
        <v>3.8333333333333335</v>
      </c>
      <c r="K87" s="66"/>
      <c r="L87" s="66"/>
      <c r="M87" s="66"/>
      <c r="N87" s="44">
        <f t="shared" si="10"/>
        <v>1.0958333333333334</v>
      </c>
      <c r="O87" s="49">
        <f t="shared" si="12"/>
        <v>4.9291666666666671</v>
      </c>
      <c r="P87" s="83">
        <v>96</v>
      </c>
      <c r="Q87" s="71">
        <f t="shared" si="13"/>
        <v>48</v>
      </c>
      <c r="R87" s="99"/>
      <c r="S87" s="99"/>
      <c r="T87" s="99"/>
      <c r="U87" s="99"/>
      <c r="V87" s="99"/>
      <c r="W87" s="99"/>
      <c r="X87" s="99"/>
      <c r="Y87" s="99"/>
      <c r="Z87" s="99"/>
      <c r="AA87" s="99"/>
      <c r="AB87" s="99"/>
      <c r="AC87" s="99"/>
      <c r="AD87" s="99"/>
      <c r="AE87" s="99"/>
      <c r="AF87" s="99"/>
      <c r="AG87" s="99"/>
      <c r="AH87" s="99"/>
      <c r="AI87" s="99"/>
      <c r="AJ87" s="99"/>
      <c r="AK87" s="99"/>
      <c r="AL87" s="99"/>
      <c r="AM87" s="99"/>
      <c r="AN87" s="99"/>
      <c r="AO87" s="99"/>
      <c r="AP87" s="99"/>
      <c r="AQ87" s="99"/>
      <c r="AR87" s="99"/>
      <c r="AS87" s="99"/>
      <c r="AT87" s="99"/>
    </row>
    <row r="88" spans="1:46" s="71" customFormat="1" x14ac:dyDescent="0.3">
      <c r="A88" s="66">
        <v>92</v>
      </c>
      <c r="B88" s="67" t="s">
        <v>62</v>
      </c>
      <c r="C88" s="66">
        <v>40</v>
      </c>
      <c r="D88" s="88">
        <v>2549</v>
      </c>
      <c r="E88" s="68">
        <v>7</v>
      </c>
      <c r="F88" s="66">
        <v>5230</v>
      </c>
      <c r="G88" s="66">
        <f t="shared" si="14"/>
        <v>5817</v>
      </c>
      <c r="H88" s="66">
        <f t="shared" si="9"/>
        <v>5523.5</v>
      </c>
      <c r="I88" s="88"/>
      <c r="J88" s="69">
        <f t="shared" si="11"/>
        <v>74.362499999999997</v>
      </c>
      <c r="K88" s="66"/>
      <c r="L88" s="66"/>
      <c r="M88" s="66"/>
      <c r="N88" s="44">
        <f t="shared" si="10"/>
        <v>6.9043749999999999</v>
      </c>
      <c r="O88" s="49">
        <f t="shared" si="12"/>
        <v>81.266874999999999</v>
      </c>
      <c r="P88" s="83">
        <v>1662</v>
      </c>
      <c r="Q88" s="71">
        <f t="shared" si="13"/>
        <v>831</v>
      </c>
      <c r="R88" s="99"/>
      <c r="S88" s="99"/>
      <c r="T88" s="99"/>
      <c r="U88" s="99"/>
      <c r="V88" s="99"/>
      <c r="W88" s="99"/>
      <c r="X88" s="99"/>
      <c r="Y88" s="99"/>
      <c r="Z88" s="99"/>
      <c r="AA88" s="99"/>
      <c r="AB88" s="99"/>
      <c r="AC88" s="99"/>
      <c r="AD88" s="99"/>
      <c r="AE88" s="99"/>
      <c r="AF88" s="99"/>
      <c r="AG88" s="99"/>
      <c r="AH88" s="99"/>
      <c r="AI88" s="99"/>
      <c r="AJ88" s="99"/>
      <c r="AK88" s="99"/>
      <c r="AL88" s="99"/>
      <c r="AM88" s="99"/>
      <c r="AN88" s="99"/>
      <c r="AO88" s="99"/>
      <c r="AP88" s="99"/>
      <c r="AQ88" s="99"/>
      <c r="AR88" s="99"/>
      <c r="AS88" s="99"/>
      <c r="AT88" s="99"/>
    </row>
    <row r="89" spans="1:46" s="71" customFormat="1" x14ac:dyDescent="0.3">
      <c r="A89" s="66">
        <v>120</v>
      </c>
      <c r="B89" s="67" t="s">
        <v>64</v>
      </c>
      <c r="C89" s="66">
        <v>30</v>
      </c>
      <c r="D89" s="88">
        <v>721</v>
      </c>
      <c r="E89" s="68">
        <v>7</v>
      </c>
      <c r="F89" s="66">
        <v>1344</v>
      </c>
      <c r="G89" s="66">
        <f t="shared" si="14"/>
        <v>1050</v>
      </c>
      <c r="H89" s="66">
        <f t="shared" si="9"/>
        <v>1197</v>
      </c>
      <c r="I89" s="88"/>
      <c r="J89" s="69">
        <f t="shared" si="11"/>
        <v>15.866666666666667</v>
      </c>
      <c r="K89" s="66"/>
      <c r="L89" s="66"/>
      <c r="M89" s="66"/>
      <c r="N89" s="44">
        <f t="shared" si="10"/>
        <v>1.9950000000000001</v>
      </c>
      <c r="O89" s="49">
        <f t="shared" si="12"/>
        <v>17.861666666666668</v>
      </c>
      <c r="P89" s="83">
        <v>300</v>
      </c>
      <c r="Q89" s="71">
        <f t="shared" si="13"/>
        <v>150</v>
      </c>
      <c r="R89" s="99"/>
      <c r="S89" s="99"/>
      <c r="T89" s="99"/>
      <c r="U89" s="99"/>
      <c r="V89" s="99"/>
      <c r="W89" s="99"/>
      <c r="X89" s="99"/>
      <c r="Y89" s="99"/>
      <c r="Z89" s="99"/>
      <c r="AA89" s="99"/>
      <c r="AB89" s="99"/>
      <c r="AC89" s="99"/>
      <c r="AD89" s="99"/>
      <c r="AE89" s="99"/>
      <c r="AF89" s="99"/>
      <c r="AG89" s="99"/>
      <c r="AH89" s="99"/>
      <c r="AI89" s="99"/>
      <c r="AJ89" s="99"/>
      <c r="AK89" s="99"/>
      <c r="AL89" s="99"/>
      <c r="AM89" s="99"/>
      <c r="AN89" s="99"/>
      <c r="AO89" s="99"/>
      <c r="AP89" s="99"/>
      <c r="AQ89" s="99"/>
      <c r="AR89" s="99"/>
      <c r="AS89" s="99"/>
      <c r="AT89" s="99"/>
    </row>
    <row r="90" spans="1:46" s="71" customFormat="1" x14ac:dyDescent="0.3">
      <c r="A90" s="66">
        <v>1503</v>
      </c>
      <c r="B90" s="67" t="s">
        <v>65</v>
      </c>
      <c r="C90" s="66">
        <v>30</v>
      </c>
      <c r="D90" s="88">
        <v>446</v>
      </c>
      <c r="E90" s="68">
        <v>7</v>
      </c>
      <c r="F90" s="66">
        <v>1082</v>
      </c>
      <c r="G90" s="66">
        <f t="shared" si="14"/>
        <v>1050</v>
      </c>
      <c r="H90" s="66">
        <f t="shared" si="9"/>
        <v>1066</v>
      </c>
      <c r="I90" s="88"/>
      <c r="J90" s="69">
        <f t="shared" si="11"/>
        <v>20.666666666666668</v>
      </c>
      <c r="K90" s="66"/>
      <c r="L90" s="66"/>
      <c r="M90" s="66"/>
      <c r="N90" s="44">
        <f t="shared" si="10"/>
        <v>1.7766666666666668</v>
      </c>
      <c r="O90" s="49">
        <f t="shared" si="12"/>
        <v>22.443333333333335</v>
      </c>
      <c r="P90" s="83">
        <v>300</v>
      </c>
      <c r="Q90" s="71">
        <f t="shared" si="13"/>
        <v>150</v>
      </c>
      <c r="R90" s="99"/>
      <c r="S90" s="99"/>
      <c r="T90" s="99"/>
      <c r="U90" s="99"/>
      <c r="V90" s="99"/>
      <c r="W90" s="99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99"/>
      <c r="AK90" s="99"/>
      <c r="AL90" s="99"/>
      <c r="AM90" s="99"/>
      <c r="AN90" s="99"/>
      <c r="AO90" s="99"/>
      <c r="AP90" s="99"/>
      <c r="AQ90" s="99"/>
      <c r="AR90" s="99"/>
      <c r="AS90" s="99"/>
      <c r="AT90" s="99"/>
    </row>
    <row r="91" spans="1:46" s="71" customFormat="1" x14ac:dyDescent="0.3">
      <c r="A91" s="66">
        <v>122</v>
      </c>
      <c r="B91" s="67" t="s">
        <v>39</v>
      </c>
      <c r="C91" s="66">
        <v>10</v>
      </c>
      <c r="D91" s="88">
        <v>2759</v>
      </c>
      <c r="E91" s="68">
        <v>9</v>
      </c>
      <c r="F91" s="66">
        <v>4639</v>
      </c>
      <c r="G91" s="66">
        <f t="shared" si="14"/>
        <v>5040</v>
      </c>
      <c r="H91" s="66">
        <f t="shared" si="9"/>
        <v>4839.5</v>
      </c>
      <c r="I91" s="88">
        <v>1290</v>
      </c>
      <c r="J91" s="69">
        <f t="shared" si="11"/>
        <v>79.05</v>
      </c>
      <c r="K91" s="66"/>
      <c r="L91" s="73">
        <v>30</v>
      </c>
      <c r="M91" s="66"/>
      <c r="N91" s="44">
        <f t="shared" si="10"/>
        <v>24.197500000000002</v>
      </c>
      <c r="O91" s="49">
        <f t="shared" si="12"/>
        <v>103.2475</v>
      </c>
      <c r="P91" s="83">
        <v>1120</v>
      </c>
      <c r="Q91" s="71">
        <f t="shared" si="13"/>
        <v>560</v>
      </c>
      <c r="R91" s="99"/>
      <c r="S91" s="99"/>
      <c r="T91" s="99"/>
      <c r="U91" s="99"/>
      <c r="V91" s="99"/>
      <c r="W91" s="99"/>
      <c r="X91" s="99"/>
      <c r="Y91" s="99"/>
      <c r="Z91" s="99"/>
      <c r="AA91" s="99"/>
      <c r="AB91" s="99"/>
      <c r="AC91" s="99"/>
      <c r="AD91" s="99"/>
      <c r="AE91" s="99"/>
      <c r="AF91" s="99"/>
      <c r="AG91" s="99"/>
      <c r="AH91" s="99"/>
      <c r="AI91" s="99"/>
      <c r="AJ91" s="99"/>
      <c r="AK91" s="99"/>
      <c r="AL91" s="99"/>
      <c r="AM91" s="99"/>
      <c r="AN91" s="99"/>
      <c r="AO91" s="99"/>
      <c r="AP91" s="99"/>
      <c r="AQ91" s="99"/>
      <c r="AR91" s="99"/>
      <c r="AS91" s="99"/>
      <c r="AT91" s="99"/>
    </row>
    <row r="92" spans="1:46" s="71" customFormat="1" x14ac:dyDescent="0.3">
      <c r="A92" s="66">
        <v>1029</v>
      </c>
      <c r="B92" s="67" t="s">
        <v>38</v>
      </c>
      <c r="C92" s="66">
        <v>10</v>
      </c>
      <c r="D92" s="88">
        <v>866</v>
      </c>
      <c r="E92" s="68">
        <v>9</v>
      </c>
      <c r="F92" s="66">
        <v>1377</v>
      </c>
      <c r="G92" s="66">
        <f t="shared" si="14"/>
        <v>1827</v>
      </c>
      <c r="H92" s="66">
        <f t="shared" si="9"/>
        <v>1602</v>
      </c>
      <c r="I92" s="88">
        <v>530</v>
      </c>
      <c r="J92" s="69">
        <f t="shared" si="11"/>
        <v>20.6</v>
      </c>
      <c r="K92" s="66"/>
      <c r="L92" s="66"/>
      <c r="M92" s="66"/>
      <c r="N92" s="44">
        <f t="shared" si="10"/>
        <v>8.0100000000000016</v>
      </c>
      <c r="O92" s="49">
        <f t="shared" si="12"/>
        <v>28.610000000000003</v>
      </c>
      <c r="P92" s="83">
        <v>406</v>
      </c>
      <c r="Q92" s="71">
        <f t="shared" si="13"/>
        <v>203</v>
      </c>
      <c r="R92" s="99"/>
      <c r="S92" s="99"/>
      <c r="T92" s="99"/>
      <c r="U92" s="99"/>
      <c r="V92" s="99"/>
      <c r="W92" s="99"/>
      <c r="X92" s="99"/>
      <c r="Y92" s="99"/>
      <c r="Z92" s="99"/>
      <c r="AA92" s="99"/>
      <c r="AB92" s="99"/>
      <c r="AC92" s="99"/>
      <c r="AD92" s="99"/>
      <c r="AE92" s="99"/>
      <c r="AF92" s="99"/>
      <c r="AG92" s="99"/>
      <c r="AH92" s="99"/>
      <c r="AI92" s="99"/>
      <c r="AJ92" s="99"/>
      <c r="AK92" s="99"/>
      <c r="AL92" s="99"/>
      <c r="AM92" s="99"/>
      <c r="AN92" s="99"/>
      <c r="AO92" s="99"/>
      <c r="AP92" s="99"/>
      <c r="AQ92" s="99"/>
      <c r="AR92" s="99"/>
      <c r="AS92" s="99"/>
      <c r="AT92" s="99"/>
    </row>
    <row r="93" spans="1:46" s="71" customFormat="1" x14ac:dyDescent="0.3">
      <c r="A93" s="66">
        <v>1027</v>
      </c>
      <c r="B93" s="67" t="s">
        <v>135</v>
      </c>
      <c r="C93" s="66">
        <v>10</v>
      </c>
      <c r="D93" s="88">
        <v>635</v>
      </c>
      <c r="E93" s="68">
        <v>9</v>
      </c>
      <c r="F93" s="66">
        <v>783</v>
      </c>
      <c r="G93" s="66">
        <f t="shared" si="14"/>
        <v>958.5</v>
      </c>
      <c r="H93" s="66">
        <f t="shared" si="9"/>
        <v>870.75</v>
      </c>
      <c r="I93" s="88">
        <v>200</v>
      </c>
      <c r="J93" s="69">
        <f t="shared" si="11"/>
        <v>3.5750000000000002</v>
      </c>
      <c r="K93" s="66"/>
      <c r="L93" s="73">
        <v>20</v>
      </c>
      <c r="M93" s="66"/>
      <c r="N93" s="44">
        <f t="shared" si="10"/>
        <v>4.3537499999999998</v>
      </c>
      <c r="O93" s="49">
        <f t="shared" si="12"/>
        <v>7.92875</v>
      </c>
      <c r="P93" s="83">
        <v>213</v>
      </c>
      <c r="Q93" s="71">
        <f t="shared" si="13"/>
        <v>106.5</v>
      </c>
      <c r="R93" s="99"/>
      <c r="S93" s="99"/>
      <c r="T93" s="99"/>
      <c r="U93" s="99"/>
      <c r="V93" s="99"/>
      <c r="W93" s="99"/>
      <c r="X93" s="99"/>
      <c r="Y93" s="99"/>
      <c r="Z93" s="99"/>
      <c r="AA93" s="99"/>
      <c r="AB93" s="99"/>
      <c r="AC93" s="99"/>
      <c r="AD93" s="99"/>
      <c r="AE93" s="99"/>
      <c r="AF93" s="99"/>
      <c r="AG93" s="99"/>
      <c r="AH93" s="99"/>
      <c r="AI93" s="99"/>
      <c r="AJ93" s="99"/>
      <c r="AK93" s="99"/>
      <c r="AL93" s="99"/>
      <c r="AM93" s="99"/>
      <c r="AN93" s="99"/>
      <c r="AO93" s="99"/>
      <c r="AP93" s="99"/>
      <c r="AQ93" s="99"/>
      <c r="AR93" s="99"/>
      <c r="AS93" s="99"/>
      <c r="AT93" s="99"/>
    </row>
    <row r="94" spans="1:46" s="71" customFormat="1" x14ac:dyDescent="0.3">
      <c r="A94" s="66">
        <v>4602</v>
      </c>
      <c r="B94" s="67" t="s">
        <v>136</v>
      </c>
      <c r="C94" s="66">
        <v>10</v>
      </c>
      <c r="D94" s="88">
        <v>858</v>
      </c>
      <c r="E94" s="68">
        <v>9</v>
      </c>
      <c r="F94" s="66">
        <v>718</v>
      </c>
      <c r="G94" s="66">
        <f t="shared" si="14"/>
        <v>450</v>
      </c>
      <c r="H94" s="66">
        <f t="shared" si="9"/>
        <v>584</v>
      </c>
      <c r="I94" s="88"/>
      <c r="J94" s="69">
        <f t="shared" si="11"/>
        <v>-27.4</v>
      </c>
      <c r="K94" s="66"/>
      <c r="L94" s="73">
        <v>20</v>
      </c>
      <c r="M94" s="66"/>
      <c r="N94" s="44">
        <f t="shared" si="10"/>
        <v>2.9200000000000004</v>
      </c>
      <c r="O94" s="49">
        <f t="shared" si="12"/>
        <v>-24.479999999999997</v>
      </c>
      <c r="P94" s="83">
        <v>100</v>
      </c>
      <c r="Q94" s="71">
        <f t="shared" si="13"/>
        <v>50</v>
      </c>
      <c r="R94" s="99"/>
      <c r="S94" s="99"/>
      <c r="T94" s="99"/>
      <c r="U94" s="99"/>
      <c r="V94" s="99"/>
      <c r="W94" s="99"/>
      <c r="X94" s="99"/>
      <c r="Y94" s="99"/>
      <c r="Z94" s="99"/>
      <c r="AA94" s="99"/>
      <c r="AB94" s="99"/>
      <c r="AC94" s="99"/>
      <c r="AD94" s="99"/>
      <c r="AE94" s="99"/>
      <c r="AF94" s="99"/>
      <c r="AG94" s="99"/>
      <c r="AH94" s="99"/>
      <c r="AI94" s="99"/>
      <c r="AJ94" s="99"/>
      <c r="AK94" s="99"/>
      <c r="AL94" s="99"/>
      <c r="AM94" s="99"/>
      <c r="AN94" s="99"/>
      <c r="AO94" s="99"/>
      <c r="AP94" s="99"/>
      <c r="AQ94" s="99"/>
      <c r="AR94" s="99"/>
      <c r="AS94" s="99"/>
      <c r="AT94" s="99"/>
    </row>
    <row r="95" spans="1:46" s="71" customFormat="1" x14ac:dyDescent="0.3">
      <c r="A95" s="66">
        <v>1353</v>
      </c>
      <c r="B95" s="67" t="s">
        <v>211</v>
      </c>
      <c r="C95" s="66">
        <v>20</v>
      </c>
      <c r="D95" s="88">
        <v>100</v>
      </c>
      <c r="E95" s="68">
        <v>4.5</v>
      </c>
      <c r="F95" s="66">
        <v>2102</v>
      </c>
      <c r="G95" s="66">
        <f t="shared" si="14"/>
        <v>1800</v>
      </c>
      <c r="H95" s="66">
        <f t="shared" si="9"/>
        <v>1951</v>
      </c>
      <c r="I95" s="88">
        <v>1200</v>
      </c>
      <c r="J95" s="69">
        <f t="shared" si="11"/>
        <v>32.549999999999997</v>
      </c>
      <c r="K95" s="66"/>
      <c r="L95" s="66"/>
      <c r="M95" s="66"/>
      <c r="N95" s="44">
        <f t="shared" si="10"/>
        <v>4.8775000000000004</v>
      </c>
      <c r="O95" s="49">
        <f t="shared" si="12"/>
        <v>37.427499999999995</v>
      </c>
      <c r="P95" s="83">
        <v>800</v>
      </c>
      <c r="Q95" s="71">
        <f t="shared" si="13"/>
        <v>400</v>
      </c>
      <c r="R95" s="99"/>
      <c r="S95" s="99"/>
      <c r="T95" s="99"/>
      <c r="U95" s="99"/>
      <c r="V95" s="99"/>
      <c r="W95" s="99"/>
      <c r="X95" s="99"/>
      <c r="Y95" s="99"/>
      <c r="Z95" s="99"/>
      <c r="AA95" s="99"/>
      <c r="AB95" s="99"/>
      <c r="AC95" s="99"/>
      <c r="AD95" s="99"/>
      <c r="AE95" s="99"/>
      <c r="AF95" s="99"/>
      <c r="AG95" s="99"/>
      <c r="AH95" s="99"/>
      <c r="AI95" s="99"/>
      <c r="AJ95" s="99"/>
      <c r="AK95" s="99"/>
      <c r="AL95" s="99"/>
      <c r="AM95" s="99"/>
      <c r="AN95" s="99"/>
      <c r="AO95" s="99"/>
      <c r="AP95" s="99"/>
      <c r="AQ95" s="99"/>
      <c r="AR95" s="99"/>
      <c r="AS95" s="99"/>
      <c r="AT95" s="99"/>
    </row>
    <row r="96" spans="1:46" s="71" customFormat="1" x14ac:dyDescent="0.3">
      <c r="A96" s="66">
        <v>1469</v>
      </c>
      <c r="B96" s="67" t="s">
        <v>212</v>
      </c>
      <c r="C96" s="66">
        <v>20</v>
      </c>
      <c r="D96" s="88">
        <v>1138</v>
      </c>
      <c r="E96" s="68">
        <v>7</v>
      </c>
      <c r="F96" s="66">
        <v>4494</v>
      </c>
      <c r="G96" s="66">
        <f t="shared" si="14"/>
        <v>4546.5</v>
      </c>
      <c r="H96" s="66">
        <f t="shared" si="9"/>
        <v>4520.25</v>
      </c>
      <c r="I96" s="88"/>
      <c r="J96" s="69">
        <f t="shared" si="11"/>
        <v>169.11250000000001</v>
      </c>
      <c r="K96" s="66"/>
      <c r="L96" s="66"/>
      <c r="M96" s="73">
        <v>20</v>
      </c>
      <c r="N96" s="44">
        <f t="shared" si="10"/>
        <v>11.300625</v>
      </c>
      <c r="O96" s="49">
        <f t="shared" si="12"/>
        <v>180.41312500000001</v>
      </c>
      <c r="P96" s="83">
        <v>1299</v>
      </c>
      <c r="Q96" s="71">
        <f t="shared" si="13"/>
        <v>649.5</v>
      </c>
      <c r="R96" s="99"/>
      <c r="S96" s="99"/>
      <c r="T96" s="99"/>
      <c r="U96" s="99"/>
      <c r="V96" s="99"/>
      <c r="W96" s="99"/>
      <c r="X96" s="99"/>
      <c r="Y96" s="99"/>
      <c r="Z96" s="99"/>
      <c r="AA96" s="99"/>
      <c r="AB96" s="99"/>
      <c r="AC96" s="99"/>
      <c r="AD96" s="99"/>
      <c r="AE96" s="99"/>
      <c r="AF96" s="99"/>
      <c r="AG96" s="99"/>
      <c r="AH96" s="99"/>
      <c r="AI96" s="99"/>
      <c r="AJ96" s="99"/>
      <c r="AK96" s="99"/>
      <c r="AL96" s="99"/>
      <c r="AM96" s="99"/>
      <c r="AN96" s="99"/>
      <c r="AO96" s="99"/>
      <c r="AP96" s="99"/>
      <c r="AQ96" s="99"/>
      <c r="AR96" s="99"/>
      <c r="AS96" s="99"/>
      <c r="AT96" s="99"/>
    </row>
    <row r="97" spans="1:46" s="71" customFormat="1" x14ac:dyDescent="0.3">
      <c r="A97" s="66">
        <v>1470</v>
      </c>
      <c r="B97" s="67" t="s">
        <v>213</v>
      </c>
      <c r="C97" s="66">
        <v>20</v>
      </c>
      <c r="D97" s="88">
        <v>845</v>
      </c>
      <c r="E97" s="68">
        <v>7</v>
      </c>
      <c r="F97" s="66">
        <v>5835</v>
      </c>
      <c r="G97" s="66">
        <f t="shared" si="14"/>
        <v>5369</v>
      </c>
      <c r="H97" s="66">
        <f t="shared" si="9"/>
        <v>5602</v>
      </c>
      <c r="I97" s="88"/>
      <c r="J97" s="69">
        <f t="shared" si="11"/>
        <v>237.85</v>
      </c>
      <c r="K97" s="66"/>
      <c r="L97" s="66"/>
      <c r="M97" s="73">
        <v>15</v>
      </c>
      <c r="N97" s="44">
        <f t="shared" si="10"/>
        <v>14.005000000000001</v>
      </c>
      <c r="O97" s="49">
        <f t="shared" si="12"/>
        <v>251.85499999999999</v>
      </c>
      <c r="P97" s="83">
        <v>1534</v>
      </c>
      <c r="Q97" s="71">
        <f t="shared" si="13"/>
        <v>767</v>
      </c>
      <c r="R97" s="99"/>
      <c r="S97" s="99"/>
      <c r="T97" s="99"/>
      <c r="U97" s="99"/>
      <c r="V97" s="99"/>
      <c r="W97" s="99"/>
      <c r="X97" s="99"/>
      <c r="Y97" s="99"/>
      <c r="Z97" s="99"/>
      <c r="AA97" s="99"/>
      <c r="AB97" s="99"/>
      <c r="AC97" s="99"/>
      <c r="AD97" s="99"/>
      <c r="AE97" s="99"/>
      <c r="AF97" s="99"/>
      <c r="AG97" s="99"/>
      <c r="AH97" s="99"/>
      <c r="AI97" s="99"/>
      <c r="AJ97" s="99"/>
      <c r="AK97" s="99"/>
      <c r="AL97" s="99"/>
      <c r="AM97" s="99"/>
      <c r="AN97" s="99"/>
      <c r="AO97" s="99"/>
      <c r="AP97" s="99"/>
      <c r="AQ97" s="99"/>
      <c r="AR97" s="99"/>
      <c r="AS97" s="99"/>
      <c r="AT97" s="99"/>
    </row>
    <row r="98" spans="1:46" s="81" customFormat="1" x14ac:dyDescent="0.3">
      <c r="A98" s="66">
        <v>1314</v>
      </c>
      <c r="B98" s="67" t="s">
        <v>156</v>
      </c>
      <c r="C98" s="66">
        <v>20</v>
      </c>
      <c r="D98" s="88">
        <v>0</v>
      </c>
      <c r="E98" s="68">
        <v>4</v>
      </c>
      <c r="F98" s="66">
        <v>1890</v>
      </c>
      <c r="G98" s="66">
        <f t="shared" si="14"/>
        <v>1200</v>
      </c>
      <c r="H98" s="66">
        <f t="shared" si="9"/>
        <v>1545</v>
      </c>
      <c r="I98" s="88"/>
      <c r="J98" s="69">
        <f t="shared" si="11"/>
        <v>77.25</v>
      </c>
      <c r="K98" s="66"/>
      <c r="L98" s="66"/>
      <c r="M98" s="66"/>
      <c r="N98" s="44">
        <f t="shared" si="10"/>
        <v>3.8624999999999998</v>
      </c>
      <c r="O98" s="49">
        <f t="shared" si="12"/>
        <v>81.112499999999997</v>
      </c>
      <c r="P98" s="83">
        <v>600</v>
      </c>
      <c r="Q98" s="71">
        <f t="shared" si="13"/>
        <v>300</v>
      </c>
      <c r="R98" s="99"/>
      <c r="S98" s="99"/>
      <c r="T98" s="99"/>
      <c r="U98" s="99"/>
      <c r="V98" s="99"/>
      <c r="W98" s="99"/>
      <c r="X98" s="99"/>
      <c r="Y98" s="99"/>
      <c r="Z98" s="99"/>
      <c r="AA98" s="99"/>
      <c r="AB98" s="99"/>
      <c r="AC98" s="99"/>
      <c r="AD98" s="99"/>
      <c r="AE98" s="99"/>
      <c r="AF98" s="99"/>
      <c r="AG98" s="99"/>
      <c r="AH98" s="99"/>
      <c r="AI98" s="99"/>
      <c r="AJ98" s="99"/>
      <c r="AK98" s="99"/>
      <c r="AL98" s="99"/>
      <c r="AM98" s="99"/>
      <c r="AN98" s="99"/>
      <c r="AO98" s="99"/>
      <c r="AP98" s="99"/>
      <c r="AQ98" s="99"/>
      <c r="AR98" s="99"/>
      <c r="AS98" s="99"/>
      <c r="AT98" s="99"/>
    </row>
    <row r="99" spans="1:46" s="71" customFormat="1" x14ac:dyDescent="0.3">
      <c r="A99" s="66">
        <v>1504</v>
      </c>
      <c r="B99" s="67" t="s">
        <v>51</v>
      </c>
      <c r="C99" s="66">
        <v>12</v>
      </c>
      <c r="D99" s="88">
        <v>0</v>
      </c>
      <c r="E99" s="68">
        <v>3</v>
      </c>
      <c r="F99" s="66">
        <v>1040</v>
      </c>
      <c r="G99" s="66">
        <f t="shared" si="14"/>
        <v>409.5</v>
      </c>
      <c r="H99" s="66">
        <f t="shared" si="9"/>
        <v>724.75</v>
      </c>
      <c r="I99" s="88"/>
      <c r="J99" s="69">
        <f t="shared" si="11"/>
        <v>60.395833333333336</v>
      </c>
      <c r="K99" s="66"/>
      <c r="L99" s="66"/>
      <c r="M99" s="66"/>
      <c r="N99" s="44">
        <f t="shared" si="10"/>
        <v>3.0197916666666669</v>
      </c>
      <c r="O99" s="49">
        <f t="shared" si="12"/>
        <v>63.415625000000006</v>
      </c>
      <c r="P99" s="83">
        <v>273</v>
      </c>
      <c r="Q99" s="71">
        <f t="shared" si="13"/>
        <v>136.5</v>
      </c>
      <c r="R99" s="99"/>
      <c r="S99" s="99"/>
      <c r="T99" s="99"/>
      <c r="U99" s="99"/>
      <c r="V99" s="99"/>
      <c r="W99" s="99"/>
      <c r="X99" s="99"/>
      <c r="Y99" s="99"/>
      <c r="Z99" s="99"/>
      <c r="AA99" s="99"/>
      <c r="AB99" s="99"/>
      <c r="AC99" s="99"/>
      <c r="AD99" s="99"/>
      <c r="AE99" s="99"/>
      <c r="AF99" s="99"/>
      <c r="AG99" s="99"/>
      <c r="AH99" s="99"/>
      <c r="AI99" s="99"/>
      <c r="AJ99" s="99"/>
      <c r="AK99" s="99"/>
      <c r="AL99" s="99"/>
      <c r="AM99" s="99"/>
      <c r="AN99" s="99"/>
      <c r="AO99" s="99"/>
      <c r="AP99" s="99"/>
      <c r="AQ99" s="99"/>
      <c r="AR99" s="99"/>
      <c r="AS99" s="99"/>
      <c r="AT99" s="99"/>
    </row>
    <row r="100" spans="1:46" s="71" customFormat="1" x14ac:dyDescent="0.3">
      <c r="A100" s="66">
        <v>1315</v>
      </c>
      <c r="B100" s="67" t="s">
        <v>157</v>
      </c>
      <c r="C100" s="66">
        <v>20</v>
      </c>
      <c r="D100" s="88">
        <v>0</v>
      </c>
      <c r="E100" s="68">
        <v>4</v>
      </c>
      <c r="F100" s="66">
        <v>1826</v>
      </c>
      <c r="G100" s="66">
        <f t="shared" si="14"/>
        <v>1200</v>
      </c>
      <c r="H100" s="66">
        <f t="shared" si="9"/>
        <v>1513</v>
      </c>
      <c r="I100" s="88"/>
      <c r="J100" s="69">
        <f t="shared" si="11"/>
        <v>75.650000000000006</v>
      </c>
      <c r="K100" s="66"/>
      <c r="L100" s="66"/>
      <c r="M100" s="66"/>
      <c r="N100" s="44">
        <f t="shared" si="10"/>
        <v>3.7825000000000002</v>
      </c>
      <c r="O100" s="49">
        <f t="shared" si="12"/>
        <v>79.432500000000005</v>
      </c>
      <c r="P100" s="83">
        <v>600</v>
      </c>
      <c r="Q100" s="71">
        <f t="shared" si="13"/>
        <v>300</v>
      </c>
      <c r="R100" s="99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</row>
    <row r="101" spans="1:46" s="71" customFormat="1" x14ac:dyDescent="0.3">
      <c r="A101" s="55">
        <v>1312</v>
      </c>
      <c r="B101" s="56" t="s">
        <v>271</v>
      </c>
      <c r="C101" s="55">
        <v>10</v>
      </c>
      <c r="D101" s="14">
        <v>0</v>
      </c>
      <c r="E101" s="57">
        <v>4</v>
      </c>
      <c r="F101" s="55">
        <v>0</v>
      </c>
      <c r="G101" s="66">
        <f t="shared" si="14"/>
        <v>0</v>
      </c>
      <c r="H101" s="55">
        <f t="shared" si="9"/>
        <v>0</v>
      </c>
      <c r="I101" s="14"/>
      <c r="J101" s="69">
        <f t="shared" si="11"/>
        <v>0</v>
      </c>
      <c r="K101" s="55"/>
      <c r="L101" s="55"/>
      <c r="M101" s="55"/>
      <c r="N101" s="59">
        <f t="shared" si="10"/>
        <v>0</v>
      </c>
      <c r="O101" s="49">
        <f t="shared" si="12"/>
        <v>0</v>
      </c>
      <c r="P101" s="87"/>
      <c r="Q101" s="71">
        <f t="shared" si="13"/>
        <v>0</v>
      </c>
      <c r="R101" s="12"/>
      <c r="S101" s="99"/>
      <c r="T101" s="99"/>
      <c r="U101" s="99"/>
      <c r="V101" s="99"/>
      <c r="W101" s="99"/>
      <c r="X101" s="99"/>
      <c r="Y101" s="99"/>
      <c r="Z101" s="99"/>
      <c r="AA101" s="99"/>
      <c r="AB101" s="99"/>
      <c r="AC101" s="99"/>
      <c r="AD101" s="99"/>
      <c r="AE101" s="99"/>
      <c r="AF101" s="99"/>
      <c r="AG101" s="99"/>
      <c r="AH101" s="99"/>
      <c r="AI101" s="99"/>
      <c r="AJ101" s="99"/>
      <c r="AK101" s="99"/>
      <c r="AL101" s="99"/>
      <c r="AM101" s="99"/>
      <c r="AN101" s="99"/>
      <c r="AO101" s="99"/>
      <c r="AP101" s="99"/>
      <c r="AQ101" s="99"/>
      <c r="AR101" s="99"/>
      <c r="AS101" s="99"/>
      <c r="AT101" s="99"/>
    </row>
    <row r="102" spans="1:46" s="71" customFormat="1" x14ac:dyDescent="0.3">
      <c r="A102" s="66">
        <v>4603</v>
      </c>
      <c r="B102" s="67" t="s">
        <v>347</v>
      </c>
      <c r="C102" s="66">
        <v>12</v>
      </c>
      <c r="D102" s="88">
        <v>0</v>
      </c>
      <c r="E102" s="68">
        <v>7</v>
      </c>
      <c r="F102" s="66">
        <v>3556</v>
      </c>
      <c r="G102" s="66">
        <f t="shared" si="14"/>
        <v>2100</v>
      </c>
      <c r="H102" s="66">
        <f t="shared" si="9"/>
        <v>2828</v>
      </c>
      <c r="I102" s="88"/>
      <c r="J102" s="69">
        <f t="shared" si="11"/>
        <v>235.66666666666666</v>
      </c>
      <c r="K102" s="66"/>
      <c r="L102" s="66"/>
      <c r="M102" s="66"/>
      <c r="N102" s="44">
        <f t="shared" si="10"/>
        <v>11.783333333333333</v>
      </c>
      <c r="O102" s="49">
        <f t="shared" si="12"/>
        <v>247.45</v>
      </c>
      <c r="P102" s="83">
        <v>600</v>
      </c>
      <c r="Q102" s="71">
        <f t="shared" si="13"/>
        <v>300</v>
      </c>
      <c r="R102" s="99"/>
      <c r="S102" s="99"/>
      <c r="T102" s="99"/>
      <c r="U102" s="99"/>
      <c r="V102" s="99"/>
      <c r="W102" s="99"/>
      <c r="X102" s="99"/>
      <c r="Y102" s="99"/>
      <c r="Z102" s="99"/>
      <c r="AA102" s="99"/>
      <c r="AB102" s="99"/>
      <c r="AC102" s="99"/>
      <c r="AD102" s="99"/>
      <c r="AE102" s="99"/>
      <c r="AF102" s="99"/>
      <c r="AG102" s="99"/>
      <c r="AH102" s="99"/>
      <c r="AI102" s="99"/>
      <c r="AJ102" s="99"/>
      <c r="AK102" s="99"/>
      <c r="AL102" s="99"/>
      <c r="AM102" s="99"/>
      <c r="AN102" s="99"/>
      <c r="AO102" s="99"/>
      <c r="AP102" s="99"/>
      <c r="AQ102" s="99"/>
      <c r="AR102" s="99"/>
      <c r="AS102" s="99"/>
      <c r="AT102" s="99"/>
    </row>
    <row r="103" spans="1:46" s="71" customFormat="1" x14ac:dyDescent="0.3">
      <c r="A103" s="66">
        <v>1404</v>
      </c>
      <c r="B103" s="67" t="s">
        <v>243</v>
      </c>
      <c r="C103" s="66">
        <v>1</v>
      </c>
      <c r="D103" s="88">
        <v>26</v>
      </c>
      <c r="E103" s="68">
        <v>7</v>
      </c>
      <c r="F103" s="66">
        <v>53</v>
      </c>
      <c r="G103" s="66">
        <f t="shared" si="14"/>
        <v>59.5</v>
      </c>
      <c r="H103" s="66">
        <f t="shared" si="9"/>
        <v>56.25</v>
      </c>
      <c r="I103" s="88">
        <v>168</v>
      </c>
      <c r="J103" s="69">
        <f t="shared" si="11"/>
        <v>-137.75</v>
      </c>
      <c r="K103" s="66"/>
      <c r="L103" s="66"/>
      <c r="M103" s="66"/>
      <c r="N103" s="44">
        <f t="shared" si="10"/>
        <v>2.8125</v>
      </c>
      <c r="O103" s="49">
        <f t="shared" si="12"/>
        <v>-134.9375</v>
      </c>
      <c r="P103" s="83">
        <v>17</v>
      </c>
      <c r="Q103" s="71">
        <f t="shared" si="13"/>
        <v>8.5</v>
      </c>
      <c r="R103" s="99"/>
      <c r="S103" s="99"/>
      <c r="T103" s="99"/>
      <c r="U103" s="99"/>
      <c r="V103" s="99"/>
      <c r="W103" s="99"/>
      <c r="X103" s="99"/>
      <c r="Y103" s="99"/>
      <c r="Z103" s="99"/>
      <c r="AA103" s="99"/>
      <c r="AB103" s="99"/>
      <c r="AC103" s="99"/>
      <c r="AD103" s="99"/>
      <c r="AE103" s="99"/>
      <c r="AF103" s="99"/>
      <c r="AG103" s="99"/>
      <c r="AH103" s="99"/>
      <c r="AI103" s="99"/>
      <c r="AJ103" s="99"/>
      <c r="AK103" s="99"/>
      <c r="AL103" s="99"/>
      <c r="AM103" s="99"/>
      <c r="AN103" s="99"/>
      <c r="AO103" s="99"/>
      <c r="AP103" s="99"/>
      <c r="AQ103" s="99"/>
      <c r="AR103" s="99"/>
      <c r="AS103" s="99"/>
      <c r="AT103" s="99"/>
    </row>
    <row r="104" spans="1:46" s="71" customFormat="1" x14ac:dyDescent="0.3">
      <c r="A104" s="66">
        <v>1072</v>
      </c>
      <c r="B104" s="67" t="s">
        <v>350</v>
      </c>
      <c r="C104" s="66">
        <v>10</v>
      </c>
      <c r="D104" s="88">
        <v>3700</v>
      </c>
      <c r="E104" s="68">
        <v>9</v>
      </c>
      <c r="F104" s="66">
        <v>4266</v>
      </c>
      <c r="G104" s="66">
        <f t="shared" si="14"/>
        <v>2164.5</v>
      </c>
      <c r="H104" s="66">
        <f t="shared" si="9"/>
        <v>3215.25</v>
      </c>
      <c r="I104" s="88"/>
      <c r="J104" s="69">
        <f t="shared" si="11"/>
        <v>-48.475000000000001</v>
      </c>
      <c r="K104" s="66"/>
      <c r="L104" s="66"/>
      <c r="M104" s="66"/>
      <c r="N104" s="44">
        <f t="shared" si="10"/>
        <v>16.076250000000002</v>
      </c>
      <c r="O104" s="49">
        <f t="shared" si="12"/>
        <v>-32.39875</v>
      </c>
      <c r="P104" s="83">
        <v>481</v>
      </c>
      <c r="Q104" s="71">
        <f t="shared" si="13"/>
        <v>240.5</v>
      </c>
      <c r="R104" s="99"/>
      <c r="S104" s="99"/>
      <c r="T104" s="99"/>
      <c r="U104" s="99"/>
      <c r="V104" s="99"/>
      <c r="W104" s="99"/>
      <c r="X104" s="99"/>
      <c r="Y104" s="99"/>
      <c r="Z104" s="99"/>
      <c r="AA104" s="99"/>
      <c r="AB104" s="99"/>
      <c r="AC104" s="99"/>
      <c r="AD104" s="99"/>
      <c r="AE104" s="99"/>
      <c r="AF104" s="99"/>
      <c r="AG104" s="99"/>
      <c r="AH104" s="99"/>
      <c r="AI104" s="99"/>
      <c r="AJ104" s="99"/>
      <c r="AK104" s="99"/>
      <c r="AL104" s="99"/>
      <c r="AM104" s="99"/>
      <c r="AN104" s="99"/>
      <c r="AO104" s="99"/>
      <c r="AP104" s="99"/>
      <c r="AQ104" s="99"/>
      <c r="AR104" s="99"/>
      <c r="AS104" s="99"/>
      <c r="AT104" s="99"/>
    </row>
    <row r="105" spans="1:46" s="71" customFormat="1" x14ac:dyDescent="0.3">
      <c r="A105" s="66">
        <v>152</v>
      </c>
      <c r="B105" s="67" t="s">
        <v>360</v>
      </c>
      <c r="C105" s="66"/>
      <c r="D105" s="88">
        <v>0</v>
      </c>
      <c r="E105" s="68"/>
      <c r="F105" s="66"/>
      <c r="G105" s="66"/>
      <c r="H105" s="66"/>
      <c r="I105" s="88">
        <v>100</v>
      </c>
      <c r="J105" s="69"/>
      <c r="K105" s="66"/>
      <c r="L105" s="66"/>
      <c r="M105" s="66"/>
      <c r="N105" s="44"/>
      <c r="O105" s="49"/>
      <c r="P105" s="83"/>
      <c r="R105" s="99"/>
      <c r="S105" s="99"/>
      <c r="T105" s="99"/>
      <c r="U105" s="99"/>
      <c r="V105" s="99"/>
      <c r="W105" s="99"/>
      <c r="X105" s="99"/>
      <c r="Y105" s="99"/>
      <c r="Z105" s="99"/>
      <c r="AA105" s="99"/>
      <c r="AB105" s="99"/>
      <c r="AC105" s="99"/>
      <c r="AD105" s="99"/>
      <c r="AE105" s="99"/>
      <c r="AF105" s="99"/>
      <c r="AG105" s="99"/>
      <c r="AH105" s="99"/>
      <c r="AI105" s="99"/>
      <c r="AJ105" s="99"/>
      <c r="AK105" s="99"/>
      <c r="AL105" s="99"/>
      <c r="AM105" s="99"/>
      <c r="AN105" s="99"/>
      <c r="AO105" s="99"/>
      <c r="AP105" s="99"/>
      <c r="AQ105" s="99"/>
      <c r="AR105" s="99"/>
      <c r="AS105" s="99"/>
      <c r="AT105" s="99"/>
    </row>
    <row r="106" spans="1:46" s="81" customFormat="1" x14ac:dyDescent="0.3">
      <c r="A106" s="66">
        <v>4604</v>
      </c>
      <c r="B106" s="67" t="s">
        <v>48</v>
      </c>
      <c r="C106" s="66">
        <v>1</v>
      </c>
      <c r="D106" s="88">
        <v>121</v>
      </c>
      <c r="E106" s="68">
        <v>7</v>
      </c>
      <c r="F106" s="66">
        <v>399</v>
      </c>
      <c r="G106" s="66">
        <f t="shared" si="14"/>
        <v>476</v>
      </c>
      <c r="H106" s="66">
        <f t="shared" si="9"/>
        <v>437.5</v>
      </c>
      <c r="I106" s="88">
        <v>150</v>
      </c>
      <c r="J106" s="69">
        <f t="shared" si="11"/>
        <v>166.5</v>
      </c>
      <c r="K106" s="66"/>
      <c r="L106" s="66"/>
      <c r="M106" s="66"/>
      <c r="N106" s="44">
        <f t="shared" si="10"/>
        <v>21.875</v>
      </c>
      <c r="O106" s="49">
        <f t="shared" si="12"/>
        <v>188.375</v>
      </c>
      <c r="P106" s="83">
        <v>136</v>
      </c>
      <c r="Q106" s="71">
        <f t="shared" si="13"/>
        <v>68</v>
      </c>
      <c r="R106" s="99"/>
      <c r="S106" s="99"/>
      <c r="T106" s="99"/>
      <c r="U106" s="99"/>
      <c r="V106" s="99"/>
      <c r="W106" s="99"/>
      <c r="X106" s="99"/>
      <c r="Y106" s="99"/>
      <c r="Z106" s="99"/>
      <c r="AA106" s="99"/>
      <c r="AB106" s="99"/>
      <c r="AC106" s="99"/>
      <c r="AD106" s="99"/>
      <c r="AE106" s="99"/>
      <c r="AF106" s="99"/>
      <c r="AG106" s="99"/>
      <c r="AH106" s="99"/>
      <c r="AI106" s="99"/>
      <c r="AJ106" s="99"/>
      <c r="AK106" s="99"/>
      <c r="AL106" s="99"/>
      <c r="AM106" s="99"/>
      <c r="AN106" s="99"/>
      <c r="AO106" s="99"/>
      <c r="AP106" s="99"/>
      <c r="AQ106" s="99"/>
      <c r="AR106" s="99"/>
      <c r="AS106" s="99"/>
      <c r="AT106" s="99"/>
    </row>
    <row r="107" spans="1:46" s="71" customFormat="1" x14ac:dyDescent="0.3">
      <c r="A107" s="66">
        <v>1241</v>
      </c>
      <c r="B107" s="67" t="s">
        <v>158</v>
      </c>
      <c r="C107" s="66">
        <v>20</v>
      </c>
      <c r="D107" s="88">
        <v>9569</v>
      </c>
      <c r="E107" s="68">
        <v>6</v>
      </c>
      <c r="F107" s="66">
        <v>27453</v>
      </c>
      <c r="G107" s="66">
        <f t="shared" si="14"/>
        <v>33102</v>
      </c>
      <c r="H107" s="66">
        <f t="shared" si="9"/>
        <v>30277.5</v>
      </c>
      <c r="I107" s="88">
        <v>10400</v>
      </c>
      <c r="J107" s="69">
        <f t="shared" si="11"/>
        <v>515.42499999999995</v>
      </c>
      <c r="K107" s="66"/>
      <c r="L107" s="73">
        <v>40</v>
      </c>
      <c r="M107" s="73">
        <v>10</v>
      </c>
      <c r="N107" s="44">
        <f t="shared" si="10"/>
        <v>75.693749999999994</v>
      </c>
      <c r="O107" s="49">
        <f t="shared" si="12"/>
        <v>591.11874999999998</v>
      </c>
      <c r="P107" s="83">
        <v>11034</v>
      </c>
      <c r="Q107" s="71">
        <f t="shared" si="13"/>
        <v>5517</v>
      </c>
      <c r="R107" s="99"/>
      <c r="S107" s="99"/>
      <c r="T107" s="99"/>
      <c r="U107" s="99"/>
      <c r="V107" s="99"/>
      <c r="W107" s="99"/>
      <c r="X107" s="99"/>
      <c r="Y107" s="99"/>
      <c r="Z107" s="99"/>
      <c r="AA107" s="99"/>
      <c r="AB107" s="99"/>
      <c r="AC107" s="99"/>
      <c r="AD107" s="99"/>
      <c r="AE107" s="99"/>
      <c r="AF107" s="99"/>
      <c r="AG107" s="99"/>
      <c r="AH107" s="99"/>
      <c r="AI107" s="99"/>
      <c r="AJ107" s="99"/>
      <c r="AK107" s="99"/>
      <c r="AL107" s="99"/>
      <c r="AM107" s="99"/>
      <c r="AN107" s="99"/>
      <c r="AO107" s="99"/>
      <c r="AP107" s="99"/>
      <c r="AQ107" s="99"/>
      <c r="AR107" s="99"/>
      <c r="AS107" s="99"/>
      <c r="AT107" s="99"/>
    </row>
    <row r="108" spans="1:46" s="71" customFormat="1" x14ac:dyDescent="0.3">
      <c r="A108" s="66">
        <v>1354</v>
      </c>
      <c r="B108" s="67" t="s">
        <v>159</v>
      </c>
      <c r="C108" s="66">
        <v>20</v>
      </c>
      <c r="D108" s="88">
        <v>0</v>
      </c>
      <c r="E108" s="68">
        <v>4.5</v>
      </c>
      <c r="F108" s="66">
        <v>1101</v>
      </c>
      <c r="G108" s="66">
        <f t="shared" si="14"/>
        <v>900</v>
      </c>
      <c r="H108" s="66">
        <f t="shared" si="9"/>
        <v>1000.5</v>
      </c>
      <c r="I108" s="88">
        <v>1000</v>
      </c>
      <c r="J108" s="69">
        <f t="shared" si="11"/>
        <v>2.5000000000000001E-2</v>
      </c>
      <c r="K108" s="66"/>
      <c r="L108" s="66"/>
      <c r="M108" s="66"/>
      <c r="N108" s="44">
        <f t="shared" si="10"/>
        <v>2.5012500000000002</v>
      </c>
      <c r="O108" s="49">
        <f t="shared" si="12"/>
        <v>2.5262500000000001</v>
      </c>
      <c r="P108" s="83">
        <v>400</v>
      </c>
      <c r="Q108" s="71">
        <f t="shared" si="13"/>
        <v>200</v>
      </c>
      <c r="R108" s="99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</row>
    <row r="109" spans="1:46" s="103" customFormat="1" x14ac:dyDescent="0.3">
      <c r="A109" s="55">
        <v>1613</v>
      </c>
      <c r="B109" s="56" t="s">
        <v>320</v>
      </c>
      <c r="C109" s="55"/>
      <c r="D109" s="55"/>
      <c r="E109" s="57"/>
      <c r="F109" s="55"/>
      <c r="G109" s="55">
        <f t="shared" si="14"/>
        <v>0</v>
      </c>
      <c r="H109" s="55"/>
      <c r="I109" s="55"/>
      <c r="J109" s="55" t="e">
        <f t="shared" si="11"/>
        <v>#DIV/0!</v>
      </c>
      <c r="K109" s="55"/>
      <c r="L109" s="55"/>
      <c r="M109" s="55"/>
      <c r="N109" s="59"/>
      <c r="O109" s="49" t="e">
        <f t="shared" si="12"/>
        <v>#DIV/0!</v>
      </c>
      <c r="P109" s="87"/>
      <c r="Q109" s="71">
        <f t="shared" si="13"/>
        <v>0</v>
      </c>
      <c r="R109" s="12"/>
      <c r="S109" s="99"/>
      <c r="T109" s="99"/>
      <c r="U109" s="99"/>
      <c r="V109" s="99"/>
      <c r="W109" s="99"/>
      <c r="X109" s="99"/>
      <c r="Y109" s="99"/>
      <c r="Z109" s="99"/>
      <c r="AA109" s="99"/>
      <c r="AB109" s="99"/>
      <c r="AC109" s="99"/>
      <c r="AD109" s="99"/>
      <c r="AE109" s="99"/>
      <c r="AF109" s="99"/>
      <c r="AG109" s="99"/>
      <c r="AH109" s="99"/>
      <c r="AI109" s="99"/>
      <c r="AJ109" s="99"/>
      <c r="AK109" s="99"/>
      <c r="AL109" s="99"/>
      <c r="AM109" s="99"/>
      <c r="AN109" s="99"/>
      <c r="AO109" s="99"/>
      <c r="AP109" s="99"/>
      <c r="AQ109" s="99"/>
      <c r="AR109" s="99"/>
      <c r="AS109" s="99"/>
      <c r="AT109" s="99"/>
    </row>
    <row r="110" spans="1:46" s="71" customFormat="1" x14ac:dyDescent="0.3">
      <c r="A110" s="66">
        <v>128</v>
      </c>
      <c r="B110" s="67" t="s">
        <v>80</v>
      </c>
      <c r="C110" s="66">
        <v>6</v>
      </c>
      <c r="D110" s="88">
        <v>0</v>
      </c>
      <c r="E110" s="68">
        <v>4</v>
      </c>
      <c r="F110" s="66">
        <v>134</v>
      </c>
      <c r="G110" s="66">
        <f t="shared" si="14"/>
        <v>100</v>
      </c>
      <c r="H110" s="66">
        <f t="shared" ref="H110:H176" si="15">SUM(F110+G110)/2</f>
        <v>117</v>
      </c>
      <c r="I110" s="88">
        <v>90</v>
      </c>
      <c r="J110" s="69">
        <f t="shared" si="11"/>
        <v>4.5</v>
      </c>
      <c r="K110" s="66"/>
      <c r="L110" s="66"/>
      <c r="M110" s="66"/>
      <c r="N110" s="44">
        <f t="shared" ref="N110:N129" si="16">H110*0.05/C110</f>
        <v>0.97500000000000009</v>
      </c>
      <c r="O110" s="49">
        <f t="shared" si="12"/>
        <v>5.4749999999999996</v>
      </c>
      <c r="P110" s="83">
        <v>50</v>
      </c>
      <c r="Q110" s="71">
        <f t="shared" si="13"/>
        <v>25</v>
      </c>
      <c r="R110" s="99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  <c r="AL110" s="99"/>
      <c r="AM110" s="99"/>
      <c r="AN110" s="99"/>
      <c r="AO110" s="99"/>
      <c r="AP110" s="99"/>
      <c r="AQ110" s="99"/>
      <c r="AR110" s="99"/>
      <c r="AS110" s="99"/>
      <c r="AT110" s="99"/>
    </row>
    <row r="111" spans="1:46" s="71" customFormat="1" x14ac:dyDescent="0.3">
      <c r="A111" s="66">
        <v>3138</v>
      </c>
      <c r="B111" s="67" t="s">
        <v>339</v>
      </c>
      <c r="C111" s="66">
        <v>24</v>
      </c>
      <c r="D111" s="88">
        <v>2220</v>
      </c>
      <c r="E111" s="68">
        <v>8</v>
      </c>
      <c r="F111" s="66">
        <v>3460</v>
      </c>
      <c r="G111" s="66">
        <f t="shared" si="14"/>
        <v>4000</v>
      </c>
      <c r="H111" s="66">
        <f t="shared" si="15"/>
        <v>3730</v>
      </c>
      <c r="I111" s="88">
        <v>1200</v>
      </c>
      <c r="J111" s="69">
        <f t="shared" si="11"/>
        <v>12.916666666666666</v>
      </c>
      <c r="K111" s="66"/>
      <c r="L111" s="66"/>
      <c r="M111" s="66"/>
      <c r="N111" s="44">
        <f t="shared" si="16"/>
        <v>7.770833333333333</v>
      </c>
      <c r="O111" s="49">
        <f t="shared" si="12"/>
        <v>20.6875</v>
      </c>
      <c r="P111" s="83">
        <v>1000</v>
      </c>
      <c r="Q111" s="71">
        <f t="shared" si="13"/>
        <v>500</v>
      </c>
      <c r="R111" s="99"/>
      <c r="S111" s="99"/>
      <c r="T111" s="99"/>
      <c r="U111" s="99"/>
      <c r="V111" s="99"/>
      <c r="W111" s="99"/>
      <c r="X111" s="99"/>
      <c r="Y111" s="99"/>
      <c r="Z111" s="99"/>
      <c r="AA111" s="99"/>
      <c r="AB111" s="99"/>
      <c r="AC111" s="99"/>
      <c r="AD111" s="99"/>
      <c r="AE111" s="99"/>
      <c r="AF111" s="99"/>
      <c r="AG111" s="99"/>
      <c r="AH111" s="99"/>
      <c r="AI111" s="99"/>
      <c r="AJ111" s="99"/>
      <c r="AK111" s="99"/>
      <c r="AL111" s="99"/>
      <c r="AM111" s="99"/>
      <c r="AN111" s="99"/>
      <c r="AO111" s="99"/>
      <c r="AP111" s="99"/>
      <c r="AQ111" s="99"/>
      <c r="AR111" s="99"/>
      <c r="AS111" s="99"/>
      <c r="AT111" s="99"/>
    </row>
    <row r="112" spans="1:46" s="71" customFormat="1" x14ac:dyDescent="0.3">
      <c r="A112" s="66">
        <v>1384</v>
      </c>
      <c r="B112" s="67" t="s">
        <v>46</v>
      </c>
      <c r="C112" s="66">
        <v>24</v>
      </c>
      <c r="D112" s="88">
        <v>904</v>
      </c>
      <c r="E112" s="68">
        <v>8</v>
      </c>
      <c r="F112" s="66">
        <v>1012</v>
      </c>
      <c r="G112" s="66">
        <f t="shared" si="14"/>
        <v>2400</v>
      </c>
      <c r="H112" s="66">
        <f t="shared" si="15"/>
        <v>1706</v>
      </c>
      <c r="I112" s="88">
        <v>600</v>
      </c>
      <c r="J112" s="69">
        <f t="shared" si="11"/>
        <v>8.4166666666666661</v>
      </c>
      <c r="K112" s="66"/>
      <c r="L112" s="66"/>
      <c r="M112" s="66"/>
      <c r="N112" s="44">
        <f t="shared" si="16"/>
        <v>3.5541666666666671</v>
      </c>
      <c r="O112" s="49">
        <f t="shared" si="12"/>
        <v>11.970833333333333</v>
      </c>
      <c r="P112" s="83">
        <v>600</v>
      </c>
      <c r="Q112" s="71">
        <f t="shared" si="13"/>
        <v>300</v>
      </c>
      <c r="R112" s="99"/>
      <c r="S112" s="99"/>
      <c r="T112" s="99"/>
      <c r="U112" s="99"/>
      <c r="V112" s="99"/>
      <c r="W112" s="99"/>
      <c r="X112" s="99"/>
      <c r="Y112" s="99"/>
      <c r="Z112" s="99"/>
      <c r="AA112" s="99"/>
      <c r="AB112" s="99"/>
      <c r="AC112" s="99"/>
      <c r="AD112" s="99"/>
      <c r="AE112" s="99"/>
      <c r="AF112" s="99"/>
      <c r="AG112" s="99"/>
      <c r="AH112" s="99"/>
      <c r="AI112" s="99"/>
      <c r="AJ112" s="99"/>
      <c r="AK112" s="99"/>
      <c r="AL112" s="99"/>
      <c r="AM112" s="99"/>
      <c r="AN112" s="99"/>
      <c r="AO112" s="99"/>
      <c r="AP112" s="99"/>
      <c r="AQ112" s="99"/>
      <c r="AR112" s="99"/>
      <c r="AS112" s="99"/>
      <c r="AT112" s="99"/>
    </row>
    <row r="113" spans="1:46" s="71" customFormat="1" x14ac:dyDescent="0.3">
      <c r="A113" s="66">
        <v>1385</v>
      </c>
      <c r="B113" s="67" t="s">
        <v>45</v>
      </c>
      <c r="C113" s="66">
        <v>24</v>
      </c>
      <c r="D113" s="88">
        <v>1855</v>
      </c>
      <c r="E113" s="68">
        <v>8</v>
      </c>
      <c r="F113" s="66">
        <v>3427</v>
      </c>
      <c r="G113" s="66">
        <f t="shared" si="14"/>
        <v>3092</v>
      </c>
      <c r="H113" s="66">
        <f t="shared" si="15"/>
        <v>3259.5</v>
      </c>
      <c r="I113" s="88">
        <v>1128</v>
      </c>
      <c r="J113" s="69">
        <f t="shared" si="11"/>
        <v>11.520833333333334</v>
      </c>
      <c r="K113" s="66"/>
      <c r="L113" s="66"/>
      <c r="M113" s="66"/>
      <c r="N113" s="44">
        <f t="shared" si="16"/>
        <v>6.7906250000000012</v>
      </c>
      <c r="O113" s="49">
        <f t="shared" si="12"/>
        <v>18.311458333333334</v>
      </c>
      <c r="P113" s="83">
        <v>773</v>
      </c>
      <c r="Q113" s="71">
        <f t="shared" si="13"/>
        <v>386.5</v>
      </c>
      <c r="R113" s="99"/>
      <c r="S113" s="99"/>
      <c r="T113" s="99"/>
      <c r="U113" s="99"/>
      <c r="V113" s="99"/>
      <c r="W113" s="99"/>
      <c r="X113" s="99"/>
      <c r="Y113" s="99"/>
      <c r="Z113" s="99"/>
      <c r="AA113" s="99"/>
      <c r="AB113" s="99"/>
      <c r="AC113" s="99"/>
      <c r="AD113" s="99"/>
      <c r="AE113" s="99"/>
      <c r="AF113" s="99"/>
      <c r="AG113" s="99"/>
      <c r="AH113" s="99"/>
      <c r="AI113" s="99"/>
      <c r="AJ113" s="99"/>
      <c r="AK113" s="99"/>
      <c r="AL113" s="99"/>
      <c r="AM113" s="99"/>
      <c r="AN113" s="99"/>
      <c r="AO113" s="99"/>
      <c r="AP113" s="99"/>
      <c r="AQ113" s="99"/>
      <c r="AR113" s="99"/>
      <c r="AS113" s="99"/>
      <c r="AT113" s="99"/>
    </row>
    <row r="114" spans="1:46" s="71" customFormat="1" x14ac:dyDescent="0.3">
      <c r="A114" s="66">
        <v>1386</v>
      </c>
      <c r="B114" s="67" t="s">
        <v>66</v>
      </c>
      <c r="C114" s="66">
        <v>6</v>
      </c>
      <c r="D114" s="88">
        <v>99</v>
      </c>
      <c r="E114" s="68">
        <v>8</v>
      </c>
      <c r="F114" s="66">
        <v>196</v>
      </c>
      <c r="G114" s="66">
        <f t="shared" si="14"/>
        <v>316</v>
      </c>
      <c r="H114" s="66">
        <f t="shared" si="15"/>
        <v>256</v>
      </c>
      <c r="I114" s="88">
        <v>120</v>
      </c>
      <c r="J114" s="69">
        <f t="shared" si="11"/>
        <v>6.166666666666667</v>
      </c>
      <c r="K114" s="66"/>
      <c r="L114" s="66"/>
      <c r="M114" s="66"/>
      <c r="N114" s="44">
        <f t="shared" si="16"/>
        <v>2.1333333333333333</v>
      </c>
      <c r="O114" s="49">
        <f t="shared" si="12"/>
        <v>8.3000000000000007</v>
      </c>
      <c r="P114" s="83">
        <v>79</v>
      </c>
      <c r="Q114" s="71">
        <f t="shared" si="13"/>
        <v>39.5</v>
      </c>
      <c r="R114" s="99"/>
      <c r="S114" s="99"/>
      <c r="T114" s="99"/>
      <c r="U114" s="99"/>
      <c r="V114" s="99"/>
      <c r="W114" s="99"/>
      <c r="X114" s="99"/>
      <c r="Y114" s="99"/>
      <c r="Z114" s="99"/>
      <c r="AA114" s="99"/>
      <c r="AB114" s="99"/>
      <c r="AC114" s="99"/>
      <c r="AD114" s="99"/>
      <c r="AE114" s="99"/>
      <c r="AF114" s="99"/>
      <c r="AG114" s="99"/>
      <c r="AH114" s="99"/>
      <c r="AI114" s="99"/>
      <c r="AJ114" s="99"/>
      <c r="AK114" s="99"/>
      <c r="AL114" s="99"/>
      <c r="AM114" s="99"/>
      <c r="AN114" s="99"/>
      <c r="AO114" s="99"/>
      <c r="AP114" s="99"/>
      <c r="AQ114" s="99"/>
      <c r="AR114" s="99"/>
      <c r="AS114" s="99"/>
      <c r="AT114" s="99"/>
    </row>
    <row r="115" spans="1:46" s="71" customFormat="1" x14ac:dyDescent="0.3">
      <c r="A115" s="66">
        <v>91</v>
      </c>
      <c r="B115" s="67" t="s">
        <v>61</v>
      </c>
      <c r="C115" s="66">
        <v>12</v>
      </c>
      <c r="D115" s="88">
        <v>869</v>
      </c>
      <c r="E115" s="68">
        <v>10</v>
      </c>
      <c r="F115" s="66">
        <v>880</v>
      </c>
      <c r="G115" s="66">
        <f t="shared" si="14"/>
        <v>1380</v>
      </c>
      <c r="H115" s="66">
        <f t="shared" si="15"/>
        <v>1130</v>
      </c>
      <c r="I115" s="88">
        <v>198</v>
      </c>
      <c r="J115" s="69">
        <f t="shared" si="11"/>
        <v>5.25</v>
      </c>
      <c r="K115" s="66"/>
      <c r="L115" s="66"/>
      <c r="M115" s="66"/>
      <c r="N115" s="44">
        <f t="shared" si="16"/>
        <v>4.708333333333333</v>
      </c>
      <c r="O115" s="49">
        <f t="shared" si="12"/>
        <v>9.9583333333333321</v>
      </c>
      <c r="P115" s="83">
        <v>276</v>
      </c>
      <c r="Q115" s="71">
        <f t="shared" si="13"/>
        <v>138</v>
      </c>
      <c r="R115" s="99"/>
      <c r="S115" s="99"/>
      <c r="T115" s="99"/>
      <c r="U115" s="99"/>
      <c r="V115" s="99"/>
      <c r="W115" s="99"/>
      <c r="X115" s="99"/>
      <c r="Y115" s="99"/>
      <c r="Z115" s="99"/>
      <c r="AA115" s="99"/>
      <c r="AB115" s="99"/>
      <c r="AC115" s="99"/>
      <c r="AD115" s="99"/>
      <c r="AE115" s="99"/>
      <c r="AF115" s="99"/>
      <c r="AG115" s="99"/>
      <c r="AH115" s="99"/>
      <c r="AI115" s="99"/>
      <c r="AJ115" s="99"/>
      <c r="AK115" s="99"/>
      <c r="AL115" s="99"/>
      <c r="AM115" s="99"/>
      <c r="AN115" s="99"/>
      <c r="AO115" s="99"/>
      <c r="AP115" s="99"/>
      <c r="AQ115" s="99"/>
      <c r="AR115" s="99"/>
      <c r="AS115" s="99"/>
      <c r="AT115" s="99"/>
    </row>
    <row r="116" spans="1:46" s="71" customFormat="1" x14ac:dyDescent="0.3">
      <c r="A116" s="66">
        <v>1467</v>
      </c>
      <c r="B116" s="67" t="s">
        <v>263</v>
      </c>
      <c r="C116" s="66">
        <v>24</v>
      </c>
      <c r="D116" s="88">
        <v>1007</v>
      </c>
      <c r="E116" s="68">
        <v>9</v>
      </c>
      <c r="F116" s="66">
        <v>765</v>
      </c>
      <c r="G116" s="66">
        <f t="shared" si="14"/>
        <v>1903.5</v>
      </c>
      <c r="H116" s="66">
        <f t="shared" si="15"/>
        <v>1334.25</v>
      </c>
      <c r="I116" s="88"/>
      <c r="J116" s="69">
        <f t="shared" si="11"/>
        <v>13.635416666666666</v>
      </c>
      <c r="K116" s="66"/>
      <c r="L116" s="66"/>
      <c r="M116" s="66"/>
      <c r="N116" s="44">
        <f t="shared" si="16"/>
        <v>2.7796875000000001</v>
      </c>
      <c r="O116" s="49">
        <f t="shared" si="12"/>
        <v>16.415104166666666</v>
      </c>
      <c r="P116" s="83">
        <v>423</v>
      </c>
      <c r="Q116" s="71">
        <f t="shared" si="13"/>
        <v>211.5</v>
      </c>
      <c r="R116" s="99"/>
      <c r="S116" s="99"/>
      <c r="T116" s="99"/>
      <c r="U116" s="99"/>
      <c r="V116" s="99"/>
      <c r="W116" s="99"/>
      <c r="X116" s="99"/>
      <c r="Y116" s="99"/>
      <c r="Z116" s="99"/>
      <c r="AA116" s="99"/>
      <c r="AB116" s="99"/>
      <c r="AC116" s="99"/>
      <c r="AD116" s="99"/>
      <c r="AE116" s="99"/>
      <c r="AF116" s="99"/>
      <c r="AG116" s="99"/>
      <c r="AH116" s="99"/>
      <c r="AI116" s="99"/>
      <c r="AJ116" s="99"/>
      <c r="AK116" s="99"/>
      <c r="AL116" s="99"/>
      <c r="AM116" s="99"/>
      <c r="AN116" s="99"/>
      <c r="AO116" s="99"/>
      <c r="AP116" s="99"/>
      <c r="AQ116" s="99"/>
      <c r="AR116" s="99"/>
      <c r="AS116" s="99"/>
      <c r="AT116" s="99"/>
    </row>
    <row r="117" spans="1:46" s="71" customFormat="1" x14ac:dyDescent="0.3">
      <c r="A117" s="66">
        <v>1468</v>
      </c>
      <c r="B117" s="67" t="s">
        <v>160</v>
      </c>
      <c r="C117" s="66">
        <v>24</v>
      </c>
      <c r="D117" s="88">
        <v>6144</v>
      </c>
      <c r="E117" s="68">
        <v>9</v>
      </c>
      <c r="F117" s="66">
        <v>8091</v>
      </c>
      <c r="G117" s="66">
        <f t="shared" si="14"/>
        <v>11835</v>
      </c>
      <c r="H117" s="66">
        <f t="shared" si="15"/>
        <v>9963</v>
      </c>
      <c r="I117" s="88">
        <v>3120</v>
      </c>
      <c r="J117" s="69">
        <f t="shared" si="11"/>
        <v>29.125</v>
      </c>
      <c r="K117" s="66"/>
      <c r="L117" s="66"/>
      <c r="M117" s="66"/>
      <c r="N117" s="44">
        <f t="shared" si="16"/>
        <v>20.756250000000001</v>
      </c>
      <c r="O117" s="49">
        <f t="shared" si="12"/>
        <v>49.881250000000001</v>
      </c>
      <c r="P117" s="83">
        <v>2630</v>
      </c>
      <c r="Q117" s="71">
        <f t="shared" si="13"/>
        <v>1315</v>
      </c>
      <c r="R117" s="99"/>
      <c r="S117" s="99"/>
      <c r="T117" s="99"/>
      <c r="U117" s="99"/>
      <c r="V117" s="99"/>
      <c r="W117" s="99"/>
      <c r="X117" s="99"/>
      <c r="Y117" s="99"/>
      <c r="Z117" s="99"/>
      <c r="AA117" s="99"/>
      <c r="AB117" s="99"/>
      <c r="AC117" s="99"/>
      <c r="AD117" s="99"/>
      <c r="AE117" s="99"/>
      <c r="AF117" s="99"/>
      <c r="AG117" s="99"/>
      <c r="AH117" s="99"/>
      <c r="AI117" s="99"/>
      <c r="AJ117" s="99"/>
      <c r="AK117" s="99"/>
      <c r="AL117" s="99"/>
      <c r="AM117" s="99"/>
      <c r="AN117" s="99"/>
      <c r="AO117" s="99"/>
      <c r="AP117" s="99"/>
      <c r="AQ117" s="99"/>
      <c r="AR117" s="99"/>
      <c r="AS117" s="99"/>
      <c r="AT117" s="99"/>
    </row>
    <row r="118" spans="1:46" s="71" customFormat="1" x14ac:dyDescent="0.3">
      <c r="A118" s="66">
        <v>1317</v>
      </c>
      <c r="B118" s="67" t="s">
        <v>162</v>
      </c>
      <c r="C118" s="66">
        <v>50</v>
      </c>
      <c r="D118" s="88">
        <v>0</v>
      </c>
      <c r="E118" s="68">
        <v>4</v>
      </c>
      <c r="F118" s="66">
        <v>2448</v>
      </c>
      <c r="G118" s="66">
        <f t="shared" si="14"/>
        <v>2000</v>
      </c>
      <c r="H118" s="66">
        <f t="shared" si="15"/>
        <v>2224</v>
      </c>
      <c r="I118" s="88">
        <v>2500</v>
      </c>
      <c r="J118" s="69">
        <f t="shared" si="11"/>
        <v>-5.52</v>
      </c>
      <c r="K118" s="66"/>
      <c r="L118" s="66"/>
      <c r="M118" s="66"/>
      <c r="N118" s="44">
        <f t="shared" si="16"/>
        <v>2.2240000000000002</v>
      </c>
      <c r="O118" s="49">
        <f t="shared" si="12"/>
        <v>-3.2959999999999994</v>
      </c>
      <c r="P118" s="83">
        <v>1000</v>
      </c>
      <c r="Q118" s="71">
        <f t="shared" si="13"/>
        <v>500</v>
      </c>
      <c r="R118" s="99"/>
      <c r="S118" s="99"/>
      <c r="T118" s="99"/>
      <c r="U118" s="99"/>
      <c r="V118" s="99"/>
      <c r="W118" s="99"/>
      <c r="X118" s="99"/>
      <c r="Y118" s="99"/>
      <c r="Z118" s="99"/>
      <c r="AA118" s="99"/>
      <c r="AB118" s="99"/>
      <c r="AC118" s="99"/>
      <c r="AD118" s="99"/>
      <c r="AE118" s="99"/>
      <c r="AF118" s="99"/>
      <c r="AG118" s="99"/>
      <c r="AH118" s="99"/>
      <c r="AI118" s="99"/>
      <c r="AJ118" s="99"/>
      <c r="AK118" s="99"/>
      <c r="AL118" s="99"/>
      <c r="AM118" s="99"/>
      <c r="AN118" s="99"/>
      <c r="AO118" s="99"/>
      <c r="AP118" s="99"/>
      <c r="AQ118" s="99"/>
      <c r="AR118" s="99"/>
      <c r="AS118" s="99"/>
      <c r="AT118" s="99"/>
    </row>
    <row r="119" spans="1:46" s="71" customFormat="1" x14ac:dyDescent="0.3">
      <c r="A119" s="66">
        <v>1319</v>
      </c>
      <c r="B119" s="67" t="s">
        <v>161</v>
      </c>
      <c r="C119" s="66">
        <v>50</v>
      </c>
      <c r="D119" s="88">
        <v>0</v>
      </c>
      <c r="E119" s="68">
        <v>4</v>
      </c>
      <c r="F119" s="66">
        <v>2782</v>
      </c>
      <c r="G119" s="66">
        <f t="shared" si="14"/>
        <v>2000</v>
      </c>
      <c r="H119" s="66">
        <f t="shared" si="15"/>
        <v>2391</v>
      </c>
      <c r="I119" s="88">
        <v>2500</v>
      </c>
      <c r="J119" s="69">
        <f t="shared" si="11"/>
        <v>-2.1800000000000002</v>
      </c>
      <c r="K119" s="66"/>
      <c r="L119" s="66"/>
      <c r="M119" s="66"/>
      <c r="N119" s="44">
        <f t="shared" si="16"/>
        <v>2.391</v>
      </c>
      <c r="O119" s="49">
        <f t="shared" si="12"/>
        <v>0.21099999999999985</v>
      </c>
      <c r="P119" s="83">
        <v>1000</v>
      </c>
      <c r="Q119" s="71">
        <f t="shared" si="13"/>
        <v>500</v>
      </c>
      <c r="R119" s="99"/>
      <c r="S119" s="99"/>
      <c r="T119" s="99"/>
      <c r="U119" s="99"/>
      <c r="V119" s="99"/>
      <c r="W119" s="99"/>
      <c r="X119" s="99"/>
      <c r="Y119" s="99"/>
      <c r="Z119" s="99"/>
      <c r="AA119" s="99"/>
      <c r="AB119" s="99"/>
      <c r="AC119" s="99"/>
      <c r="AD119" s="99"/>
      <c r="AE119" s="99"/>
      <c r="AF119" s="99"/>
      <c r="AG119" s="99"/>
      <c r="AH119" s="99"/>
      <c r="AI119" s="99"/>
      <c r="AJ119" s="99"/>
      <c r="AK119" s="99"/>
      <c r="AL119" s="99"/>
      <c r="AM119" s="99"/>
      <c r="AN119" s="99"/>
      <c r="AO119" s="99"/>
      <c r="AP119" s="99"/>
      <c r="AQ119" s="99"/>
      <c r="AR119" s="99"/>
      <c r="AS119" s="99"/>
      <c r="AT119" s="99"/>
    </row>
    <row r="120" spans="1:46" s="71" customFormat="1" x14ac:dyDescent="0.3">
      <c r="A120" s="66">
        <v>3108</v>
      </c>
      <c r="B120" s="67" t="s">
        <v>86</v>
      </c>
      <c r="C120" s="66">
        <v>24</v>
      </c>
      <c r="D120" s="88">
        <v>1386</v>
      </c>
      <c r="E120" s="68">
        <v>9</v>
      </c>
      <c r="F120" s="66">
        <v>2250</v>
      </c>
      <c r="G120" s="66">
        <f t="shared" si="14"/>
        <v>2223</v>
      </c>
      <c r="H120" s="66">
        <f t="shared" si="15"/>
        <v>2236.5</v>
      </c>
      <c r="I120" s="88">
        <v>300</v>
      </c>
      <c r="J120" s="69">
        <f t="shared" si="11"/>
        <v>22.9375</v>
      </c>
      <c r="K120" s="66"/>
      <c r="L120" s="66"/>
      <c r="M120" s="66"/>
      <c r="N120" s="44">
        <f t="shared" si="16"/>
        <v>4.6593749999999998</v>
      </c>
      <c r="O120" s="49">
        <f t="shared" si="12"/>
        <v>27.596875000000001</v>
      </c>
      <c r="P120" s="83">
        <v>494</v>
      </c>
      <c r="Q120" s="71">
        <f t="shared" si="13"/>
        <v>247</v>
      </c>
      <c r="R120" s="99"/>
      <c r="S120" s="99"/>
      <c r="T120" s="99"/>
      <c r="U120" s="99"/>
      <c r="V120" s="99"/>
      <c r="W120" s="99"/>
      <c r="X120" s="99"/>
      <c r="Y120" s="99"/>
      <c r="Z120" s="99"/>
      <c r="AA120" s="99"/>
      <c r="AB120" s="99"/>
      <c r="AC120" s="99"/>
      <c r="AD120" s="99"/>
      <c r="AE120" s="99"/>
      <c r="AF120" s="99"/>
      <c r="AG120" s="99"/>
      <c r="AH120" s="99"/>
      <c r="AI120" s="99"/>
      <c r="AJ120" s="99"/>
      <c r="AK120" s="99"/>
      <c r="AL120" s="99"/>
      <c r="AM120" s="99"/>
      <c r="AN120" s="99"/>
      <c r="AO120" s="99"/>
      <c r="AP120" s="99"/>
      <c r="AQ120" s="99"/>
      <c r="AR120" s="99"/>
      <c r="AS120" s="99"/>
      <c r="AT120" s="99"/>
    </row>
    <row r="121" spans="1:46" s="71" customFormat="1" x14ac:dyDescent="0.3">
      <c r="A121" s="66">
        <v>1322</v>
      </c>
      <c r="B121" s="67" t="s">
        <v>72</v>
      </c>
      <c r="C121" s="66">
        <v>20</v>
      </c>
      <c r="D121" s="88">
        <v>0</v>
      </c>
      <c r="E121" s="68">
        <v>4</v>
      </c>
      <c r="F121" s="66">
        <v>934</v>
      </c>
      <c r="G121" s="66">
        <f t="shared" si="14"/>
        <v>800</v>
      </c>
      <c r="H121" s="66">
        <f t="shared" si="15"/>
        <v>867</v>
      </c>
      <c r="I121" s="88">
        <v>700</v>
      </c>
      <c r="J121" s="69">
        <f t="shared" si="11"/>
        <v>8.35</v>
      </c>
      <c r="K121" s="66"/>
      <c r="L121" s="66"/>
      <c r="M121" s="66"/>
      <c r="N121" s="44">
        <f t="shared" si="16"/>
        <v>2.1675</v>
      </c>
      <c r="O121" s="49">
        <f t="shared" si="12"/>
        <v>10.5175</v>
      </c>
      <c r="P121" s="83">
        <v>400</v>
      </c>
      <c r="Q121" s="71">
        <f t="shared" si="13"/>
        <v>200</v>
      </c>
      <c r="R121" s="99"/>
      <c r="S121" s="99"/>
      <c r="T121" s="99"/>
      <c r="U121" s="99"/>
      <c r="V121" s="99"/>
      <c r="W121" s="99"/>
      <c r="X121" s="99"/>
      <c r="Y121" s="99"/>
      <c r="Z121" s="99"/>
      <c r="AA121" s="99"/>
      <c r="AB121" s="99"/>
      <c r="AC121" s="99"/>
      <c r="AD121" s="99"/>
      <c r="AE121" s="99"/>
      <c r="AF121" s="99"/>
      <c r="AG121" s="99"/>
      <c r="AH121" s="99"/>
      <c r="AI121" s="99"/>
      <c r="AJ121" s="99"/>
      <c r="AK121" s="99"/>
      <c r="AL121" s="99"/>
      <c r="AM121" s="99"/>
      <c r="AN121" s="99"/>
      <c r="AO121" s="99"/>
      <c r="AP121" s="99"/>
      <c r="AQ121" s="99"/>
      <c r="AR121" s="99"/>
      <c r="AS121" s="99"/>
      <c r="AT121" s="99"/>
    </row>
    <row r="122" spans="1:46" s="71" customFormat="1" x14ac:dyDescent="0.3">
      <c r="A122" s="66">
        <v>3055</v>
      </c>
      <c r="B122" s="67" t="s">
        <v>245</v>
      </c>
      <c r="C122" s="66">
        <v>12</v>
      </c>
      <c r="D122" s="75">
        <v>1224</v>
      </c>
      <c r="E122" s="68">
        <v>8</v>
      </c>
      <c r="F122" s="66">
        <v>2508</v>
      </c>
      <c r="G122" s="66">
        <f t="shared" si="14"/>
        <v>6000</v>
      </c>
      <c r="H122" s="66">
        <f t="shared" si="15"/>
        <v>4254</v>
      </c>
      <c r="I122" s="88">
        <v>2400</v>
      </c>
      <c r="J122" s="69">
        <f t="shared" si="11"/>
        <v>52.5</v>
      </c>
      <c r="K122" s="66"/>
      <c r="L122" s="73">
        <v>50</v>
      </c>
      <c r="M122" s="66"/>
      <c r="N122" s="44">
        <f t="shared" si="16"/>
        <v>17.725000000000001</v>
      </c>
      <c r="O122" s="49">
        <f t="shared" si="12"/>
        <v>70.224999999999994</v>
      </c>
      <c r="P122" s="83">
        <v>1500</v>
      </c>
      <c r="Q122" s="71">
        <f t="shared" si="13"/>
        <v>750</v>
      </c>
      <c r="R122" s="99"/>
      <c r="S122" s="99"/>
      <c r="T122" s="99"/>
      <c r="U122" s="99"/>
      <c r="V122" s="99"/>
      <c r="W122" s="99"/>
      <c r="X122" s="99"/>
      <c r="Y122" s="99"/>
      <c r="Z122" s="99"/>
      <c r="AA122" s="99"/>
      <c r="AB122" s="99"/>
      <c r="AC122" s="99"/>
      <c r="AD122" s="99"/>
      <c r="AE122" s="99"/>
      <c r="AF122" s="99"/>
      <c r="AG122" s="99"/>
      <c r="AH122" s="99"/>
      <c r="AI122" s="99"/>
      <c r="AJ122" s="99"/>
      <c r="AK122" s="99"/>
      <c r="AL122" s="99"/>
      <c r="AM122" s="99"/>
      <c r="AN122" s="99"/>
      <c r="AO122" s="99"/>
      <c r="AP122" s="99"/>
      <c r="AQ122" s="99"/>
      <c r="AR122" s="99"/>
      <c r="AS122" s="99"/>
      <c r="AT122" s="99"/>
    </row>
    <row r="123" spans="1:46" s="71" customFormat="1" x14ac:dyDescent="0.3">
      <c r="A123" s="66">
        <v>3126</v>
      </c>
      <c r="B123" s="67" t="s">
        <v>194</v>
      </c>
      <c r="C123" s="66">
        <v>12</v>
      </c>
      <c r="D123" s="88">
        <v>318</v>
      </c>
      <c r="E123" s="68">
        <v>8</v>
      </c>
      <c r="F123" s="66">
        <v>1464</v>
      </c>
      <c r="G123" s="66">
        <f t="shared" si="14"/>
        <v>2644</v>
      </c>
      <c r="H123" s="66">
        <f t="shared" si="15"/>
        <v>2054</v>
      </c>
      <c r="I123" s="88">
        <v>1440</v>
      </c>
      <c r="J123" s="69">
        <f t="shared" si="11"/>
        <v>24.666666666666668</v>
      </c>
      <c r="K123" s="66"/>
      <c r="L123" s="73">
        <v>50</v>
      </c>
      <c r="M123" s="66"/>
      <c r="N123" s="44">
        <f t="shared" si="16"/>
        <v>8.5583333333333336</v>
      </c>
      <c r="O123" s="49">
        <f t="shared" si="12"/>
        <v>33.225000000000001</v>
      </c>
      <c r="P123" s="83">
        <v>661</v>
      </c>
      <c r="Q123" s="71">
        <f t="shared" si="13"/>
        <v>330.5</v>
      </c>
      <c r="R123" s="99"/>
      <c r="S123" s="99"/>
      <c r="T123" s="99"/>
      <c r="U123" s="99"/>
      <c r="V123" s="99"/>
      <c r="W123" s="99"/>
      <c r="X123" s="99"/>
      <c r="Y123" s="99"/>
      <c r="Z123" s="99"/>
      <c r="AA123" s="99"/>
      <c r="AB123" s="99"/>
      <c r="AC123" s="99"/>
      <c r="AD123" s="99"/>
      <c r="AE123" s="99"/>
      <c r="AF123" s="99"/>
      <c r="AG123" s="99"/>
      <c r="AH123" s="99"/>
      <c r="AI123" s="99"/>
      <c r="AJ123" s="99"/>
      <c r="AK123" s="99"/>
      <c r="AL123" s="99"/>
      <c r="AM123" s="99"/>
      <c r="AN123" s="99"/>
      <c r="AO123" s="99"/>
      <c r="AP123" s="99"/>
      <c r="AQ123" s="99"/>
      <c r="AR123" s="99"/>
      <c r="AS123" s="99"/>
      <c r="AT123" s="99"/>
    </row>
    <row r="124" spans="1:46" s="71" customFormat="1" x14ac:dyDescent="0.3">
      <c r="A124" s="66">
        <v>3070</v>
      </c>
      <c r="B124" s="67" t="s">
        <v>105</v>
      </c>
      <c r="C124" s="66">
        <v>12</v>
      </c>
      <c r="D124" s="88">
        <v>960</v>
      </c>
      <c r="E124" s="68">
        <v>8</v>
      </c>
      <c r="F124" s="66">
        <v>1264</v>
      </c>
      <c r="G124" s="66">
        <f t="shared" si="14"/>
        <v>3072</v>
      </c>
      <c r="H124" s="66">
        <f t="shared" si="15"/>
        <v>2168</v>
      </c>
      <c r="I124" s="88">
        <v>1080</v>
      </c>
      <c r="J124" s="69">
        <f t="shared" si="11"/>
        <v>10.666666666666666</v>
      </c>
      <c r="K124" s="66"/>
      <c r="L124" s="66"/>
      <c r="M124" s="66"/>
      <c r="N124" s="44">
        <f t="shared" si="16"/>
        <v>9.0333333333333332</v>
      </c>
      <c r="O124" s="49">
        <f t="shared" si="12"/>
        <v>19.7</v>
      </c>
      <c r="P124" s="83">
        <v>768</v>
      </c>
      <c r="Q124" s="71">
        <f t="shared" si="13"/>
        <v>384</v>
      </c>
      <c r="R124" s="99"/>
      <c r="S124" s="99"/>
      <c r="T124" s="99"/>
      <c r="U124" s="99"/>
      <c r="V124" s="99"/>
      <c r="W124" s="99"/>
      <c r="X124" s="99"/>
      <c r="Y124" s="99"/>
      <c r="Z124" s="99"/>
      <c r="AA124" s="99"/>
      <c r="AB124" s="99"/>
      <c r="AC124" s="99"/>
      <c r="AD124" s="99"/>
      <c r="AE124" s="99"/>
      <c r="AF124" s="99"/>
      <c r="AG124" s="99"/>
      <c r="AH124" s="99"/>
      <c r="AI124" s="99"/>
      <c r="AJ124" s="99"/>
      <c r="AK124" s="99"/>
      <c r="AL124" s="99"/>
      <c r="AM124" s="99"/>
      <c r="AN124" s="99"/>
      <c r="AO124" s="99"/>
      <c r="AP124" s="99"/>
      <c r="AQ124" s="99"/>
      <c r="AR124" s="99"/>
      <c r="AS124" s="99"/>
      <c r="AT124" s="99"/>
    </row>
    <row r="125" spans="1:46" s="71" customFormat="1" x14ac:dyDescent="0.3">
      <c r="A125" s="66">
        <v>3054</v>
      </c>
      <c r="B125" s="67" t="s">
        <v>103</v>
      </c>
      <c r="C125" s="66">
        <v>12</v>
      </c>
      <c r="D125" s="88">
        <v>386</v>
      </c>
      <c r="E125" s="68">
        <v>8</v>
      </c>
      <c r="F125" s="66">
        <v>872</v>
      </c>
      <c r="G125" s="66">
        <f t="shared" si="14"/>
        <v>888</v>
      </c>
      <c r="H125" s="66">
        <f t="shared" si="15"/>
        <v>880</v>
      </c>
      <c r="I125" s="88">
        <v>120</v>
      </c>
      <c r="J125" s="69">
        <f t="shared" si="11"/>
        <v>31.166666666666668</v>
      </c>
      <c r="K125" s="66"/>
      <c r="L125" s="66"/>
      <c r="M125" s="66"/>
      <c r="N125" s="44">
        <f t="shared" si="16"/>
        <v>3.6666666666666665</v>
      </c>
      <c r="O125" s="49">
        <f t="shared" si="12"/>
        <v>34.833333333333336</v>
      </c>
      <c r="P125" s="83">
        <v>222</v>
      </c>
      <c r="Q125" s="71">
        <f t="shared" si="13"/>
        <v>111</v>
      </c>
      <c r="R125" s="99"/>
      <c r="S125" s="99"/>
      <c r="T125" s="99"/>
      <c r="U125" s="99"/>
      <c r="V125" s="99"/>
      <c r="W125" s="99"/>
      <c r="X125" s="99"/>
      <c r="Y125" s="99"/>
      <c r="Z125" s="99"/>
      <c r="AA125" s="99"/>
      <c r="AB125" s="99"/>
      <c r="AC125" s="99"/>
      <c r="AD125" s="99"/>
      <c r="AE125" s="99"/>
      <c r="AF125" s="99"/>
      <c r="AG125" s="99"/>
      <c r="AH125" s="99"/>
      <c r="AI125" s="99"/>
      <c r="AJ125" s="99"/>
      <c r="AK125" s="99"/>
      <c r="AL125" s="99"/>
      <c r="AM125" s="99"/>
      <c r="AN125" s="99"/>
      <c r="AO125" s="99"/>
      <c r="AP125" s="99"/>
      <c r="AQ125" s="99"/>
      <c r="AR125" s="99"/>
      <c r="AS125" s="99"/>
      <c r="AT125" s="99"/>
    </row>
    <row r="126" spans="1:46" s="71" customFormat="1" x14ac:dyDescent="0.3">
      <c r="A126" s="66">
        <v>3056</v>
      </c>
      <c r="B126" s="67" t="s">
        <v>106</v>
      </c>
      <c r="C126" s="66">
        <v>12</v>
      </c>
      <c r="D126" s="88">
        <v>0</v>
      </c>
      <c r="E126" s="68">
        <v>8</v>
      </c>
      <c r="F126" s="66">
        <v>932</v>
      </c>
      <c r="G126" s="66">
        <f t="shared" si="14"/>
        <v>1464</v>
      </c>
      <c r="H126" s="66">
        <f t="shared" si="15"/>
        <v>1198</v>
      </c>
      <c r="I126" s="88">
        <v>864</v>
      </c>
      <c r="J126" s="69">
        <f t="shared" si="11"/>
        <v>27.833333333333332</v>
      </c>
      <c r="K126" s="66"/>
      <c r="L126" s="66"/>
      <c r="M126" s="66"/>
      <c r="N126" s="44">
        <f t="shared" si="16"/>
        <v>4.9916666666666671</v>
      </c>
      <c r="O126" s="49">
        <f t="shared" si="12"/>
        <v>32.825000000000003</v>
      </c>
      <c r="P126" s="83">
        <v>366</v>
      </c>
      <c r="Q126" s="71">
        <f t="shared" si="13"/>
        <v>183</v>
      </c>
      <c r="R126" s="99"/>
      <c r="S126" s="99"/>
      <c r="T126" s="99"/>
      <c r="U126" s="99"/>
      <c r="V126" s="99"/>
      <c r="W126" s="99"/>
      <c r="X126" s="99"/>
      <c r="Y126" s="99"/>
      <c r="Z126" s="99"/>
      <c r="AA126" s="99"/>
      <c r="AB126" s="99"/>
      <c r="AC126" s="99"/>
      <c r="AD126" s="99"/>
      <c r="AE126" s="99"/>
      <c r="AF126" s="99"/>
      <c r="AG126" s="99"/>
      <c r="AH126" s="99"/>
      <c r="AI126" s="99"/>
      <c r="AJ126" s="99"/>
      <c r="AK126" s="99"/>
      <c r="AL126" s="99"/>
      <c r="AM126" s="99"/>
      <c r="AN126" s="99"/>
      <c r="AO126" s="99"/>
      <c r="AP126" s="99"/>
      <c r="AQ126" s="99"/>
      <c r="AR126" s="99"/>
      <c r="AS126" s="99"/>
      <c r="AT126" s="99"/>
    </row>
    <row r="127" spans="1:46" s="71" customFormat="1" x14ac:dyDescent="0.3">
      <c r="A127" s="66">
        <v>3053</v>
      </c>
      <c r="B127" s="67" t="s">
        <v>215</v>
      </c>
      <c r="C127" s="66">
        <v>12</v>
      </c>
      <c r="D127" s="88">
        <v>644</v>
      </c>
      <c r="E127" s="68">
        <v>8</v>
      </c>
      <c r="F127" s="66">
        <v>1648</v>
      </c>
      <c r="G127" s="66">
        <f t="shared" si="14"/>
        <v>3028</v>
      </c>
      <c r="H127" s="66">
        <f t="shared" si="15"/>
        <v>2338</v>
      </c>
      <c r="I127" s="88">
        <v>1200</v>
      </c>
      <c r="J127" s="69">
        <f t="shared" si="11"/>
        <v>41.166666666666664</v>
      </c>
      <c r="K127" s="66"/>
      <c r="L127" s="66"/>
      <c r="M127" s="66"/>
      <c r="N127" s="44">
        <f t="shared" si="16"/>
        <v>9.7416666666666671</v>
      </c>
      <c r="O127" s="49">
        <f t="shared" si="12"/>
        <v>50.908333333333331</v>
      </c>
      <c r="P127" s="83">
        <v>757</v>
      </c>
      <c r="Q127" s="71">
        <f t="shared" si="13"/>
        <v>378.5</v>
      </c>
      <c r="R127" s="99"/>
      <c r="S127" s="99"/>
      <c r="T127" s="99"/>
      <c r="U127" s="99"/>
      <c r="V127" s="99"/>
      <c r="W127" s="99"/>
      <c r="X127" s="99"/>
      <c r="Y127" s="99"/>
      <c r="Z127" s="99"/>
      <c r="AA127" s="99"/>
      <c r="AB127" s="99"/>
      <c r="AC127" s="99"/>
      <c r="AD127" s="99"/>
      <c r="AE127" s="99"/>
      <c r="AF127" s="99"/>
      <c r="AG127" s="99"/>
      <c r="AH127" s="99"/>
      <c r="AI127" s="99"/>
      <c r="AJ127" s="99"/>
      <c r="AK127" s="99"/>
      <c r="AL127" s="99"/>
      <c r="AM127" s="99"/>
      <c r="AN127" s="99"/>
      <c r="AO127" s="99"/>
      <c r="AP127" s="99"/>
      <c r="AQ127" s="99"/>
      <c r="AR127" s="99"/>
      <c r="AS127" s="99"/>
      <c r="AT127" s="99"/>
    </row>
    <row r="128" spans="1:46" s="71" customFormat="1" x14ac:dyDescent="0.3">
      <c r="A128" s="66">
        <v>3021</v>
      </c>
      <c r="B128" s="67" t="s">
        <v>367</v>
      </c>
      <c r="C128" s="66">
        <v>36</v>
      </c>
      <c r="D128" s="75">
        <v>0</v>
      </c>
      <c r="E128" s="68">
        <v>5</v>
      </c>
      <c r="F128" s="66">
        <v>1182</v>
      </c>
      <c r="G128" s="66">
        <f t="shared" si="14"/>
        <v>3600</v>
      </c>
      <c r="H128" s="66">
        <f t="shared" si="15"/>
        <v>2391</v>
      </c>
      <c r="I128" s="88">
        <v>1080</v>
      </c>
      <c r="J128" s="69">
        <f t="shared" si="11"/>
        <v>36.416666666666664</v>
      </c>
      <c r="K128" s="66"/>
      <c r="L128" s="66"/>
      <c r="M128" s="66"/>
      <c r="N128" s="44">
        <f t="shared" si="16"/>
        <v>3.3208333333333337</v>
      </c>
      <c r="O128" s="49">
        <f t="shared" si="12"/>
        <v>39.737499999999997</v>
      </c>
      <c r="P128" s="83">
        <v>1440</v>
      </c>
      <c r="Q128" s="71">
        <f t="shared" si="13"/>
        <v>720</v>
      </c>
      <c r="R128" s="99"/>
      <c r="S128" s="99"/>
      <c r="T128" s="99"/>
      <c r="U128" s="99"/>
      <c r="V128" s="99"/>
      <c r="W128" s="99"/>
      <c r="X128" s="99"/>
      <c r="Y128" s="99"/>
      <c r="Z128" s="99"/>
      <c r="AA128" s="99"/>
      <c r="AB128" s="99"/>
      <c r="AC128" s="99"/>
      <c r="AD128" s="99"/>
      <c r="AE128" s="99"/>
      <c r="AF128" s="99"/>
      <c r="AG128" s="99"/>
      <c r="AH128" s="99"/>
      <c r="AI128" s="99"/>
      <c r="AJ128" s="99"/>
      <c r="AK128" s="99"/>
      <c r="AL128" s="99"/>
      <c r="AM128" s="99"/>
      <c r="AN128" s="99"/>
      <c r="AO128" s="99"/>
      <c r="AP128" s="99"/>
      <c r="AQ128" s="99"/>
      <c r="AR128" s="99"/>
      <c r="AS128" s="99"/>
      <c r="AT128" s="99"/>
    </row>
    <row r="129" spans="1:46" s="71" customFormat="1" x14ac:dyDescent="0.3">
      <c r="A129" s="66">
        <v>1267</v>
      </c>
      <c r="B129" s="67" t="s">
        <v>357</v>
      </c>
      <c r="C129" s="66">
        <v>36</v>
      </c>
      <c r="D129" s="75">
        <v>1104</v>
      </c>
      <c r="E129" s="68"/>
      <c r="F129" s="66"/>
      <c r="G129" s="66">
        <f t="shared" si="14"/>
        <v>0</v>
      </c>
      <c r="H129" s="66">
        <f t="shared" si="15"/>
        <v>0</v>
      </c>
      <c r="I129" s="88"/>
      <c r="J129" s="69">
        <f t="shared" si="11"/>
        <v>-30.666666666666668</v>
      </c>
      <c r="K129" s="66"/>
      <c r="L129" s="66"/>
      <c r="M129" s="66"/>
      <c r="N129" s="44">
        <f t="shared" si="16"/>
        <v>0</v>
      </c>
      <c r="O129" s="49">
        <f t="shared" si="12"/>
        <v>-30.666666666666668</v>
      </c>
      <c r="P129" s="83"/>
      <c r="R129" s="99"/>
      <c r="S129" s="99"/>
      <c r="T129" s="99"/>
      <c r="U129" s="99"/>
      <c r="V129" s="99"/>
      <c r="W129" s="99"/>
      <c r="X129" s="99"/>
      <c r="Y129" s="99"/>
      <c r="Z129" s="99"/>
      <c r="AA129" s="99"/>
      <c r="AB129" s="99"/>
      <c r="AC129" s="99"/>
      <c r="AD129" s="99"/>
      <c r="AE129" s="99"/>
      <c r="AF129" s="99"/>
      <c r="AG129" s="99"/>
      <c r="AH129" s="99"/>
      <c r="AI129" s="99"/>
      <c r="AJ129" s="99"/>
      <c r="AK129" s="99"/>
      <c r="AL129" s="99"/>
      <c r="AM129" s="99"/>
      <c r="AN129" s="99"/>
      <c r="AO129" s="99"/>
      <c r="AP129" s="99"/>
      <c r="AQ129" s="99"/>
      <c r="AR129" s="99"/>
      <c r="AS129" s="99"/>
      <c r="AT129" s="99"/>
    </row>
    <row r="130" spans="1:46" s="71" customFormat="1" x14ac:dyDescent="0.3">
      <c r="A130" s="66">
        <v>1234</v>
      </c>
      <c r="B130" s="67" t="s">
        <v>8</v>
      </c>
      <c r="C130" s="66">
        <v>12</v>
      </c>
      <c r="D130" s="88">
        <v>2354</v>
      </c>
      <c r="E130" s="68">
        <v>9</v>
      </c>
      <c r="F130" s="66">
        <v>2368</v>
      </c>
      <c r="G130" s="66">
        <f t="shared" ref="G130:G144" si="17">Q130*E130</f>
        <v>6714</v>
      </c>
      <c r="H130" s="66">
        <f t="shared" si="15"/>
        <v>4541</v>
      </c>
      <c r="I130" s="88"/>
      <c r="J130" s="69">
        <f t="shared" si="11"/>
        <v>182.25</v>
      </c>
      <c r="K130" s="66"/>
      <c r="L130" s="66"/>
      <c r="M130" s="66"/>
      <c r="N130" s="44">
        <f t="shared" ref="N130:N139" si="18">H130*0.05/C130</f>
        <v>18.920833333333334</v>
      </c>
      <c r="O130" s="49">
        <f t="shared" si="12"/>
        <v>201.17083333333335</v>
      </c>
      <c r="P130" s="83">
        <v>1492</v>
      </c>
      <c r="Q130" s="71">
        <f t="shared" si="13"/>
        <v>746</v>
      </c>
      <c r="R130" s="99"/>
      <c r="S130" s="99"/>
      <c r="T130" s="99"/>
      <c r="U130" s="99"/>
      <c r="V130" s="99"/>
      <c r="W130" s="99"/>
      <c r="X130" s="99"/>
      <c r="Y130" s="99"/>
      <c r="Z130" s="99"/>
      <c r="AA130" s="99"/>
      <c r="AB130" s="99"/>
      <c r="AC130" s="99"/>
      <c r="AD130" s="99"/>
      <c r="AE130" s="99"/>
      <c r="AF130" s="99"/>
      <c r="AG130" s="99"/>
      <c r="AH130" s="99"/>
      <c r="AI130" s="99"/>
      <c r="AJ130" s="99"/>
      <c r="AK130" s="99"/>
      <c r="AL130" s="99"/>
      <c r="AM130" s="99"/>
      <c r="AN130" s="99"/>
      <c r="AO130" s="99"/>
      <c r="AP130" s="99"/>
      <c r="AQ130" s="99"/>
      <c r="AR130" s="99"/>
      <c r="AS130" s="99"/>
      <c r="AT130" s="99"/>
    </row>
    <row r="131" spans="1:46" s="71" customFormat="1" x14ac:dyDescent="0.3">
      <c r="A131" s="66">
        <v>1355</v>
      </c>
      <c r="B131" s="67" t="s">
        <v>322</v>
      </c>
      <c r="C131" s="66">
        <v>24</v>
      </c>
      <c r="D131" s="88">
        <v>652</v>
      </c>
      <c r="E131" s="68">
        <v>9</v>
      </c>
      <c r="F131" s="66">
        <v>540</v>
      </c>
      <c r="G131" s="66">
        <f t="shared" si="17"/>
        <v>1080</v>
      </c>
      <c r="H131" s="66">
        <f t="shared" si="15"/>
        <v>810</v>
      </c>
      <c r="I131" s="88">
        <v>60</v>
      </c>
      <c r="J131" s="69">
        <f t="shared" si="11"/>
        <v>4.083333333333333</v>
      </c>
      <c r="K131" s="66"/>
      <c r="L131" s="66"/>
      <c r="M131" s="66"/>
      <c r="N131" s="44">
        <f t="shared" si="18"/>
        <v>1.6875</v>
      </c>
      <c r="O131" s="49">
        <f t="shared" si="12"/>
        <v>5.770833333333333</v>
      </c>
      <c r="P131" s="83">
        <v>240</v>
      </c>
      <c r="Q131" s="71">
        <f t="shared" si="13"/>
        <v>120</v>
      </c>
      <c r="R131" s="99"/>
      <c r="S131" s="99"/>
      <c r="T131" s="99"/>
      <c r="U131" s="99"/>
      <c r="V131" s="99"/>
      <c r="W131" s="99"/>
      <c r="X131" s="99"/>
      <c r="Y131" s="99"/>
      <c r="Z131" s="99"/>
      <c r="AA131" s="99"/>
      <c r="AB131" s="99"/>
      <c r="AC131" s="99"/>
      <c r="AD131" s="99"/>
      <c r="AE131" s="99"/>
      <c r="AF131" s="99"/>
      <c r="AG131" s="99"/>
      <c r="AH131" s="99"/>
      <c r="AI131" s="99"/>
      <c r="AJ131" s="99"/>
      <c r="AK131" s="99"/>
      <c r="AL131" s="99"/>
      <c r="AM131" s="99"/>
      <c r="AN131" s="99"/>
      <c r="AO131" s="99"/>
      <c r="AP131" s="99"/>
      <c r="AQ131" s="99"/>
      <c r="AR131" s="99"/>
      <c r="AS131" s="99"/>
      <c r="AT131" s="99"/>
    </row>
    <row r="132" spans="1:46" s="71" customFormat="1" x14ac:dyDescent="0.3">
      <c r="A132" s="66"/>
      <c r="B132" s="67" t="s">
        <v>371</v>
      </c>
      <c r="C132" s="66"/>
      <c r="D132" s="88"/>
      <c r="E132" s="68"/>
      <c r="F132" s="66"/>
      <c r="G132" s="66"/>
      <c r="H132" s="66"/>
      <c r="I132" s="88">
        <v>420</v>
      </c>
      <c r="J132" s="69"/>
      <c r="K132" s="66"/>
      <c r="L132" s="66"/>
      <c r="M132" s="66"/>
      <c r="N132" s="44"/>
      <c r="O132" s="49"/>
      <c r="P132" s="83"/>
      <c r="R132" s="99"/>
      <c r="S132" s="99"/>
      <c r="T132" s="99"/>
      <c r="U132" s="99"/>
      <c r="V132" s="99"/>
      <c r="W132" s="99"/>
      <c r="X132" s="99"/>
      <c r="Y132" s="99"/>
      <c r="Z132" s="99"/>
      <c r="AA132" s="99"/>
      <c r="AB132" s="99"/>
      <c r="AC132" s="99"/>
      <c r="AD132" s="99"/>
      <c r="AE132" s="99"/>
      <c r="AF132" s="99"/>
      <c r="AG132" s="99"/>
      <c r="AH132" s="99"/>
      <c r="AI132" s="99"/>
      <c r="AJ132" s="99"/>
      <c r="AK132" s="99"/>
      <c r="AL132" s="99"/>
      <c r="AM132" s="99"/>
      <c r="AN132" s="99"/>
      <c r="AO132" s="99"/>
      <c r="AP132" s="99"/>
      <c r="AQ132" s="99"/>
      <c r="AR132" s="99"/>
      <c r="AS132" s="99"/>
      <c r="AT132" s="99"/>
    </row>
    <row r="133" spans="1:46" s="71" customFormat="1" x14ac:dyDescent="0.3">
      <c r="A133" s="66"/>
      <c r="B133" s="67" t="s">
        <v>372</v>
      </c>
      <c r="C133" s="66"/>
      <c r="D133" s="88"/>
      <c r="E133" s="68"/>
      <c r="F133" s="66"/>
      <c r="G133" s="66"/>
      <c r="H133" s="66"/>
      <c r="I133" s="88">
        <v>420</v>
      </c>
      <c r="J133" s="69"/>
      <c r="K133" s="66"/>
      <c r="L133" s="66"/>
      <c r="M133" s="66"/>
      <c r="N133" s="44"/>
      <c r="O133" s="49"/>
      <c r="P133" s="83"/>
      <c r="R133" s="99"/>
      <c r="S133" s="99"/>
      <c r="T133" s="99"/>
      <c r="U133" s="99"/>
      <c r="V133" s="99"/>
      <c r="W133" s="99"/>
      <c r="X133" s="99"/>
      <c r="Y133" s="99"/>
      <c r="Z133" s="99"/>
      <c r="AA133" s="99"/>
      <c r="AB133" s="99"/>
      <c r="AC133" s="99"/>
      <c r="AD133" s="99"/>
      <c r="AE133" s="99"/>
      <c r="AF133" s="99"/>
      <c r="AG133" s="99"/>
      <c r="AH133" s="99"/>
      <c r="AI133" s="99"/>
      <c r="AJ133" s="99"/>
      <c r="AK133" s="99"/>
      <c r="AL133" s="99"/>
      <c r="AM133" s="99"/>
      <c r="AN133" s="99"/>
      <c r="AO133" s="99"/>
      <c r="AP133" s="99"/>
      <c r="AQ133" s="99"/>
      <c r="AR133" s="99"/>
      <c r="AS133" s="99"/>
      <c r="AT133" s="99"/>
    </row>
    <row r="134" spans="1:46" s="71" customFormat="1" x14ac:dyDescent="0.3">
      <c r="A134" s="66">
        <v>160</v>
      </c>
      <c r="B134" s="67" t="s">
        <v>234</v>
      </c>
      <c r="C134" s="66">
        <v>24</v>
      </c>
      <c r="D134" s="88">
        <v>600</v>
      </c>
      <c r="E134" s="68">
        <v>9</v>
      </c>
      <c r="F134" s="66">
        <v>1337</v>
      </c>
      <c r="G134" s="66">
        <f t="shared" si="17"/>
        <v>1003.5</v>
      </c>
      <c r="H134" s="66">
        <f t="shared" si="15"/>
        <v>1170.25</v>
      </c>
      <c r="I134" s="88">
        <v>480</v>
      </c>
      <c r="J134" s="69">
        <f t="shared" si="11"/>
        <v>3.7604166666666665</v>
      </c>
      <c r="K134" s="66"/>
      <c r="L134" s="66"/>
      <c r="M134" s="66"/>
      <c r="N134" s="44">
        <f t="shared" si="18"/>
        <v>2.4380208333333333</v>
      </c>
      <c r="O134" s="49">
        <f t="shared" si="12"/>
        <v>6.1984374999999998</v>
      </c>
      <c r="P134" s="83">
        <v>223</v>
      </c>
      <c r="Q134" s="71">
        <f t="shared" si="13"/>
        <v>111.5</v>
      </c>
      <c r="R134" s="99"/>
      <c r="S134" s="99"/>
      <c r="T134" s="99"/>
      <c r="U134" s="99"/>
      <c r="V134" s="99"/>
      <c r="W134" s="99"/>
      <c r="X134" s="99"/>
      <c r="Y134" s="99"/>
      <c r="Z134" s="99"/>
      <c r="AA134" s="99"/>
      <c r="AB134" s="99"/>
      <c r="AC134" s="99"/>
      <c r="AD134" s="99"/>
      <c r="AE134" s="99"/>
      <c r="AF134" s="99"/>
      <c r="AG134" s="99"/>
      <c r="AH134" s="99"/>
      <c r="AI134" s="99"/>
      <c r="AJ134" s="99"/>
      <c r="AK134" s="99"/>
      <c r="AL134" s="99"/>
      <c r="AM134" s="99"/>
      <c r="AN134" s="99"/>
      <c r="AO134" s="99"/>
      <c r="AP134" s="99"/>
      <c r="AQ134" s="99"/>
      <c r="AR134" s="99"/>
      <c r="AS134" s="99"/>
      <c r="AT134" s="99"/>
    </row>
    <row r="135" spans="1:46" s="71" customFormat="1" x14ac:dyDescent="0.3">
      <c r="A135" s="66">
        <v>159</v>
      </c>
      <c r="B135" s="67" t="s">
        <v>113</v>
      </c>
      <c r="C135" s="66">
        <v>24</v>
      </c>
      <c r="D135" s="88">
        <v>949</v>
      </c>
      <c r="E135" s="68">
        <v>9</v>
      </c>
      <c r="F135" s="66">
        <v>1849</v>
      </c>
      <c r="G135" s="66">
        <f t="shared" si="17"/>
        <v>1962</v>
      </c>
      <c r="H135" s="66">
        <f t="shared" si="15"/>
        <v>1905.5</v>
      </c>
      <c r="I135" s="88">
        <v>840</v>
      </c>
      <c r="J135" s="69">
        <f t="shared" si="11"/>
        <v>4.854166666666667</v>
      </c>
      <c r="K135" s="66"/>
      <c r="L135" s="66"/>
      <c r="M135" s="66"/>
      <c r="N135" s="44">
        <f t="shared" si="18"/>
        <v>3.9697916666666671</v>
      </c>
      <c r="O135" s="49">
        <f t="shared" si="12"/>
        <v>8.8239583333333336</v>
      </c>
      <c r="P135" s="83">
        <v>436</v>
      </c>
      <c r="Q135" s="71">
        <f t="shared" si="13"/>
        <v>218</v>
      </c>
      <c r="R135" s="99"/>
      <c r="S135" s="99"/>
      <c r="T135" s="99"/>
      <c r="U135" s="99"/>
      <c r="V135" s="99"/>
      <c r="W135" s="99"/>
      <c r="X135" s="99"/>
      <c r="Y135" s="99"/>
      <c r="Z135" s="99"/>
      <c r="AA135" s="99"/>
      <c r="AB135" s="99"/>
      <c r="AC135" s="99"/>
      <c r="AD135" s="99"/>
      <c r="AE135" s="99"/>
      <c r="AF135" s="99"/>
      <c r="AG135" s="99"/>
      <c r="AH135" s="99"/>
      <c r="AI135" s="99"/>
      <c r="AJ135" s="99"/>
      <c r="AK135" s="99"/>
      <c r="AL135" s="99"/>
      <c r="AM135" s="99"/>
      <c r="AN135" s="99"/>
      <c r="AO135" s="99"/>
      <c r="AP135" s="99"/>
      <c r="AQ135" s="99"/>
      <c r="AR135" s="99"/>
      <c r="AS135" s="99"/>
      <c r="AT135" s="99"/>
    </row>
    <row r="136" spans="1:46" s="71" customFormat="1" x14ac:dyDescent="0.3">
      <c r="A136" s="66">
        <v>162</v>
      </c>
      <c r="B136" s="67" t="s">
        <v>54</v>
      </c>
      <c r="C136" s="66">
        <v>24</v>
      </c>
      <c r="D136" s="88">
        <v>126</v>
      </c>
      <c r="E136" s="68">
        <v>9</v>
      </c>
      <c r="F136" s="66">
        <v>2232</v>
      </c>
      <c r="G136" s="66">
        <f t="shared" si="17"/>
        <v>3622.5</v>
      </c>
      <c r="H136" s="66">
        <f t="shared" si="15"/>
        <v>2927.25</v>
      </c>
      <c r="I136" s="88">
        <v>840</v>
      </c>
      <c r="J136" s="69">
        <f t="shared" si="11"/>
        <v>81.71875</v>
      </c>
      <c r="K136" s="66"/>
      <c r="L136" s="66"/>
      <c r="M136" s="66"/>
      <c r="N136" s="44">
        <f t="shared" si="18"/>
        <v>6.0984375000000002</v>
      </c>
      <c r="O136" s="49">
        <f t="shared" si="12"/>
        <v>87.817187500000003</v>
      </c>
      <c r="P136" s="83">
        <v>805</v>
      </c>
      <c r="Q136" s="71">
        <f t="shared" si="13"/>
        <v>402.5</v>
      </c>
      <c r="R136" s="99"/>
      <c r="S136" s="99"/>
      <c r="T136" s="99"/>
      <c r="U136" s="99"/>
      <c r="V136" s="99"/>
      <c r="W136" s="99"/>
      <c r="X136" s="99"/>
      <c r="Y136" s="99"/>
      <c r="Z136" s="99"/>
      <c r="AA136" s="99"/>
      <c r="AB136" s="99"/>
      <c r="AC136" s="99"/>
      <c r="AD136" s="99"/>
      <c r="AE136" s="99"/>
      <c r="AF136" s="99"/>
      <c r="AG136" s="99"/>
      <c r="AH136" s="99"/>
      <c r="AI136" s="99"/>
      <c r="AJ136" s="99"/>
      <c r="AK136" s="99"/>
      <c r="AL136" s="99"/>
      <c r="AM136" s="99"/>
      <c r="AN136" s="99"/>
      <c r="AO136" s="99"/>
      <c r="AP136" s="99"/>
      <c r="AQ136" s="99"/>
      <c r="AR136" s="99"/>
      <c r="AS136" s="99"/>
      <c r="AT136" s="99"/>
    </row>
    <row r="137" spans="1:46" s="71" customFormat="1" x14ac:dyDescent="0.3">
      <c r="A137" s="66">
        <v>161</v>
      </c>
      <c r="B137" s="67" t="s">
        <v>197</v>
      </c>
      <c r="C137" s="66">
        <v>24</v>
      </c>
      <c r="D137" s="88">
        <v>723</v>
      </c>
      <c r="E137" s="68">
        <v>9</v>
      </c>
      <c r="F137" s="66">
        <v>1238</v>
      </c>
      <c r="G137" s="66">
        <f t="shared" si="17"/>
        <v>1710</v>
      </c>
      <c r="H137" s="66">
        <f t="shared" si="15"/>
        <v>1474</v>
      </c>
      <c r="I137" s="88">
        <v>480</v>
      </c>
      <c r="J137" s="69">
        <f t="shared" si="11"/>
        <v>11.291666666666666</v>
      </c>
      <c r="K137" s="66"/>
      <c r="L137" s="66"/>
      <c r="M137" s="66"/>
      <c r="N137" s="44">
        <f t="shared" si="18"/>
        <v>3.0708333333333333</v>
      </c>
      <c r="O137" s="49">
        <f t="shared" si="12"/>
        <v>14.362499999999999</v>
      </c>
      <c r="P137" s="83">
        <v>380</v>
      </c>
      <c r="Q137" s="71">
        <f t="shared" si="13"/>
        <v>190</v>
      </c>
      <c r="R137" s="99"/>
      <c r="S137" s="99"/>
      <c r="T137" s="99"/>
      <c r="U137" s="99"/>
      <c r="V137" s="99"/>
      <c r="W137" s="99"/>
      <c r="X137" s="99"/>
      <c r="Y137" s="99"/>
      <c r="Z137" s="99"/>
      <c r="AA137" s="99"/>
      <c r="AB137" s="99"/>
      <c r="AC137" s="99"/>
      <c r="AD137" s="99"/>
      <c r="AE137" s="99"/>
      <c r="AF137" s="99"/>
      <c r="AG137" s="99"/>
      <c r="AH137" s="99"/>
      <c r="AI137" s="99"/>
      <c r="AJ137" s="99"/>
      <c r="AK137" s="99"/>
      <c r="AL137" s="99"/>
      <c r="AM137" s="99"/>
      <c r="AN137" s="99"/>
      <c r="AO137" s="99"/>
      <c r="AP137" s="99"/>
      <c r="AQ137" s="99"/>
      <c r="AR137" s="99"/>
      <c r="AS137" s="99"/>
      <c r="AT137" s="99"/>
    </row>
    <row r="138" spans="1:46" s="81" customFormat="1" x14ac:dyDescent="0.3">
      <c r="A138" s="41">
        <v>228</v>
      </c>
      <c r="B138" s="63" t="s">
        <v>324</v>
      </c>
      <c r="C138" s="41">
        <v>24</v>
      </c>
      <c r="D138" s="14">
        <v>603</v>
      </c>
      <c r="E138" s="42">
        <v>9</v>
      </c>
      <c r="F138" s="41">
        <v>846</v>
      </c>
      <c r="G138" s="66">
        <f t="shared" si="17"/>
        <v>1107</v>
      </c>
      <c r="H138" s="41">
        <f t="shared" si="15"/>
        <v>976.5</v>
      </c>
      <c r="I138" s="14">
        <v>312</v>
      </c>
      <c r="J138" s="69">
        <f t="shared" ref="J138:J202" si="19">(H138-D138-I138)/C138</f>
        <v>2.5625</v>
      </c>
      <c r="K138" s="41"/>
      <c r="L138" s="41"/>
      <c r="M138" s="41"/>
      <c r="N138" s="39">
        <f t="shared" si="18"/>
        <v>2.0343750000000003</v>
      </c>
      <c r="O138" s="49">
        <f t="shared" ref="O138:O202" si="20">J138+N138</f>
        <v>4.5968750000000007</v>
      </c>
      <c r="P138" s="84">
        <v>246</v>
      </c>
      <c r="Q138" s="71">
        <f t="shared" ref="Q138:Q202" si="21">P138/2</f>
        <v>123</v>
      </c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</row>
    <row r="139" spans="1:46" s="81" customFormat="1" x14ac:dyDescent="0.3">
      <c r="A139" s="66">
        <v>1355</v>
      </c>
      <c r="B139" s="67" t="s">
        <v>323</v>
      </c>
      <c r="C139" s="66">
        <v>24</v>
      </c>
      <c r="D139" s="88">
        <v>450</v>
      </c>
      <c r="E139" s="68">
        <v>9</v>
      </c>
      <c r="F139" s="66">
        <v>518</v>
      </c>
      <c r="G139" s="66">
        <f t="shared" si="17"/>
        <v>1080</v>
      </c>
      <c r="H139" s="66">
        <f t="shared" si="15"/>
        <v>799</v>
      </c>
      <c r="I139" s="88">
        <v>72</v>
      </c>
      <c r="J139" s="69">
        <f t="shared" si="19"/>
        <v>11.541666666666666</v>
      </c>
      <c r="K139" s="66"/>
      <c r="L139" s="66"/>
      <c r="M139" s="66"/>
      <c r="N139" s="44">
        <f t="shared" si="18"/>
        <v>1.6645833333333335</v>
      </c>
      <c r="O139" s="49">
        <f t="shared" si="20"/>
        <v>13.206249999999999</v>
      </c>
      <c r="P139" s="83">
        <v>240</v>
      </c>
      <c r="Q139" s="71">
        <f t="shared" si="21"/>
        <v>120</v>
      </c>
      <c r="R139" s="99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</row>
    <row r="140" spans="1:46" s="71" customFormat="1" x14ac:dyDescent="0.3">
      <c r="A140" s="66">
        <v>1239</v>
      </c>
      <c r="B140" s="67" t="s">
        <v>188</v>
      </c>
      <c r="C140" s="66">
        <v>30</v>
      </c>
      <c r="D140" s="88">
        <v>1241</v>
      </c>
      <c r="E140" s="68">
        <v>4.5</v>
      </c>
      <c r="F140" s="66">
        <v>1821</v>
      </c>
      <c r="G140" s="66">
        <f t="shared" si="17"/>
        <v>2432.25</v>
      </c>
      <c r="H140" s="66">
        <f t="shared" si="15"/>
        <v>2126.625</v>
      </c>
      <c r="I140" s="88">
        <v>750</v>
      </c>
      <c r="J140" s="69">
        <f t="shared" si="19"/>
        <v>4.520833333333333</v>
      </c>
      <c r="K140" s="66"/>
      <c r="L140" s="73">
        <v>15</v>
      </c>
      <c r="M140" s="66"/>
      <c r="N140" s="44">
        <f>H140*0.05/C140</f>
        <v>3.5443750000000005</v>
      </c>
      <c r="O140" s="49">
        <f t="shared" si="20"/>
        <v>8.0652083333333344</v>
      </c>
      <c r="P140" s="83">
        <v>1081</v>
      </c>
      <c r="Q140" s="71">
        <f t="shared" si="21"/>
        <v>540.5</v>
      </c>
      <c r="R140" s="99"/>
      <c r="S140" s="99"/>
      <c r="T140" s="99"/>
      <c r="U140" s="99"/>
      <c r="V140" s="99"/>
      <c r="W140" s="99"/>
      <c r="X140" s="99"/>
      <c r="Y140" s="99"/>
      <c r="Z140" s="99"/>
      <c r="AA140" s="99"/>
      <c r="AB140" s="99"/>
      <c r="AC140" s="99"/>
      <c r="AD140" s="99"/>
      <c r="AE140" s="99"/>
      <c r="AF140" s="99"/>
      <c r="AG140" s="99"/>
      <c r="AH140" s="99"/>
      <c r="AI140" s="99"/>
      <c r="AJ140" s="99"/>
      <c r="AK140" s="99"/>
      <c r="AL140" s="99"/>
      <c r="AM140" s="99"/>
      <c r="AN140" s="99"/>
      <c r="AO140" s="99"/>
      <c r="AP140" s="99"/>
      <c r="AQ140" s="99"/>
      <c r="AR140" s="99"/>
      <c r="AS140" s="99"/>
      <c r="AT140" s="99"/>
    </row>
    <row r="141" spans="1:46" s="71" customFormat="1" x14ac:dyDescent="0.3">
      <c r="A141" s="66"/>
      <c r="B141" s="67" t="s">
        <v>368</v>
      </c>
      <c r="C141" s="66">
        <v>24</v>
      </c>
      <c r="D141" s="88">
        <v>352</v>
      </c>
      <c r="E141" s="68">
        <v>4</v>
      </c>
      <c r="F141" s="66">
        <v>475</v>
      </c>
      <c r="G141" s="66">
        <f t="shared" si="17"/>
        <v>500</v>
      </c>
      <c r="H141" s="66">
        <f t="shared" si="15"/>
        <v>487.5</v>
      </c>
      <c r="I141" s="88"/>
      <c r="J141" s="69">
        <f t="shared" si="19"/>
        <v>5.645833333333333</v>
      </c>
      <c r="K141" s="66"/>
      <c r="L141" s="73"/>
      <c r="M141" s="66"/>
      <c r="N141" s="44">
        <f>H141*0.05/C141</f>
        <v>1.015625</v>
      </c>
      <c r="O141" s="49">
        <f t="shared" si="20"/>
        <v>6.661458333333333</v>
      </c>
      <c r="P141" s="83">
        <v>250</v>
      </c>
      <c r="Q141" s="71">
        <f t="shared" si="21"/>
        <v>125</v>
      </c>
      <c r="R141" s="99"/>
      <c r="S141" s="99"/>
      <c r="T141" s="99"/>
      <c r="U141" s="99"/>
      <c r="V141" s="99"/>
      <c r="W141" s="99"/>
      <c r="X141" s="99"/>
      <c r="Y141" s="99"/>
      <c r="Z141" s="99"/>
      <c r="AA141" s="99"/>
      <c r="AB141" s="99"/>
      <c r="AC141" s="99"/>
      <c r="AD141" s="99"/>
      <c r="AE141" s="99"/>
      <c r="AF141" s="99"/>
      <c r="AG141" s="99"/>
      <c r="AH141" s="99"/>
      <c r="AI141" s="99"/>
      <c r="AJ141" s="99"/>
      <c r="AK141" s="99"/>
      <c r="AL141" s="99"/>
      <c r="AM141" s="99"/>
      <c r="AN141" s="99"/>
      <c r="AO141" s="99"/>
      <c r="AP141" s="99"/>
      <c r="AQ141" s="99"/>
      <c r="AR141" s="99"/>
      <c r="AS141" s="99"/>
      <c r="AT141" s="99"/>
    </row>
    <row r="142" spans="1:46" s="71" customFormat="1" x14ac:dyDescent="0.3">
      <c r="A142" s="66">
        <v>3103</v>
      </c>
      <c r="B142" s="67" t="s">
        <v>99</v>
      </c>
      <c r="C142" s="66">
        <v>30</v>
      </c>
      <c r="D142" s="88">
        <v>1515</v>
      </c>
      <c r="E142" s="68">
        <v>7</v>
      </c>
      <c r="F142" s="66">
        <v>2524</v>
      </c>
      <c r="G142" s="66">
        <f t="shared" si="17"/>
        <v>4112.5</v>
      </c>
      <c r="H142" s="66">
        <f t="shared" si="15"/>
        <v>3318.25</v>
      </c>
      <c r="I142" s="88"/>
      <c r="J142" s="69">
        <f t="shared" si="19"/>
        <v>60.108333333333334</v>
      </c>
      <c r="K142" s="66"/>
      <c r="L142" s="66"/>
      <c r="M142" s="66"/>
      <c r="N142" s="44">
        <f>H142*0.05/C142</f>
        <v>5.5304166666666674</v>
      </c>
      <c r="O142" s="49">
        <f t="shared" si="20"/>
        <v>65.638750000000002</v>
      </c>
      <c r="P142" s="83">
        <v>1175</v>
      </c>
      <c r="Q142" s="71">
        <f t="shared" si="21"/>
        <v>587.5</v>
      </c>
      <c r="R142" s="99"/>
      <c r="S142" s="99"/>
      <c r="T142" s="99"/>
      <c r="U142" s="99"/>
      <c r="V142" s="99"/>
      <c r="W142" s="99"/>
      <c r="X142" s="99"/>
      <c r="Y142" s="99"/>
      <c r="Z142" s="99"/>
      <c r="AA142" s="99"/>
      <c r="AB142" s="99"/>
      <c r="AC142" s="99"/>
      <c r="AD142" s="99"/>
      <c r="AE142" s="99"/>
      <c r="AF142" s="99"/>
      <c r="AG142" s="99"/>
      <c r="AH142" s="99"/>
      <c r="AI142" s="99"/>
      <c r="AJ142" s="99"/>
      <c r="AK142" s="99"/>
      <c r="AL142" s="99"/>
      <c r="AM142" s="99"/>
      <c r="AN142" s="99"/>
      <c r="AO142" s="99"/>
      <c r="AP142" s="99"/>
      <c r="AQ142" s="99"/>
      <c r="AR142" s="99"/>
      <c r="AS142" s="99"/>
      <c r="AT142" s="99"/>
    </row>
    <row r="143" spans="1:46" s="71" customFormat="1" x14ac:dyDescent="0.3">
      <c r="A143" s="66">
        <v>1351</v>
      </c>
      <c r="B143" s="67" t="s">
        <v>179</v>
      </c>
      <c r="C143" s="66">
        <v>24</v>
      </c>
      <c r="D143" s="88">
        <v>795</v>
      </c>
      <c r="E143" s="68">
        <v>9</v>
      </c>
      <c r="F143" s="66">
        <v>963</v>
      </c>
      <c r="G143" s="66">
        <f t="shared" si="17"/>
        <v>1485</v>
      </c>
      <c r="H143" s="66">
        <f t="shared" si="15"/>
        <v>1224</v>
      </c>
      <c r="I143" s="88"/>
      <c r="J143" s="69">
        <f t="shared" si="19"/>
        <v>17.875</v>
      </c>
      <c r="K143" s="66"/>
      <c r="L143" s="73">
        <v>15</v>
      </c>
      <c r="M143" s="66"/>
      <c r="N143" s="44">
        <f>H143*0.05/C143</f>
        <v>2.5500000000000003</v>
      </c>
      <c r="O143" s="49">
        <f t="shared" si="20"/>
        <v>20.425000000000001</v>
      </c>
      <c r="P143" s="83">
        <v>330</v>
      </c>
      <c r="Q143" s="71">
        <f t="shared" si="21"/>
        <v>165</v>
      </c>
      <c r="R143" s="99"/>
      <c r="S143" s="99"/>
      <c r="T143" s="99"/>
      <c r="U143" s="99"/>
      <c r="V143" s="99"/>
      <c r="W143" s="99"/>
      <c r="X143" s="99"/>
      <c r="Y143" s="99"/>
      <c r="Z143" s="99"/>
      <c r="AA143" s="99"/>
      <c r="AB143" s="99"/>
      <c r="AC143" s="99"/>
      <c r="AD143" s="99"/>
      <c r="AE143" s="99"/>
      <c r="AF143" s="99"/>
      <c r="AG143" s="99"/>
      <c r="AH143" s="99"/>
      <c r="AI143" s="99"/>
      <c r="AJ143" s="99"/>
      <c r="AK143" s="99"/>
      <c r="AL143" s="99"/>
      <c r="AM143" s="99"/>
      <c r="AN143" s="99"/>
      <c r="AO143" s="99"/>
      <c r="AP143" s="99"/>
      <c r="AQ143" s="99"/>
      <c r="AR143" s="99"/>
      <c r="AS143" s="99"/>
      <c r="AT143" s="99"/>
    </row>
    <row r="144" spans="1:46" s="71" customFormat="1" x14ac:dyDescent="0.3">
      <c r="A144" s="66">
        <v>1323</v>
      </c>
      <c r="B144" s="67" t="s">
        <v>235</v>
      </c>
      <c r="C144" s="66">
        <v>8</v>
      </c>
      <c r="D144" s="88">
        <v>16</v>
      </c>
      <c r="E144" s="68">
        <v>5</v>
      </c>
      <c r="F144" s="66">
        <v>205</v>
      </c>
      <c r="G144" s="66">
        <f t="shared" si="17"/>
        <v>417.5</v>
      </c>
      <c r="H144" s="66">
        <f t="shared" si="15"/>
        <v>311.25</v>
      </c>
      <c r="I144" s="88">
        <v>150</v>
      </c>
      <c r="J144" s="69">
        <f t="shared" si="19"/>
        <v>18.15625</v>
      </c>
      <c r="K144" s="66"/>
      <c r="L144" s="66"/>
      <c r="M144" s="66"/>
      <c r="N144" s="44">
        <f>H144*0.05/C144</f>
        <v>1.9453125</v>
      </c>
      <c r="O144" s="49">
        <f t="shared" si="20"/>
        <v>20.1015625</v>
      </c>
      <c r="P144" s="83">
        <v>167</v>
      </c>
      <c r="Q144" s="71">
        <f t="shared" si="21"/>
        <v>83.5</v>
      </c>
      <c r="R144" s="99"/>
      <c r="S144" s="99"/>
      <c r="T144" s="99"/>
      <c r="U144" s="99"/>
      <c r="V144" s="99"/>
      <c r="W144" s="99"/>
      <c r="X144" s="99"/>
      <c r="Y144" s="99"/>
      <c r="Z144" s="99"/>
      <c r="AA144" s="99"/>
      <c r="AB144" s="99"/>
      <c r="AC144" s="99"/>
      <c r="AD144" s="99"/>
      <c r="AE144" s="99"/>
      <c r="AF144" s="99"/>
      <c r="AG144" s="99"/>
      <c r="AH144" s="99"/>
      <c r="AI144" s="99"/>
      <c r="AJ144" s="99"/>
      <c r="AK144" s="99"/>
      <c r="AL144" s="99"/>
      <c r="AM144" s="99"/>
      <c r="AN144" s="99"/>
      <c r="AO144" s="99"/>
      <c r="AP144" s="99"/>
      <c r="AQ144" s="99"/>
      <c r="AR144" s="99"/>
      <c r="AS144" s="99"/>
      <c r="AT144" s="99"/>
    </row>
    <row r="145" spans="1:46" s="71" customFormat="1" x14ac:dyDescent="0.3">
      <c r="A145" s="66">
        <v>164</v>
      </c>
      <c r="B145" s="67" t="s">
        <v>358</v>
      </c>
      <c r="C145" s="66">
        <v>8</v>
      </c>
      <c r="D145" s="88">
        <v>335</v>
      </c>
      <c r="E145" s="68"/>
      <c r="F145" s="66"/>
      <c r="G145" s="66"/>
      <c r="H145" s="66"/>
      <c r="I145" s="88"/>
      <c r="J145" s="69"/>
      <c r="K145" s="66"/>
      <c r="L145" s="66"/>
      <c r="M145" s="66"/>
      <c r="N145" s="44"/>
      <c r="O145" s="49"/>
      <c r="P145" s="83"/>
      <c r="R145" s="99"/>
      <c r="S145" s="99"/>
      <c r="T145" s="99"/>
      <c r="U145" s="99"/>
      <c r="V145" s="99"/>
      <c r="W145" s="99"/>
      <c r="X145" s="99"/>
      <c r="Y145" s="99"/>
      <c r="Z145" s="99"/>
      <c r="AA145" s="99"/>
      <c r="AB145" s="99"/>
      <c r="AC145" s="99"/>
      <c r="AD145" s="99"/>
      <c r="AE145" s="99"/>
      <c r="AF145" s="99"/>
      <c r="AG145" s="99"/>
      <c r="AH145" s="99"/>
      <c r="AI145" s="99"/>
      <c r="AJ145" s="99"/>
      <c r="AK145" s="99"/>
      <c r="AL145" s="99"/>
      <c r="AM145" s="99"/>
      <c r="AN145" s="99"/>
      <c r="AO145" s="99"/>
      <c r="AP145" s="99"/>
      <c r="AQ145" s="99"/>
      <c r="AR145" s="99"/>
      <c r="AS145" s="99"/>
      <c r="AT145" s="99"/>
    </row>
    <row r="146" spans="1:46" s="71" customFormat="1" x14ac:dyDescent="0.3">
      <c r="A146" s="66">
        <v>3079</v>
      </c>
      <c r="B146" s="67" t="s">
        <v>83</v>
      </c>
      <c r="C146" s="66">
        <v>12</v>
      </c>
      <c r="D146" s="88">
        <v>30</v>
      </c>
      <c r="E146" s="68">
        <v>5</v>
      </c>
      <c r="F146" s="66">
        <v>2725</v>
      </c>
      <c r="G146" s="66">
        <f t="shared" ref="G146:G210" si="22">Q146*E146</f>
        <v>3280</v>
      </c>
      <c r="H146" s="66">
        <f t="shared" si="15"/>
        <v>3002.5</v>
      </c>
      <c r="I146" s="88">
        <v>1800</v>
      </c>
      <c r="J146" s="69">
        <f t="shared" si="19"/>
        <v>97.708333333333329</v>
      </c>
      <c r="K146" s="66"/>
      <c r="L146" s="66"/>
      <c r="M146" s="66"/>
      <c r="N146" s="44">
        <f t="shared" ref="N146:N203" si="23">H146*0.05/C146</f>
        <v>12.510416666666666</v>
      </c>
      <c r="O146" s="49">
        <f t="shared" si="20"/>
        <v>110.21875</v>
      </c>
      <c r="P146" s="83">
        <v>1312</v>
      </c>
      <c r="Q146" s="71">
        <f t="shared" si="21"/>
        <v>656</v>
      </c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  <c r="AD146" s="99"/>
      <c r="AE146" s="99"/>
      <c r="AF146" s="99"/>
      <c r="AG146" s="99"/>
      <c r="AH146" s="99"/>
      <c r="AI146" s="99"/>
      <c r="AJ146" s="99"/>
      <c r="AK146" s="99"/>
      <c r="AL146" s="99"/>
      <c r="AM146" s="99"/>
      <c r="AN146" s="99"/>
      <c r="AO146" s="99"/>
      <c r="AP146" s="99"/>
      <c r="AQ146" s="99"/>
      <c r="AR146" s="99"/>
      <c r="AS146" s="99"/>
      <c r="AT146" s="99"/>
    </row>
    <row r="147" spans="1:46" s="71" customFormat="1" x14ac:dyDescent="0.3">
      <c r="A147" s="66">
        <v>165</v>
      </c>
      <c r="B147" s="67" t="s">
        <v>82</v>
      </c>
      <c r="C147" s="66">
        <v>24</v>
      </c>
      <c r="D147" s="88">
        <v>0</v>
      </c>
      <c r="E147" s="68">
        <v>5</v>
      </c>
      <c r="F147" s="66">
        <v>12855</v>
      </c>
      <c r="G147" s="66">
        <f t="shared" si="22"/>
        <v>13957.5</v>
      </c>
      <c r="H147" s="66">
        <f t="shared" si="15"/>
        <v>13406.25</v>
      </c>
      <c r="I147" s="88">
        <v>9600</v>
      </c>
      <c r="J147" s="69">
        <f t="shared" si="19"/>
        <v>158.59375</v>
      </c>
      <c r="K147" s="66"/>
      <c r="L147" s="73">
        <v>30</v>
      </c>
      <c r="M147" s="66"/>
      <c r="N147" s="44">
        <f t="shared" si="23"/>
        <v>27.9296875</v>
      </c>
      <c r="O147" s="49">
        <f t="shared" si="20"/>
        <v>186.5234375</v>
      </c>
      <c r="P147" s="83">
        <v>5583</v>
      </c>
      <c r="Q147" s="71">
        <f t="shared" si="21"/>
        <v>2791.5</v>
      </c>
      <c r="R147" s="99"/>
      <c r="S147" s="99"/>
      <c r="T147" s="99"/>
      <c r="U147" s="99"/>
      <c r="V147" s="99"/>
      <c r="W147" s="99"/>
      <c r="X147" s="99"/>
      <c r="Y147" s="99"/>
      <c r="Z147" s="99"/>
      <c r="AA147" s="99"/>
      <c r="AB147" s="99"/>
      <c r="AC147" s="99"/>
      <c r="AD147" s="99"/>
      <c r="AE147" s="99"/>
      <c r="AF147" s="99"/>
      <c r="AG147" s="99"/>
      <c r="AH147" s="99"/>
      <c r="AI147" s="99"/>
      <c r="AJ147" s="99"/>
      <c r="AK147" s="99"/>
      <c r="AL147" s="99"/>
      <c r="AM147" s="99"/>
      <c r="AN147" s="99"/>
      <c r="AO147" s="99"/>
      <c r="AP147" s="99"/>
      <c r="AQ147" s="99"/>
      <c r="AR147" s="99"/>
      <c r="AS147" s="99"/>
      <c r="AT147" s="99"/>
    </row>
    <row r="148" spans="1:46" s="71" customFormat="1" x14ac:dyDescent="0.3">
      <c r="A148" s="66"/>
      <c r="B148" s="67" t="s">
        <v>373</v>
      </c>
      <c r="C148" s="66"/>
      <c r="D148" s="88"/>
      <c r="E148" s="68"/>
      <c r="F148" s="66"/>
      <c r="G148" s="66"/>
      <c r="H148" s="66"/>
      <c r="I148" s="88">
        <v>400</v>
      </c>
      <c r="J148" s="69"/>
      <c r="K148" s="66"/>
      <c r="L148" s="73"/>
      <c r="M148" s="66"/>
      <c r="N148" s="44"/>
      <c r="O148" s="49"/>
      <c r="P148" s="83"/>
      <c r="R148" s="99"/>
      <c r="S148" s="99"/>
      <c r="T148" s="99"/>
      <c r="U148" s="99"/>
      <c r="V148" s="99"/>
      <c r="W148" s="99"/>
      <c r="X148" s="99"/>
      <c r="Y148" s="99"/>
      <c r="Z148" s="99"/>
      <c r="AA148" s="99"/>
      <c r="AB148" s="99"/>
      <c r="AC148" s="99"/>
      <c r="AD148" s="99"/>
      <c r="AE148" s="99"/>
      <c r="AF148" s="99"/>
      <c r="AG148" s="99"/>
      <c r="AH148" s="99"/>
      <c r="AI148" s="99"/>
      <c r="AJ148" s="99"/>
      <c r="AK148" s="99"/>
      <c r="AL148" s="99"/>
      <c r="AM148" s="99"/>
      <c r="AN148" s="99"/>
      <c r="AO148" s="99"/>
      <c r="AP148" s="99"/>
      <c r="AQ148" s="99"/>
      <c r="AR148" s="99"/>
      <c r="AS148" s="99"/>
      <c r="AT148" s="99"/>
    </row>
    <row r="149" spans="1:46" s="71" customFormat="1" x14ac:dyDescent="0.3">
      <c r="A149" s="66">
        <v>3135</v>
      </c>
      <c r="B149" s="67" t="s">
        <v>240</v>
      </c>
      <c r="C149" s="66">
        <v>10</v>
      </c>
      <c r="D149" s="88">
        <v>253</v>
      </c>
      <c r="E149" s="68">
        <v>8</v>
      </c>
      <c r="F149" s="66">
        <v>56</v>
      </c>
      <c r="G149" s="66">
        <f t="shared" si="22"/>
        <v>116</v>
      </c>
      <c r="H149" s="66">
        <f t="shared" si="15"/>
        <v>86</v>
      </c>
      <c r="I149" s="88"/>
      <c r="J149" s="69">
        <f t="shared" si="19"/>
        <v>-16.7</v>
      </c>
      <c r="K149" s="66"/>
      <c r="L149" s="66"/>
      <c r="M149" s="66"/>
      <c r="N149" s="44">
        <f t="shared" si="23"/>
        <v>0.43</v>
      </c>
      <c r="O149" s="49">
        <f t="shared" si="20"/>
        <v>-16.27</v>
      </c>
      <c r="P149" s="83">
        <v>29</v>
      </c>
      <c r="Q149" s="71">
        <f t="shared" si="21"/>
        <v>14.5</v>
      </c>
      <c r="R149" s="99"/>
      <c r="S149" s="99"/>
      <c r="T149" s="99"/>
      <c r="U149" s="99"/>
      <c r="V149" s="99"/>
      <c r="W149" s="99"/>
      <c r="X149" s="99"/>
      <c r="Y149" s="99"/>
      <c r="Z149" s="99"/>
      <c r="AA149" s="99"/>
      <c r="AB149" s="99"/>
      <c r="AC149" s="99"/>
      <c r="AD149" s="99"/>
      <c r="AE149" s="99"/>
      <c r="AF149" s="99"/>
      <c r="AG149" s="99"/>
      <c r="AH149" s="99"/>
      <c r="AI149" s="99"/>
      <c r="AJ149" s="99"/>
      <c r="AK149" s="99"/>
      <c r="AL149" s="99"/>
      <c r="AM149" s="99"/>
      <c r="AN149" s="99"/>
      <c r="AO149" s="99"/>
      <c r="AP149" s="99"/>
      <c r="AQ149" s="99"/>
      <c r="AR149" s="99"/>
      <c r="AS149" s="99"/>
      <c r="AT149" s="99"/>
    </row>
    <row r="150" spans="1:46" s="71" customFormat="1" x14ac:dyDescent="0.3">
      <c r="A150" s="66">
        <v>3051</v>
      </c>
      <c r="B150" s="67" t="s">
        <v>191</v>
      </c>
      <c r="C150" s="66">
        <v>12</v>
      </c>
      <c r="D150" s="88"/>
      <c r="E150" s="68">
        <v>10</v>
      </c>
      <c r="F150" s="66">
        <v>0</v>
      </c>
      <c r="G150" s="66">
        <f t="shared" si="22"/>
        <v>0</v>
      </c>
      <c r="H150" s="66">
        <f t="shared" si="15"/>
        <v>0</v>
      </c>
      <c r="I150" s="88"/>
      <c r="J150" s="69">
        <f t="shared" si="19"/>
        <v>0</v>
      </c>
      <c r="K150" s="66"/>
      <c r="L150" s="66"/>
      <c r="M150" s="66"/>
      <c r="N150" s="44">
        <f t="shared" si="23"/>
        <v>0</v>
      </c>
      <c r="O150" s="49">
        <f t="shared" si="20"/>
        <v>0</v>
      </c>
      <c r="P150" s="83"/>
      <c r="Q150" s="71">
        <f t="shared" si="21"/>
        <v>0</v>
      </c>
      <c r="R150" s="99"/>
      <c r="S150" s="99"/>
      <c r="T150" s="99"/>
      <c r="U150" s="99"/>
      <c r="V150" s="99"/>
      <c r="W150" s="99"/>
      <c r="X150" s="99"/>
      <c r="Y150" s="99"/>
      <c r="Z150" s="99"/>
      <c r="AA150" s="99"/>
      <c r="AB150" s="99"/>
      <c r="AC150" s="99"/>
      <c r="AD150" s="99"/>
      <c r="AE150" s="99"/>
      <c r="AF150" s="99"/>
      <c r="AG150" s="99"/>
      <c r="AH150" s="99"/>
      <c r="AI150" s="99"/>
      <c r="AJ150" s="99"/>
      <c r="AK150" s="99"/>
      <c r="AL150" s="99"/>
      <c r="AM150" s="99"/>
      <c r="AN150" s="99"/>
      <c r="AO150" s="99"/>
      <c r="AP150" s="99"/>
      <c r="AQ150" s="99"/>
      <c r="AR150" s="99"/>
      <c r="AS150" s="99"/>
      <c r="AT150" s="99"/>
    </row>
    <row r="151" spans="1:46" s="71" customFormat="1" x14ac:dyDescent="0.3">
      <c r="A151" s="66">
        <v>167</v>
      </c>
      <c r="B151" s="67" t="s">
        <v>175</v>
      </c>
      <c r="C151" s="66">
        <v>1</v>
      </c>
      <c r="D151" s="88">
        <v>240</v>
      </c>
      <c r="E151" s="68">
        <v>10</v>
      </c>
      <c r="F151" s="66">
        <v>200</v>
      </c>
      <c r="G151" s="66">
        <f t="shared" si="22"/>
        <v>545</v>
      </c>
      <c r="H151" s="66">
        <f t="shared" si="15"/>
        <v>372.5</v>
      </c>
      <c r="I151" s="88"/>
      <c r="J151" s="69">
        <f t="shared" si="19"/>
        <v>132.5</v>
      </c>
      <c r="K151" s="66"/>
      <c r="L151" s="66"/>
      <c r="M151" s="66"/>
      <c r="N151" s="44">
        <f t="shared" si="23"/>
        <v>18.625</v>
      </c>
      <c r="O151" s="49">
        <f t="shared" si="20"/>
        <v>151.125</v>
      </c>
      <c r="P151" s="83">
        <v>109</v>
      </c>
      <c r="Q151" s="71">
        <f t="shared" si="21"/>
        <v>54.5</v>
      </c>
      <c r="R151" s="99"/>
      <c r="S151" s="99"/>
      <c r="T151" s="99"/>
      <c r="U151" s="99"/>
      <c r="V151" s="99"/>
      <c r="W151" s="99"/>
      <c r="X151" s="99"/>
      <c r="Y151" s="99"/>
      <c r="Z151" s="99"/>
      <c r="AA151" s="99"/>
      <c r="AB151" s="99"/>
      <c r="AC151" s="99"/>
      <c r="AD151" s="99"/>
      <c r="AE151" s="99"/>
      <c r="AF151" s="99"/>
      <c r="AG151" s="99"/>
      <c r="AH151" s="99"/>
      <c r="AI151" s="99"/>
      <c r="AJ151" s="99"/>
      <c r="AK151" s="99"/>
      <c r="AL151" s="99"/>
      <c r="AM151" s="99"/>
      <c r="AN151" s="99"/>
      <c r="AO151" s="99"/>
      <c r="AP151" s="99"/>
      <c r="AQ151" s="99"/>
      <c r="AR151" s="99"/>
      <c r="AS151" s="99"/>
      <c r="AT151" s="99"/>
    </row>
    <row r="152" spans="1:46" s="71" customFormat="1" x14ac:dyDescent="0.3">
      <c r="A152" s="66">
        <v>166</v>
      </c>
      <c r="B152" s="67" t="s">
        <v>176</v>
      </c>
      <c r="C152" s="66">
        <v>1</v>
      </c>
      <c r="D152" s="88">
        <v>0</v>
      </c>
      <c r="E152" s="68">
        <v>10</v>
      </c>
      <c r="F152" s="66">
        <v>0</v>
      </c>
      <c r="G152" s="66">
        <f t="shared" si="22"/>
        <v>0</v>
      </c>
      <c r="H152" s="66">
        <f t="shared" si="15"/>
        <v>0</v>
      </c>
      <c r="I152" s="88"/>
      <c r="J152" s="69">
        <f t="shared" si="19"/>
        <v>0</v>
      </c>
      <c r="K152" s="66"/>
      <c r="L152" s="66"/>
      <c r="M152" s="66"/>
      <c r="N152" s="44">
        <f t="shared" si="23"/>
        <v>0</v>
      </c>
      <c r="O152" s="49">
        <f t="shared" si="20"/>
        <v>0</v>
      </c>
      <c r="P152" s="83"/>
      <c r="Q152" s="71">
        <f t="shared" si="21"/>
        <v>0</v>
      </c>
      <c r="R152" s="99"/>
      <c r="S152" s="99"/>
      <c r="T152" s="99"/>
      <c r="U152" s="99"/>
      <c r="V152" s="99"/>
      <c r="W152" s="99"/>
      <c r="X152" s="99"/>
      <c r="Y152" s="99"/>
      <c r="Z152" s="99"/>
      <c r="AA152" s="99"/>
      <c r="AB152" s="99"/>
      <c r="AC152" s="99"/>
      <c r="AD152" s="99"/>
      <c r="AE152" s="99"/>
      <c r="AF152" s="99"/>
      <c r="AG152" s="99"/>
      <c r="AH152" s="99"/>
      <c r="AI152" s="99"/>
      <c r="AJ152" s="99"/>
      <c r="AK152" s="99"/>
      <c r="AL152" s="99"/>
      <c r="AM152" s="99"/>
      <c r="AN152" s="99"/>
      <c r="AO152" s="99"/>
      <c r="AP152" s="99"/>
      <c r="AQ152" s="99"/>
      <c r="AR152" s="99"/>
      <c r="AS152" s="99"/>
      <c r="AT152" s="99"/>
    </row>
    <row r="153" spans="1:46" s="71" customFormat="1" x14ac:dyDescent="0.3">
      <c r="A153" s="66">
        <v>3102</v>
      </c>
      <c r="B153" s="67" t="s">
        <v>84</v>
      </c>
      <c r="C153" s="66">
        <v>6</v>
      </c>
      <c r="D153" s="88">
        <v>0</v>
      </c>
      <c r="E153" s="68">
        <v>3.5</v>
      </c>
      <c r="F153" s="66">
        <v>121</v>
      </c>
      <c r="G153" s="66">
        <f t="shared" si="22"/>
        <v>210</v>
      </c>
      <c r="H153" s="66">
        <f t="shared" si="15"/>
        <v>165.5</v>
      </c>
      <c r="I153" s="88">
        <v>240</v>
      </c>
      <c r="J153" s="69">
        <f t="shared" si="19"/>
        <v>-12.416666666666666</v>
      </c>
      <c r="K153" s="66"/>
      <c r="L153" s="66"/>
      <c r="M153" s="66"/>
      <c r="N153" s="44">
        <f t="shared" si="23"/>
        <v>1.3791666666666667</v>
      </c>
      <c r="O153" s="49">
        <f t="shared" si="20"/>
        <v>-11.0375</v>
      </c>
      <c r="P153" s="83">
        <v>120</v>
      </c>
      <c r="Q153" s="71">
        <f t="shared" si="21"/>
        <v>60</v>
      </c>
      <c r="R153" s="99"/>
      <c r="S153" s="99"/>
      <c r="T153" s="99"/>
      <c r="U153" s="99"/>
      <c r="V153" s="99"/>
      <c r="W153" s="99"/>
      <c r="X153" s="99"/>
      <c r="Y153" s="99"/>
      <c r="Z153" s="99"/>
      <c r="AA153" s="99"/>
      <c r="AB153" s="99"/>
      <c r="AC153" s="99"/>
      <c r="AD153" s="99"/>
      <c r="AE153" s="99"/>
      <c r="AF153" s="99"/>
      <c r="AG153" s="99"/>
      <c r="AH153" s="99"/>
      <c r="AI153" s="99"/>
      <c r="AJ153" s="99"/>
      <c r="AK153" s="99"/>
      <c r="AL153" s="99"/>
      <c r="AM153" s="99"/>
      <c r="AN153" s="99"/>
      <c r="AO153" s="99"/>
      <c r="AP153" s="99"/>
      <c r="AQ153" s="99"/>
      <c r="AR153" s="99"/>
      <c r="AS153" s="99"/>
      <c r="AT153" s="99"/>
    </row>
    <row r="154" spans="1:46" s="110" customFormat="1" x14ac:dyDescent="0.3">
      <c r="A154" s="75">
        <v>3</v>
      </c>
      <c r="B154" s="102" t="s">
        <v>20</v>
      </c>
      <c r="C154" s="75">
        <v>24</v>
      </c>
      <c r="D154" s="88"/>
      <c r="E154" s="106">
        <v>9</v>
      </c>
      <c r="F154" s="75">
        <v>1476</v>
      </c>
      <c r="G154" s="75">
        <f t="shared" si="22"/>
        <v>459</v>
      </c>
      <c r="H154" s="75">
        <f t="shared" si="15"/>
        <v>967.5</v>
      </c>
      <c r="I154" s="88"/>
      <c r="J154" s="107">
        <f t="shared" si="19"/>
        <v>40.3125</v>
      </c>
      <c r="K154" s="75"/>
      <c r="L154" s="75">
        <v>20</v>
      </c>
      <c r="M154" s="75"/>
      <c r="N154" s="108">
        <f t="shared" si="23"/>
        <v>2.015625</v>
      </c>
      <c r="O154" s="108">
        <f t="shared" si="20"/>
        <v>42.328125</v>
      </c>
      <c r="P154" s="109">
        <v>102</v>
      </c>
      <c r="Q154" s="110">
        <f t="shared" si="21"/>
        <v>51</v>
      </c>
    </row>
    <row r="155" spans="1:46" s="111" customFormat="1" x14ac:dyDescent="0.3">
      <c r="A155" s="75">
        <v>2</v>
      </c>
      <c r="B155" s="102" t="s">
        <v>19</v>
      </c>
      <c r="C155" s="75">
        <v>24</v>
      </c>
      <c r="D155" s="88"/>
      <c r="E155" s="106">
        <v>9</v>
      </c>
      <c r="F155" s="75">
        <v>3848</v>
      </c>
      <c r="G155" s="75">
        <f t="shared" si="22"/>
        <v>3145.5</v>
      </c>
      <c r="H155" s="75">
        <f t="shared" si="15"/>
        <v>3496.75</v>
      </c>
      <c r="I155" s="88"/>
      <c r="J155" s="107">
        <f t="shared" si="19"/>
        <v>145.69791666666666</v>
      </c>
      <c r="K155" s="75"/>
      <c r="L155" s="75">
        <v>30</v>
      </c>
      <c r="M155" s="75"/>
      <c r="N155" s="108">
        <f t="shared" si="23"/>
        <v>7.2848958333333336</v>
      </c>
      <c r="O155" s="108">
        <f t="shared" si="20"/>
        <v>152.98281249999999</v>
      </c>
      <c r="P155" s="109">
        <v>699</v>
      </c>
      <c r="Q155" s="110">
        <f t="shared" si="21"/>
        <v>349.5</v>
      </c>
      <c r="R155" s="110"/>
      <c r="S155" s="110"/>
      <c r="T155" s="110"/>
      <c r="U155" s="110"/>
      <c r="V155" s="110"/>
      <c r="W155" s="110"/>
      <c r="X155" s="110"/>
      <c r="Y155" s="110"/>
      <c r="Z155" s="110"/>
      <c r="AA155" s="110"/>
      <c r="AB155" s="110"/>
      <c r="AC155" s="110"/>
      <c r="AD155" s="110"/>
      <c r="AE155" s="110"/>
      <c r="AF155" s="110"/>
      <c r="AG155" s="110"/>
      <c r="AH155" s="110"/>
      <c r="AI155" s="110"/>
      <c r="AJ155" s="110"/>
      <c r="AK155" s="110"/>
      <c r="AL155" s="110"/>
      <c r="AM155" s="110"/>
      <c r="AN155" s="110"/>
      <c r="AO155" s="110"/>
      <c r="AP155" s="110"/>
      <c r="AQ155" s="110"/>
      <c r="AR155" s="110"/>
      <c r="AS155" s="110"/>
      <c r="AT155" s="110"/>
    </row>
    <row r="156" spans="1:46" s="104" customFormat="1" x14ac:dyDescent="0.3">
      <c r="A156" s="66">
        <v>59</v>
      </c>
      <c r="B156" s="67" t="s">
        <v>112</v>
      </c>
      <c r="C156" s="66">
        <v>12</v>
      </c>
      <c r="D156" s="88">
        <v>1271</v>
      </c>
      <c r="E156" s="68">
        <v>9</v>
      </c>
      <c r="F156" s="66">
        <v>3992</v>
      </c>
      <c r="G156" s="66">
        <f t="shared" si="22"/>
        <v>4513.5</v>
      </c>
      <c r="H156" s="66">
        <f t="shared" si="15"/>
        <v>4252.75</v>
      </c>
      <c r="I156" s="88">
        <v>2040</v>
      </c>
      <c r="J156" s="69">
        <f t="shared" si="19"/>
        <v>78.479166666666671</v>
      </c>
      <c r="K156" s="66"/>
      <c r="L156" s="66"/>
      <c r="M156" s="66"/>
      <c r="N156" s="44">
        <f t="shared" si="23"/>
        <v>17.719791666666669</v>
      </c>
      <c r="O156" s="49">
        <f t="shared" si="20"/>
        <v>96.198958333333337</v>
      </c>
      <c r="P156" s="83">
        <v>1003</v>
      </c>
      <c r="Q156" s="71">
        <f t="shared" si="21"/>
        <v>501.5</v>
      </c>
      <c r="R156" s="99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</row>
    <row r="157" spans="1:46" s="104" customFormat="1" x14ac:dyDescent="0.3">
      <c r="A157" s="66">
        <v>4</v>
      </c>
      <c r="B157" s="67" t="s">
        <v>21</v>
      </c>
      <c r="C157" s="66">
        <v>24</v>
      </c>
      <c r="D157" s="88">
        <v>1966</v>
      </c>
      <c r="E157" s="68">
        <v>9</v>
      </c>
      <c r="F157" s="66">
        <v>2237</v>
      </c>
      <c r="G157" s="66">
        <f t="shared" si="22"/>
        <v>2457</v>
      </c>
      <c r="H157" s="66">
        <f t="shared" si="15"/>
        <v>2347</v>
      </c>
      <c r="I157" s="88">
        <v>240</v>
      </c>
      <c r="J157" s="69">
        <f t="shared" si="19"/>
        <v>5.875</v>
      </c>
      <c r="K157" s="66"/>
      <c r="L157" s="66"/>
      <c r="M157" s="66"/>
      <c r="N157" s="44">
        <f t="shared" si="23"/>
        <v>4.8895833333333334</v>
      </c>
      <c r="O157" s="49">
        <f t="shared" si="20"/>
        <v>10.764583333333334</v>
      </c>
      <c r="P157" s="83">
        <v>546</v>
      </c>
      <c r="Q157" s="71">
        <f t="shared" si="21"/>
        <v>273</v>
      </c>
      <c r="R157" s="99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</row>
    <row r="158" spans="1:46" s="104" customFormat="1" x14ac:dyDescent="0.3">
      <c r="A158" s="66">
        <v>5</v>
      </c>
      <c r="B158" s="67" t="s">
        <v>22</v>
      </c>
      <c r="C158" s="66">
        <v>24</v>
      </c>
      <c r="D158" s="88">
        <v>1999</v>
      </c>
      <c r="E158" s="68">
        <v>9</v>
      </c>
      <c r="F158" s="66">
        <v>2120</v>
      </c>
      <c r="G158" s="66">
        <f t="shared" si="22"/>
        <v>2227.5</v>
      </c>
      <c r="H158" s="66">
        <f t="shared" si="15"/>
        <v>2173.75</v>
      </c>
      <c r="I158" s="88"/>
      <c r="J158" s="69">
        <f t="shared" si="19"/>
        <v>7.28125</v>
      </c>
      <c r="K158" s="66"/>
      <c r="L158" s="66"/>
      <c r="M158" s="66"/>
      <c r="N158" s="44">
        <f t="shared" si="23"/>
        <v>4.528645833333333</v>
      </c>
      <c r="O158" s="49">
        <f t="shared" si="20"/>
        <v>11.809895833333332</v>
      </c>
      <c r="P158" s="83">
        <v>495</v>
      </c>
      <c r="Q158" s="71">
        <f t="shared" si="21"/>
        <v>247.5</v>
      </c>
      <c r="R158" s="99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</row>
    <row r="159" spans="1:46" s="104" customFormat="1" x14ac:dyDescent="0.3">
      <c r="A159" s="66">
        <v>1388</v>
      </c>
      <c r="B159" s="67" t="s">
        <v>24</v>
      </c>
      <c r="C159" s="66">
        <v>24</v>
      </c>
      <c r="D159" s="88">
        <v>902</v>
      </c>
      <c r="E159" s="68">
        <v>9</v>
      </c>
      <c r="F159" s="66">
        <v>1341</v>
      </c>
      <c r="G159" s="66">
        <f t="shared" si="22"/>
        <v>2151</v>
      </c>
      <c r="H159" s="66">
        <f t="shared" si="15"/>
        <v>1746</v>
      </c>
      <c r="I159" s="88">
        <v>720</v>
      </c>
      <c r="J159" s="69">
        <f t="shared" si="19"/>
        <v>5.166666666666667</v>
      </c>
      <c r="K159" s="66"/>
      <c r="L159" s="66"/>
      <c r="M159" s="66"/>
      <c r="N159" s="44">
        <f t="shared" si="23"/>
        <v>3.6375000000000006</v>
      </c>
      <c r="O159" s="49">
        <f t="shared" si="20"/>
        <v>8.8041666666666671</v>
      </c>
      <c r="P159" s="83">
        <v>478</v>
      </c>
      <c r="Q159" s="71">
        <f t="shared" si="21"/>
        <v>239</v>
      </c>
      <c r="R159" s="99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</row>
    <row r="160" spans="1:46" s="71" customFormat="1" x14ac:dyDescent="0.3">
      <c r="A160" s="66">
        <v>3017</v>
      </c>
      <c r="B160" s="67" t="s">
        <v>340</v>
      </c>
      <c r="C160" s="66">
        <v>24</v>
      </c>
      <c r="D160" s="88">
        <v>1435</v>
      </c>
      <c r="E160" s="68">
        <v>9</v>
      </c>
      <c r="F160" s="66">
        <v>2367</v>
      </c>
      <c r="G160" s="66">
        <f t="shared" si="22"/>
        <v>2569.5</v>
      </c>
      <c r="H160" s="66">
        <f t="shared" si="15"/>
        <v>2468.25</v>
      </c>
      <c r="I160" s="88">
        <v>720</v>
      </c>
      <c r="J160" s="69">
        <f t="shared" si="19"/>
        <v>13.052083333333334</v>
      </c>
      <c r="K160" s="66"/>
      <c r="L160" s="66"/>
      <c r="M160" s="66"/>
      <c r="N160" s="44">
        <f t="shared" si="23"/>
        <v>5.1421875000000004</v>
      </c>
      <c r="O160" s="49">
        <f t="shared" si="20"/>
        <v>18.194270833333334</v>
      </c>
      <c r="P160" s="83">
        <v>571</v>
      </c>
      <c r="Q160" s="71">
        <f t="shared" si="21"/>
        <v>285.5</v>
      </c>
      <c r="R160" s="99"/>
      <c r="S160" s="99"/>
      <c r="T160" s="99"/>
      <c r="U160" s="99"/>
      <c r="V160" s="99"/>
      <c r="W160" s="99"/>
      <c r="X160" s="99"/>
      <c r="Y160" s="99"/>
      <c r="Z160" s="99"/>
      <c r="AA160" s="99"/>
      <c r="AB160" s="99"/>
      <c r="AC160" s="99"/>
      <c r="AD160" s="99"/>
      <c r="AE160" s="99"/>
      <c r="AF160" s="99"/>
      <c r="AG160" s="99"/>
      <c r="AH160" s="99"/>
      <c r="AI160" s="99"/>
      <c r="AJ160" s="99"/>
      <c r="AK160" s="99"/>
      <c r="AL160" s="99"/>
      <c r="AM160" s="99"/>
      <c r="AN160" s="99"/>
      <c r="AO160" s="99"/>
      <c r="AP160" s="99"/>
      <c r="AQ160" s="99"/>
      <c r="AR160" s="99"/>
      <c r="AS160" s="99"/>
      <c r="AT160" s="99"/>
    </row>
    <row r="161" spans="1:46" s="71" customFormat="1" x14ac:dyDescent="0.3">
      <c r="A161" s="66">
        <v>12</v>
      </c>
      <c r="B161" s="67" t="s">
        <v>138</v>
      </c>
      <c r="C161" s="66">
        <v>200</v>
      </c>
      <c r="D161" s="88">
        <v>12398</v>
      </c>
      <c r="E161" s="68">
        <v>3.5</v>
      </c>
      <c r="F161" s="66">
        <v>38920</v>
      </c>
      <c r="G161" s="66">
        <f t="shared" si="22"/>
        <v>43750</v>
      </c>
      <c r="H161" s="66">
        <f t="shared" si="15"/>
        <v>41335</v>
      </c>
      <c r="I161" s="88">
        <v>14000</v>
      </c>
      <c r="J161" s="69">
        <f t="shared" si="19"/>
        <v>74.685000000000002</v>
      </c>
      <c r="K161" s="66"/>
      <c r="L161" s="73">
        <v>10</v>
      </c>
      <c r="M161" s="66"/>
      <c r="N161" s="44">
        <f t="shared" si="23"/>
        <v>10.33375</v>
      </c>
      <c r="O161" s="49">
        <f t="shared" si="20"/>
        <v>85.018749999999997</v>
      </c>
      <c r="P161" s="83">
        <v>25000</v>
      </c>
      <c r="Q161" s="71">
        <f t="shared" si="21"/>
        <v>12500</v>
      </c>
      <c r="R161" s="99"/>
      <c r="S161" s="99"/>
      <c r="T161" s="99"/>
      <c r="U161" s="99"/>
      <c r="V161" s="99"/>
      <c r="W161" s="99"/>
      <c r="X161" s="99"/>
      <c r="Y161" s="99"/>
      <c r="Z161" s="99"/>
      <c r="AA161" s="99"/>
      <c r="AB161" s="99"/>
      <c r="AC161" s="99"/>
      <c r="AD161" s="99"/>
      <c r="AE161" s="99"/>
      <c r="AF161" s="99"/>
      <c r="AG161" s="99"/>
      <c r="AH161" s="99"/>
      <c r="AI161" s="99"/>
      <c r="AJ161" s="99"/>
      <c r="AK161" s="99"/>
      <c r="AL161" s="99"/>
      <c r="AM161" s="99"/>
      <c r="AN161" s="99"/>
      <c r="AO161" s="99"/>
      <c r="AP161" s="99"/>
      <c r="AQ161" s="99"/>
      <c r="AR161" s="99"/>
      <c r="AS161" s="99"/>
      <c r="AT161" s="99"/>
    </row>
    <row r="162" spans="1:46" s="71" customFormat="1" x14ac:dyDescent="0.3">
      <c r="A162" s="66">
        <v>1519</v>
      </c>
      <c r="B162" s="67" t="s">
        <v>180</v>
      </c>
      <c r="C162" s="66">
        <v>36</v>
      </c>
      <c r="D162" s="88">
        <v>72</v>
      </c>
      <c r="E162" s="68">
        <v>4.5</v>
      </c>
      <c r="F162" s="66">
        <v>2115</v>
      </c>
      <c r="G162" s="66">
        <f t="shared" si="22"/>
        <v>2250</v>
      </c>
      <c r="H162" s="66">
        <f t="shared" si="15"/>
        <v>2182.5</v>
      </c>
      <c r="I162" s="88">
        <v>720</v>
      </c>
      <c r="J162" s="69">
        <f t="shared" si="19"/>
        <v>38.625</v>
      </c>
      <c r="K162" s="66"/>
      <c r="L162" s="66"/>
      <c r="M162" s="66"/>
      <c r="N162" s="44">
        <f t="shared" si="23"/>
        <v>3.03125</v>
      </c>
      <c r="O162" s="49">
        <f t="shared" si="20"/>
        <v>41.65625</v>
      </c>
      <c r="P162" s="83">
        <v>1000</v>
      </c>
      <c r="Q162" s="71">
        <f t="shared" si="21"/>
        <v>500</v>
      </c>
      <c r="R162" s="99"/>
      <c r="S162" s="99"/>
      <c r="T162" s="99"/>
      <c r="U162" s="99"/>
      <c r="V162" s="99"/>
      <c r="W162" s="99"/>
      <c r="X162" s="99"/>
      <c r="Y162" s="99"/>
      <c r="Z162" s="99"/>
      <c r="AA162" s="99"/>
      <c r="AB162" s="99"/>
      <c r="AC162" s="99"/>
      <c r="AD162" s="99"/>
      <c r="AE162" s="99"/>
      <c r="AF162" s="99"/>
      <c r="AG162" s="99"/>
      <c r="AH162" s="99"/>
      <c r="AI162" s="99"/>
      <c r="AJ162" s="99"/>
      <c r="AK162" s="99"/>
      <c r="AL162" s="99"/>
      <c r="AM162" s="99"/>
      <c r="AN162" s="99"/>
      <c r="AO162" s="99"/>
      <c r="AP162" s="99"/>
      <c r="AQ162" s="99"/>
      <c r="AR162" s="99"/>
      <c r="AS162" s="99"/>
      <c r="AT162" s="99"/>
    </row>
    <row r="163" spans="1:46" s="71" customFormat="1" x14ac:dyDescent="0.3">
      <c r="A163" s="66">
        <v>1520</v>
      </c>
      <c r="B163" s="67" t="s">
        <v>181</v>
      </c>
      <c r="C163" s="66">
        <v>36</v>
      </c>
      <c r="D163" s="88">
        <v>72</v>
      </c>
      <c r="E163" s="68">
        <v>4.5</v>
      </c>
      <c r="F163" s="66">
        <v>1375</v>
      </c>
      <c r="G163" s="66">
        <f t="shared" si="22"/>
        <v>1575</v>
      </c>
      <c r="H163" s="66">
        <f t="shared" si="15"/>
        <v>1475</v>
      </c>
      <c r="I163" s="88"/>
      <c r="J163" s="69">
        <f t="shared" si="19"/>
        <v>38.972222222222221</v>
      </c>
      <c r="K163" s="66"/>
      <c r="L163" s="66"/>
      <c r="M163" s="66"/>
      <c r="N163" s="44">
        <f t="shared" si="23"/>
        <v>2.0486111111111112</v>
      </c>
      <c r="O163" s="49">
        <f t="shared" si="20"/>
        <v>41.020833333333336</v>
      </c>
      <c r="P163" s="83">
        <v>700</v>
      </c>
      <c r="Q163" s="71">
        <f t="shared" si="21"/>
        <v>350</v>
      </c>
      <c r="R163" s="99"/>
      <c r="S163" s="99"/>
      <c r="T163" s="99"/>
      <c r="U163" s="99"/>
      <c r="V163" s="99"/>
      <c r="W163" s="99"/>
      <c r="X163" s="99"/>
      <c r="Y163" s="99"/>
      <c r="Z163" s="99"/>
      <c r="AA163" s="99"/>
      <c r="AB163" s="99"/>
      <c r="AC163" s="99"/>
      <c r="AD163" s="99"/>
      <c r="AE163" s="99"/>
      <c r="AF163" s="99"/>
      <c r="AG163" s="99"/>
      <c r="AH163" s="99"/>
      <c r="AI163" s="99"/>
      <c r="AJ163" s="99"/>
      <c r="AK163" s="99"/>
      <c r="AL163" s="99"/>
      <c r="AM163" s="99"/>
      <c r="AN163" s="99"/>
      <c r="AO163" s="99"/>
      <c r="AP163" s="99"/>
      <c r="AQ163" s="99"/>
      <c r="AR163" s="99"/>
      <c r="AS163" s="99"/>
      <c r="AT163" s="99"/>
    </row>
    <row r="164" spans="1:46" s="71" customFormat="1" x14ac:dyDescent="0.3">
      <c r="A164" s="66">
        <v>1034</v>
      </c>
      <c r="B164" s="67" t="s">
        <v>174</v>
      </c>
      <c r="C164" s="66">
        <v>1</v>
      </c>
      <c r="D164" s="88">
        <v>127</v>
      </c>
      <c r="E164" s="68">
        <v>10</v>
      </c>
      <c r="F164" s="66">
        <v>305</v>
      </c>
      <c r="G164" s="66">
        <f t="shared" si="22"/>
        <v>710</v>
      </c>
      <c r="H164" s="66">
        <f t="shared" si="15"/>
        <v>507.5</v>
      </c>
      <c r="I164" s="88">
        <v>150</v>
      </c>
      <c r="J164" s="69">
        <f t="shared" si="19"/>
        <v>230.5</v>
      </c>
      <c r="K164" s="66"/>
      <c r="L164" s="66"/>
      <c r="M164" s="66"/>
      <c r="N164" s="44">
        <f t="shared" si="23"/>
        <v>25.375</v>
      </c>
      <c r="O164" s="49">
        <f t="shared" si="20"/>
        <v>255.875</v>
      </c>
      <c r="P164" s="83">
        <v>142</v>
      </c>
      <c r="Q164" s="71">
        <f t="shared" si="21"/>
        <v>71</v>
      </c>
      <c r="R164" s="99"/>
      <c r="S164" s="99"/>
      <c r="T164" s="99"/>
      <c r="U164" s="99"/>
      <c r="V164" s="99"/>
      <c r="W164" s="99"/>
      <c r="X164" s="99"/>
      <c r="Y164" s="99"/>
      <c r="Z164" s="99"/>
      <c r="AA164" s="99"/>
      <c r="AB164" s="99"/>
      <c r="AC164" s="99"/>
      <c r="AD164" s="99"/>
      <c r="AE164" s="99"/>
      <c r="AF164" s="99"/>
      <c r="AG164" s="99"/>
      <c r="AH164" s="99"/>
      <c r="AI164" s="99"/>
      <c r="AJ164" s="99"/>
      <c r="AK164" s="99"/>
      <c r="AL164" s="99"/>
      <c r="AM164" s="99"/>
      <c r="AN164" s="99"/>
      <c r="AO164" s="99"/>
      <c r="AP164" s="99"/>
      <c r="AQ164" s="99"/>
      <c r="AR164" s="99"/>
      <c r="AS164" s="99"/>
      <c r="AT164" s="99"/>
    </row>
    <row r="165" spans="1:46" s="71" customFormat="1" x14ac:dyDescent="0.3">
      <c r="A165" s="66">
        <v>1324</v>
      </c>
      <c r="B165" s="67" t="s">
        <v>73</v>
      </c>
      <c r="C165" s="66">
        <v>15</v>
      </c>
      <c r="D165" s="88">
        <v>0</v>
      </c>
      <c r="E165" s="68">
        <v>4.5</v>
      </c>
      <c r="F165" s="66">
        <v>2181</v>
      </c>
      <c r="G165" s="66">
        <f t="shared" si="22"/>
        <v>1012.5</v>
      </c>
      <c r="H165" s="66">
        <f t="shared" si="15"/>
        <v>1596.75</v>
      </c>
      <c r="I165" s="88">
        <v>600</v>
      </c>
      <c r="J165" s="69">
        <f t="shared" si="19"/>
        <v>66.45</v>
      </c>
      <c r="K165" s="66"/>
      <c r="L165" s="66"/>
      <c r="M165" s="66"/>
      <c r="N165" s="44">
        <f t="shared" si="23"/>
        <v>5.3225000000000007</v>
      </c>
      <c r="O165" s="49">
        <f t="shared" si="20"/>
        <v>71.772500000000008</v>
      </c>
      <c r="P165" s="83">
        <v>450</v>
      </c>
      <c r="Q165" s="71">
        <f t="shared" si="21"/>
        <v>225</v>
      </c>
      <c r="R165" s="99"/>
      <c r="S165" s="99"/>
      <c r="T165" s="99"/>
      <c r="U165" s="99"/>
      <c r="V165" s="99"/>
      <c r="W165" s="99"/>
      <c r="X165" s="99"/>
      <c r="Y165" s="99"/>
      <c r="Z165" s="99"/>
      <c r="AA165" s="99"/>
      <c r="AB165" s="99"/>
      <c r="AC165" s="99"/>
      <c r="AD165" s="99"/>
      <c r="AE165" s="99"/>
      <c r="AF165" s="99"/>
      <c r="AG165" s="99"/>
      <c r="AH165" s="99"/>
      <c r="AI165" s="99"/>
      <c r="AJ165" s="99"/>
      <c r="AK165" s="99"/>
      <c r="AL165" s="99"/>
      <c r="AM165" s="99"/>
      <c r="AN165" s="99"/>
      <c r="AO165" s="99"/>
      <c r="AP165" s="99"/>
      <c r="AQ165" s="99"/>
      <c r="AR165" s="99"/>
      <c r="AS165" s="99"/>
      <c r="AT165" s="99"/>
    </row>
    <row r="166" spans="1:46" s="71" customFormat="1" x14ac:dyDescent="0.3">
      <c r="A166" s="66">
        <v>3015</v>
      </c>
      <c r="B166" s="67" t="s">
        <v>16</v>
      </c>
      <c r="C166" s="66">
        <v>20</v>
      </c>
      <c r="D166" s="88">
        <v>6003</v>
      </c>
      <c r="E166" s="68">
        <v>9</v>
      </c>
      <c r="F166" s="66">
        <v>8658</v>
      </c>
      <c r="G166" s="66">
        <f t="shared" si="22"/>
        <v>8217</v>
      </c>
      <c r="H166" s="66">
        <f t="shared" si="15"/>
        <v>8437.5</v>
      </c>
      <c r="I166" s="88">
        <v>2000</v>
      </c>
      <c r="J166" s="69">
        <f t="shared" si="19"/>
        <v>21.725000000000001</v>
      </c>
      <c r="K166" s="66"/>
      <c r="L166" s="66"/>
      <c r="M166" s="73">
        <v>20</v>
      </c>
      <c r="N166" s="44">
        <f t="shared" si="23"/>
        <v>21.09375</v>
      </c>
      <c r="O166" s="49">
        <f t="shared" si="20"/>
        <v>42.818750000000001</v>
      </c>
      <c r="P166" s="83">
        <v>1826</v>
      </c>
      <c r="Q166" s="71">
        <f t="shared" si="21"/>
        <v>913</v>
      </c>
      <c r="R166" s="99"/>
      <c r="S166" s="99"/>
      <c r="T166" s="99"/>
      <c r="U166" s="99"/>
      <c r="V166" s="99"/>
      <c r="W166" s="99"/>
      <c r="X166" s="99"/>
      <c r="Y166" s="99"/>
      <c r="Z166" s="99"/>
      <c r="AA166" s="99"/>
      <c r="AB166" s="99"/>
      <c r="AC166" s="99"/>
      <c r="AD166" s="99"/>
      <c r="AE166" s="99"/>
      <c r="AF166" s="99"/>
      <c r="AG166" s="99"/>
      <c r="AH166" s="99"/>
      <c r="AI166" s="99"/>
      <c r="AJ166" s="99"/>
      <c r="AK166" s="99"/>
      <c r="AL166" s="99"/>
      <c r="AM166" s="99"/>
      <c r="AN166" s="99"/>
      <c r="AO166" s="99"/>
      <c r="AP166" s="99"/>
      <c r="AQ166" s="99"/>
      <c r="AR166" s="99"/>
      <c r="AS166" s="99"/>
      <c r="AT166" s="99"/>
    </row>
    <row r="167" spans="1:46" s="71" customFormat="1" x14ac:dyDescent="0.3">
      <c r="A167" s="66">
        <v>3016</v>
      </c>
      <c r="B167" s="67" t="s">
        <v>14</v>
      </c>
      <c r="C167" s="66">
        <v>20</v>
      </c>
      <c r="D167" s="88">
        <v>6542</v>
      </c>
      <c r="E167" s="68">
        <v>9</v>
      </c>
      <c r="F167" s="66">
        <v>9603</v>
      </c>
      <c r="G167" s="66">
        <f t="shared" si="22"/>
        <v>8145</v>
      </c>
      <c r="H167" s="66">
        <f t="shared" si="15"/>
        <v>8874</v>
      </c>
      <c r="I167" s="88">
        <v>2000</v>
      </c>
      <c r="J167" s="69">
        <f t="shared" si="19"/>
        <v>16.600000000000001</v>
      </c>
      <c r="K167" s="66"/>
      <c r="L167" s="66"/>
      <c r="M167" s="73">
        <v>30</v>
      </c>
      <c r="N167" s="44">
        <f t="shared" si="23"/>
        <v>22.185000000000002</v>
      </c>
      <c r="O167" s="49">
        <f t="shared" si="20"/>
        <v>38.785000000000004</v>
      </c>
      <c r="P167" s="83">
        <v>1810</v>
      </c>
      <c r="Q167" s="71">
        <f t="shared" si="21"/>
        <v>905</v>
      </c>
      <c r="R167" s="99"/>
      <c r="S167" s="99"/>
      <c r="T167" s="99"/>
      <c r="U167" s="99"/>
      <c r="V167" s="99"/>
      <c r="W167" s="99"/>
      <c r="X167" s="99"/>
      <c r="Y167" s="99"/>
      <c r="Z167" s="99"/>
      <c r="AA167" s="99"/>
      <c r="AB167" s="99"/>
      <c r="AC167" s="99"/>
      <c r="AD167" s="99"/>
      <c r="AE167" s="99"/>
      <c r="AF167" s="99"/>
      <c r="AG167" s="99"/>
      <c r="AH167" s="99"/>
      <c r="AI167" s="99"/>
      <c r="AJ167" s="99"/>
      <c r="AK167" s="99"/>
      <c r="AL167" s="99"/>
      <c r="AM167" s="99"/>
      <c r="AN167" s="99"/>
      <c r="AO167" s="99"/>
      <c r="AP167" s="99"/>
      <c r="AQ167" s="99"/>
      <c r="AR167" s="99"/>
      <c r="AS167" s="99"/>
      <c r="AT167" s="99"/>
    </row>
    <row r="168" spans="1:46" s="71" customFormat="1" x14ac:dyDescent="0.3">
      <c r="A168" s="66">
        <v>3104</v>
      </c>
      <c r="B168" s="67" t="s">
        <v>183</v>
      </c>
      <c r="C168" s="66">
        <v>12</v>
      </c>
      <c r="D168" s="88">
        <v>128</v>
      </c>
      <c r="E168" s="68">
        <v>10</v>
      </c>
      <c r="F168" s="66">
        <v>135</v>
      </c>
      <c r="G168" s="66">
        <f t="shared" si="22"/>
        <v>240</v>
      </c>
      <c r="H168" s="66">
        <f t="shared" si="15"/>
        <v>187.5</v>
      </c>
      <c r="I168" s="88"/>
      <c r="J168" s="69">
        <f t="shared" si="19"/>
        <v>4.958333333333333</v>
      </c>
      <c r="K168" s="66"/>
      <c r="L168" s="66"/>
      <c r="M168" s="66"/>
      <c r="N168" s="44">
        <f t="shared" si="23"/>
        <v>0.78125</v>
      </c>
      <c r="O168" s="49">
        <f t="shared" si="20"/>
        <v>5.739583333333333</v>
      </c>
      <c r="P168" s="83">
        <v>48</v>
      </c>
      <c r="Q168" s="71">
        <f t="shared" si="21"/>
        <v>24</v>
      </c>
      <c r="R168" s="99"/>
      <c r="S168" s="99"/>
      <c r="T168" s="99"/>
      <c r="U168" s="99"/>
      <c r="V168" s="99"/>
      <c r="W168" s="99"/>
      <c r="X168" s="99"/>
      <c r="Y168" s="99"/>
      <c r="Z168" s="99"/>
      <c r="AA168" s="99"/>
      <c r="AB168" s="99"/>
      <c r="AC168" s="99"/>
      <c r="AD168" s="99"/>
      <c r="AE168" s="99"/>
      <c r="AF168" s="99"/>
      <c r="AG168" s="99"/>
      <c r="AH168" s="99"/>
      <c r="AI168" s="99"/>
      <c r="AJ168" s="99"/>
      <c r="AK168" s="99"/>
      <c r="AL168" s="99"/>
      <c r="AM168" s="99"/>
      <c r="AN168" s="99"/>
      <c r="AO168" s="99"/>
      <c r="AP168" s="99"/>
      <c r="AQ168" s="99"/>
      <c r="AR168" s="99"/>
      <c r="AS168" s="99"/>
      <c r="AT168" s="99"/>
    </row>
    <row r="169" spans="1:46" s="65" customFormat="1" x14ac:dyDescent="0.3">
      <c r="A169" s="66">
        <v>3105</v>
      </c>
      <c r="B169" s="67" t="s">
        <v>182</v>
      </c>
      <c r="C169" s="66">
        <v>12</v>
      </c>
      <c r="D169" s="88">
        <v>135</v>
      </c>
      <c r="E169" s="68">
        <v>10</v>
      </c>
      <c r="F169" s="66">
        <v>150</v>
      </c>
      <c r="G169" s="66">
        <f t="shared" si="22"/>
        <v>285</v>
      </c>
      <c r="H169" s="66">
        <f t="shared" si="15"/>
        <v>217.5</v>
      </c>
      <c r="I169" s="88"/>
      <c r="J169" s="69">
        <f t="shared" si="19"/>
        <v>6.875</v>
      </c>
      <c r="K169" s="66"/>
      <c r="L169" s="66"/>
      <c r="M169" s="66"/>
      <c r="N169" s="44">
        <f t="shared" si="23"/>
        <v>0.90625</v>
      </c>
      <c r="O169" s="49">
        <f t="shared" si="20"/>
        <v>7.78125</v>
      </c>
      <c r="P169" s="83">
        <v>57</v>
      </c>
      <c r="Q169" s="71">
        <f t="shared" si="21"/>
        <v>28.5</v>
      </c>
      <c r="R169" s="99"/>
      <c r="S169" s="99"/>
      <c r="T169" s="99"/>
      <c r="U169" s="99"/>
      <c r="V169" s="99"/>
      <c r="W169" s="99"/>
      <c r="X169" s="99"/>
      <c r="Y169" s="99"/>
      <c r="Z169" s="99"/>
      <c r="AA169" s="99"/>
      <c r="AB169" s="99"/>
      <c r="AC169" s="99"/>
      <c r="AD169" s="99"/>
      <c r="AE169" s="99"/>
      <c r="AF169" s="99"/>
      <c r="AG169" s="99"/>
      <c r="AH169" s="99"/>
      <c r="AI169" s="99"/>
      <c r="AJ169" s="99"/>
      <c r="AK169" s="99"/>
      <c r="AL169" s="99"/>
      <c r="AM169" s="99"/>
      <c r="AN169" s="99"/>
      <c r="AO169" s="99"/>
      <c r="AP169" s="99"/>
      <c r="AQ169" s="99"/>
      <c r="AR169" s="99"/>
      <c r="AS169" s="99"/>
      <c r="AT169" s="99"/>
    </row>
    <row r="170" spans="1:46" s="71" customFormat="1" x14ac:dyDescent="0.3">
      <c r="A170" s="41">
        <v>1416</v>
      </c>
      <c r="B170" s="63" t="s">
        <v>44</v>
      </c>
      <c r="C170" s="41">
        <v>22</v>
      </c>
      <c r="D170" s="14">
        <v>845</v>
      </c>
      <c r="E170" s="42">
        <v>9</v>
      </c>
      <c r="F170" s="41">
        <v>2016</v>
      </c>
      <c r="G170" s="66">
        <f t="shared" si="22"/>
        <v>2205</v>
      </c>
      <c r="H170" s="41">
        <f t="shared" si="15"/>
        <v>2110.5</v>
      </c>
      <c r="I170" s="14"/>
      <c r="J170" s="69">
        <f t="shared" si="19"/>
        <v>57.522727272727273</v>
      </c>
      <c r="K170" s="41"/>
      <c r="L170" s="41"/>
      <c r="M170" s="41"/>
      <c r="N170" s="39">
        <f t="shared" si="23"/>
        <v>4.7965909090909093</v>
      </c>
      <c r="O170" s="49">
        <f t="shared" si="20"/>
        <v>62.319318181818183</v>
      </c>
      <c r="P170" s="84">
        <v>490</v>
      </c>
      <c r="Q170" s="71">
        <f t="shared" si="21"/>
        <v>245</v>
      </c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</row>
    <row r="171" spans="1:46" s="71" customFormat="1" x14ac:dyDescent="0.3">
      <c r="A171" s="66">
        <v>178</v>
      </c>
      <c r="B171" s="67" t="s">
        <v>115</v>
      </c>
      <c r="C171" s="66">
        <v>6</v>
      </c>
      <c r="D171" s="88">
        <v>4046</v>
      </c>
      <c r="E171" s="68">
        <v>7</v>
      </c>
      <c r="F171" s="66">
        <v>4921</v>
      </c>
      <c r="G171" s="66">
        <f t="shared" si="22"/>
        <v>4550</v>
      </c>
      <c r="H171" s="66">
        <f t="shared" si="15"/>
        <v>4735.5</v>
      </c>
      <c r="I171" s="88"/>
      <c r="J171" s="69">
        <f t="shared" si="19"/>
        <v>114.91666666666667</v>
      </c>
      <c r="K171" s="66"/>
      <c r="L171" s="66"/>
      <c r="M171" s="66"/>
      <c r="N171" s="44">
        <f t="shared" si="23"/>
        <v>39.462499999999999</v>
      </c>
      <c r="O171" s="49">
        <f t="shared" si="20"/>
        <v>154.37916666666666</v>
      </c>
      <c r="P171" s="83">
        <v>1300</v>
      </c>
      <c r="Q171" s="71">
        <f t="shared" si="21"/>
        <v>650</v>
      </c>
      <c r="R171" s="99"/>
      <c r="S171" s="99"/>
      <c r="T171" s="99"/>
      <c r="U171" s="99"/>
      <c r="V171" s="99"/>
      <c r="W171" s="99"/>
      <c r="X171" s="99"/>
      <c r="Y171" s="99"/>
      <c r="Z171" s="99"/>
      <c r="AA171" s="99"/>
      <c r="AB171" s="99"/>
      <c r="AC171" s="99"/>
      <c r="AD171" s="99"/>
      <c r="AE171" s="99"/>
      <c r="AF171" s="99"/>
      <c r="AG171" s="99"/>
      <c r="AH171" s="99"/>
      <c r="AI171" s="99"/>
      <c r="AJ171" s="99"/>
      <c r="AK171" s="99"/>
      <c r="AL171" s="99"/>
      <c r="AM171" s="99"/>
      <c r="AN171" s="99"/>
      <c r="AO171" s="99"/>
      <c r="AP171" s="99"/>
      <c r="AQ171" s="99"/>
      <c r="AR171" s="99"/>
      <c r="AS171" s="99"/>
      <c r="AT171" s="99"/>
    </row>
    <row r="172" spans="1:46" s="71" customFormat="1" x14ac:dyDescent="0.3">
      <c r="A172" s="66">
        <v>179</v>
      </c>
      <c r="B172" s="67" t="s">
        <v>116</v>
      </c>
      <c r="C172" s="66">
        <v>6</v>
      </c>
      <c r="D172" s="88">
        <v>62</v>
      </c>
      <c r="E172" s="68">
        <v>3</v>
      </c>
      <c r="F172" s="66">
        <v>1230</v>
      </c>
      <c r="G172" s="66">
        <f t="shared" si="22"/>
        <v>1180.5</v>
      </c>
      <c r="H172" s="66">
        <f t="shared" si="15"/>
        <v>1205.25</v>
      </c>
      <c r="I172" s="88"/>
      <c r="J172" s="69">
        <f t="shared" si="19"/>
        <v>190.54166666666666</v>
      </c>
      <c r="K172" s="66"/>
      <c r="L172" s="66"/>
      <c r="M172" s="66"/>
      <c r="N172" s="44">
        <f t="shared" si="23"/>
        <v>10.043750000000001</v>
      </c>
      <c r="O172" s="49">
        <f t="shared" si="20"/>
        <v>200.58541666666665</v>
      </c>
      <c r="P172" s="83">
        <v>787</v>
      </c>
      <c r="Q172" s="71">
        <f t="shared" si="21"/>
        <v>393.5</v>
      </c>
      <c r="R172" s="99"/>
      <c r="S172" s="99"/>
      <c r="T172" s="99"/>
      <c r="U172" s="99"/>
      <c r="V172" s="99"/>
      <c r="W172" s="99"/>
      <c r="X172" s="99"/>
      <c r="Y172" s="99"/>
      <c r="Z172" s="99"/>
      <c r="AA172" s="99"/>
      <c r="AB172" s="99"/>
      <c r="AC172" s="99"/>
      <c r="AD172" s="99"/>
      <c r="AE172" s="99"/>
      <c r="AF172" s="99"/>
      <c r="AG172" s="99"/>
      <c r="AH172" s="99"/>
      <c r="AI172" s="99"/>
      <c r="AJ172" s="99"/>
      <c r="AK172" s="99"/>
      <c r="AL172" s="99"/>
      <c r="AM172" s="99"/>
      <c r="AN172" s="99"/>
      <c r="AO172" s="99"/>
      <c r="AP172" s="99"/>
      <c r="AQ172" s="99"/>
      <c r="AR172" s="99"/>
      <c r="AS172" s="99"/>
      <c r="AT172" s="99"/>
    </row>
    <row r="173" spans="1:46" s="71" customFormat="1" x14ac:dyDescent="0.3">
      <c r="A173" s="66">
        <v>4037</v>
      </c>
      <c r="B173" s="67" t="s">
        <v>328</v>
      </c>
      <c r="C173" s="66">
        <v>24</v>
      </c>
      <c r="D173" s="88">
        <v>21679</v>
      </c>
      <c r="E173" s="68">
        <v>2</v>
      </c>
      <c r="F173" s="66">
        <v>11871</v>
      </c>
      <c r="G173" s="66">
        <v>11871</v>
      </c>
      <c r="H173" s="66">
        <f t="shared" si="15"/>
        <v>11871</v>
      </c>
      <c r="I173" s="88"/>
      <c r="J173" s="69">
        <f t="shared" si="19"/>
        <v>-408.66666666666669</v>
      </c>
      <c r="K173" s="66"/>
      <c r="L173" s="73">
        <v>60</v>
      </c>
      <c r="M173" s="66"/>
      <c r="N173" s="44">
        <f t="shared" si="23"/>
        <v>24.731250000000003</v>
      </c>
      <c r="O173" s="49">
        <f t="shared" si="20"/>
        <v>-383.9354166666667</v>
      </c>
      <c r="P173" s="83"/>
      <c r="Q173" s="71">
        <f t="shared" si="21"/>
        <v>0</v>
      </c>
      <c r="R173" s="99"/>
      <c r="S173" s="99"/>
      <c r="T173" s="99"/>
      <c r="U173" s="99"/>
      <c r="V173" s="99"/>
      <c r="W173" s="99"/>
      <c r="X173" s="99"/>
      <c r="Y173" s="99"/>
      <c r="Z173" s="99"/>
      <c r="AA173" s="99"/>
      <c r="AB173" s="99"/>
      <c r="AC173" s="99"/>
      <c r="AD173" s="99"/>
      <c r="AE173" s="99"/>
      <c r="AF173" s="99"/>
      <c r="AG173" s="99"/>
      <c r="AH173" s="99"/>
      <c r="AI173" s="99"/>
      <c r="AJ173" s="99"/>
      <c r="AK173" s="99"/>
      <c r="AL173" s="99"/>
      <c r="AM173" s="99"/>
      <c r="AN173" s="99"/>
      <c r="AO173" s="99"/>
      <c r="AP173" s="99"/>
      <c r="AQ173" s="99"/>
      <c r="AR173" s="99"/>
      <c r="AS173" s="99"/>
      <c r="AT173" s="99"/>
    </row>
    <row r="174" spans="1:46" s="71" customFormat="1" x14ac:dyDescent="0.3">
      <c r="A174" s="66">
        <v>4038</v>
      </c>
      <c r="B174" s="67" t="s">
        <v>329</v>
      </c>
      <c r="C174" s="66">
        <v>12</v>
      </c>
      <c r="D174" s="88">
        <v>7722</v>
      </c>
      <c r="E174" s="68">
        <v>2</v>
      </c>
      <c r="F174" s="66">
        <v>4922</v>
      </c>
      <c r="G174" s="66">
        <v>4922</v>
      </c>
      <c r="H174" s="66">
        <f t="shared" si="15"/>
        <v>4922</v>
      </c>
      <c r="I174" s="88"/>
      <c r="J174" s="69">
        <f t="shared" si="19"/>
        <v>-233.33333333333334</v>
      </c>
      <c r="K174" s="66"/>
      <c r="L174" s="73">
        <v>60</v>
      </c>
      <c r="M174" s="66"/>
      <c r="N174" s="44">
        <f t="shared" si="23"/>
        <v>20.508333333333336</v>
      </c>
      <c r="O174" s="49">
        <f t="shared" si="20"/>
        <v>-212.82500000000002</v>
      </c>
      <c r="P174" s="83"/>
      <c r="Q174" s="71">
        <f t="shared" si="21"/>
        <v>0</v>
      </c>
      <c r="R174" s="99"/>
      <c r="S174" s="99"/>
      <c r="T174" s="99"/>
      <c r="U174" s="99"/>
      <c r="V174" s="99"/>
      <c r="W174" s="99"/>
      <c r="X174" s="99"/>
      <c r="Y174" s="99"/>
      <c r="Z174" s="99"/>
      <c r="AA174" s="99"/>
      <c r="AB174" s="99"/>
      <c r="AC174" s="99"/>
      <c r="AD174" s="99"/>
      <c r="AE174" s="99"/>
      <c r="AF174" s="99"/>
      <c r="AG174" s="99"/>
      <c r="AH174" s="99"/>
      <c r="AI174" s="99"/>
      <c r="AJ174" s="99"/>
      <c r="AK174" s="99"/>
      <c r="AL174" s="99"/>
      <c r="AM174" s="99"/>
      <c r="AN174" s="99"/>
      <c r="AO174" s="99"/>
      <c r="AP174" s="99"/>
      <c r="AQ174" s="99"/>
      <c r="AR174" s="99"/>
      <c r="AS174" s="99"/>
      <c r="AT174" s="99"/>
    </row>
    <row r="175" spans="1:46" s="71" customFormat="1" x14ac:dyDescent="0.3">
      <c r="A175" s="66">
        <v>1486</v>
      </c>
      <c r="B175" s="67" t="s">
        <v>247</v>
      </c>
      <c r="C175" s="66">
        <v>50</v>
      </c>
      <c r="D175" s="88">
        <v>0</v>
      </c>
      <c r="E175" s="68">
        <v>6</v>
      </c>
      <c r="F175" s="66">
        <v>1615</v>
      </c>
      <c r="G175" s="66">
        <f t="shared" si="22"/>
        <v>816</v>
      </c>
      <c r="H175" s="66">
        <f t="shared" si="15"/>
        <v>1215.5</v>
      </c>
      <c r="I175" s="88"/>
      <c r="J175" s="69">
        <f t="shared" si="19"/>
        <v>24.31</v>
      </c>
      <c r="K175" s="66"/>
      <c r="L175" s="66"/>
      <c r="M175" s="66"/>
      <c r="N175" s="44">
        <f t="shared" si="23"/>
        <v>1.2155</v>
      </c>
      <c r="O175" s="49">
        <f t="shared" si="20"/>
        <v>25.525499999999997</v>
      </c>
      <c r="P175" s="83">
        <v>272</v>
      </c>
      <c r="Q175" s="71">
        <f t="shared" si="21"/>
        <v>136</v>
      </c>
      <c r="R175" s="99"/>
      <c r="S175" s="99"/>
      <c r="T175" s="99"/>
      <c r="U175" s="99"/>
      <c r="V175" s="99"/>
      <c r="W175" s="99"/>
      <c r="X175" s="99"/>
      <c r="Y175" s="99"/>
      <c r="Z175" s="99"/>
      <c r="AA175" s="99"/>
      <c r="AB175" s="99"/>
      <c r="AC175" s="99"/>
      <c r="AD175" s="99"/>
      <c r="AE175" s="99"/>
      <c r="AF175" s="99"/>
      <c r="AG175" s="99"/>
      <c r="AH175" s="99"/>
      <c r="AI175" s="99"/>
      <c r="AJ175" s="99"/>
      <c r="AK175" s="99"/>
      <c r="AL175" s="99"/>
      <c r="AM175" s="99"/>
      <c r="AN175" s="99"/>
      <c r="AO175" s="99"/>
      <c r="AP175" s="99"/>
      <c r="AQ175" s="99"/>
      <c r="AR175" s="99"/>
      <c r="AS175" s="99"/>
      <c r="AT175" s="99"/>
    </row>
    <row r="176" spans="1:46" s="71" customFormat="1" x14ac:dyDescent="0.3">
      <c r="A176" s="66">
        <v>3081</v>
      </c>
      <c r="B176" s="67" t="s">
        <v>95</v>
      </c>
      <c r="C176" s="66">
        <v>30</v>
      </c>
      <c r="D176" s="88">
        <v>1155</v>
      </c>
      <c r="E176" s="68">
        <v>7</v>
      </c>
      <c r="F176" s="66">
        <v>1314</v>
      </c>
      <c r="G176" s="66">
        <f t="shared" si="22"/>
        <v>2551.5</v>
      </c>
      <c r="H176" s="66">
        <f t="shared" si="15"/>
        <v>1932.75</v>
      </c>
      <c r="I176" s="88"/>
      <c r="J176" s="69">
        <f t="shared" si="19"/>
        <v>25.925000000000001</v>
      </c>
      <c r="K176" s="66"/>
      <c r="L176" s="66"/>
      <c r="M176" s="66"/>
      <c r="N176" s="44">
        <f t="shared" si="23"/>
        <v>3.2212499999999999</v>
      </c>
      <c r="O176" s="49">
        <f t="shared" si="20"/>
        <v>29.146250000000002</v>
      </c>
      <c r="P176" s="83">
        <v>729</v>
      </c>
      <c r="Q176" s="71">
        <f t="shared" si="21"/>
        <v>364.5</v>
      </c>
      <c r="R176" s="99"/>
      <c r="S176" s="99"/>
      <c r="T176" s="99"/>
      <c r="U176" s="99"/>
      <c r="V176" s="99"/>
      <c r="W176" s="99"/>
      <c r="X176" s="99"/>
      <c r="Y176" s="99"/>
      <c r="Z176" s="99"/>
      <c r="AA176" s="99"/>
      <c r="AB176" s="99"/>
      <c r="AC176" s="99"/>
      <c r="AD176" s="99"/>
      <c r="AE176" s="99"/>
      <c r="AF176" s="99"/>
      <c r="AG176" s="99"/>
      <c r="AH176" s="99"/>
      <c r="AI176" s="99"/>
      <c r="AJ176" s="99"/>
      <c r="AK176" s="99"/>
      <c r="AL176" s="99"/>
      <c r="AM176" s="99"/>
      <c r="AN176" s="99"/>
      <c r="AO176" s="99"/>
      <c r="AP176" s="99"/>
      <c r="AQ176" s="99"/>
      <c r="AR176" s="99"/>
      <c r="AS176" s="99"/>
      <c r="AT176" s="99"/>
    </row>
    <row r="177" spans="1:46" s="71" customFormat="1" x14ac:dyDescent="0.3">
      <c r="A177" s="66">
        <v>3082</v>
      </c>
      <c r="B177" s="67" t="s">
        <v>96</v>
      </c>
      <c r="C177" s="66">
        <v>20</v>
      </c>
      <c r="D177" s="88">
        <v>1009</v>
      </c>
      <c r="E177" s="68">
        <v>7</v>
      </c>
      <c r="F177" s="66">
        <v>851</v>
      </c>
      <c r="G177" s="66">
        <f t="shared" si="22"/>
        <v>2502.5</v>
      </c>
      <c r="H177" s="66">
        <f t="shared" ref="H177:H227" si="24">SUM(F177+G177)/2</f>
        <v>1676.75</v>
      </c>
      <c r="I177" s="88">
        <v>300</v>
      </c>
      <c r="J177" s="69">
        <f t="shared" si="19"/>
        <v>18.387499999999999</v>
      </c>
      <c r="K177" s="66"/>
      <c r="L177" s="66"/>
      <c r="M177" s="66"/>
      <c r="N177" s="44">
        <f t="shared" si="23"/>
        <v>4.1918750000000005</v>
      </c>
      <c r="O177" s="49">
        <f t="shared" si="20"/>
        <v>22.579374999999999</v>
      </c>
      <c r="P177" s="83">
        <v>715</v>
      </c>
      <c r="Q177" s="71">
        <f t="shared" si="21"/>
        <v>357.5</v>
      </c>
      <c r="R177" s="99"/>
      <c r="S177" s="99"/>
      <c r="T177" s="99"/>
      <c r="U177" s="99"/>
      <c r="V177" s="99"/>
      <c r="W177" s="99"/>
      <c r="X177" s="99"/>
      <c r="Y177" s="99"/>
      <c r="Z177" s="99"/>
      <c r="AA177" s="99"/>
      <c r="AB177" s="99"/>
      <c r="AC177" s="99"/>
      <c r="AD177" s="99"/>
      <c r="AE177" s="99"/>
      <c r="AF177" s="99"/>
      <c r="AG177" s="99"/>
      <c r="AH177" s="99"/>
      <c r="AI177" s="99"/>
      <c r="AJ177" s="99"/>
      <c r="AK177" s="99"/>
      <c r="AL177" s="99"/>
      <c r="AM177" s="99"/>
      <c r="AN177" s="99"/>
      <c r="AO177" s="99"/>
      <c r="AP177" s="99"/>
      <c r="AQ177" s="99"/>
      <c r="AR177" s="99"/>
      <c r="AS177" s="99"/>
      <c r="AT177" s="99"/>
    </row>
    <row r="178" spans="1:46" s="71" customFormat="1" x14ac:dyDescent="0.3">
      <c r="A178" s="66">
        <v>225</v>
      </c>
      <c r="B178" s="67" t="s">
        <v>118</v>
      </c>
      <c r="C178" s="66">
        <v>40</v>
      </c>
      <c r="D178" s="88">
        <v>0</v>
      </c>
      <c r="E178" s="68">
        <v>4</v>
      </c>
      <c r="F178" s="66">
        <v>4608</v>
      </c>
      <c r="G178" s="66">
        <f t="shared" si="22"/>
        <v>4798</v>
      </c>
      <c r="H178" s="66">
        <f t="shared" si="24"/>
        <v>4703</v>
      </c>
      <c r="I178" s="88">
        <v>4000</v>
      </c>
      <c r="J178" s="69">
        <f t="shared" si="19"/>
        <v>17.574999999999999</v>
      </c>
      <c r="K178" s="66"/>
      <c r="L178" s="66"/>
      <c r="M178" s="66"/>
      <c r="N178" s="44">
        <f t="shared" si="23"/>
        <v>5.8787500000000001</v>
      </c>
      <c r="O178" s="49">
        <f t="shared" si="20"/>
        <v>23.453749999999999</v>
      </c>
      <c r="P178" s="83">
        <v>2399</v>
      </c>
      <c r="Q178" s="71">
        <f t="shared" si="21"/>
        <v>1199.5</v>
      </c>
      <c r="R178" s="99"/>
      <c r="S178" s="99"/>
      <c r="T178" s="99"/>
      <c r="U178" s="99"/>
      <c r="V178" s="99"/>
      <c r="W178" s="99"/>
      <c r="X178" s="99"/>
      <c r="Y178" s="99"/>
      <c r="Z178" s="99"/>
      <c r="AA178" s="99"/>
      <c r="AB178" s="99"/>
      <c r="AC178" s="99"/>
      <c r="AD178" s="99"/>
      <c r="AE178" s="99"/>
      <c r="AF178" s="99"/>
      <c r="AG178" s="99"/>
      <c r="AH178" s="99"/>
      <c r="AI178" s="99"/>
      <c r="AJ178" s="99"/>
      <c r="AK178" s="99"/>
      <c r="AL178" s="99"/>
      <c r="AM178" s="99"/>
      <c r="AN178" s="99"/>
      <c r="AO178" s="99"/>
      <c r="AP178" s="99"/>
      <c r="AQ178" s="99"/>
      <c r="AR178" s="99"/>
      <c r="AS178" s="99"/>
      <c r="AT178" s="99"/>
    </row>
    <row r="179" spans="1:46" s="71" customFormat="1" x14ac:dyDescent="0.3">
      <c r="A179" s="66">
        <v>4605</v>
      </c>
      <c r="B179" s="67" t="s">
        <v>120</v>
      </c>
      <c r="C179" s="66">
        <v>40</v>
      </c>
      <c r="D179" s="88">
        <v>0</v>
      </c>
      <c r="E179" s="68">
        <v>4</v>
      </c>
      <c r="F179" s="66">
        <v>3460</v>
      </c>
      <c r="G179" s="66">
        <f t="shared" si="22"/>
        <v>3266</v>
      </c>
      <c r="H179" s="66">
        <f t="shared" si="24"/>
        <v>3363</v>
      </c>
      <c r="I179" s="88">
        <v>2400</v>
      </c>
      <c r="J179" s="69">
        <f t="shared" si="19"/>
        <v>24.074999999999999</v>
      </c>
      <c r="K179" s="66"/>
      <c r="L179" s="66"/>
      <c r="M179" s="66"/>
      <c r="N179" s="44">
        <f t="shared" si="23"/>
        <v>4.2037500000000003</v>
      </c>
      <c r="O179" s="49">
        <f t="shared" si="20"/>
        <v>28.278749999999999</v>
      </c>
      <c r="P179" s="83">
        <v>1633</v>
      </c>
      <c r="Q179" s="71">
        <f t="shared" si="21"/>
        <v>816.5</v>
      </c>
      <c r="R179" s="99"/>
      <c r="S179" s="99"/>
      <c r="T179" s="99"/>
      <c r="U179" s="99"/>
      <c r="V179" s="99"/>
      <c r="W179" s="99"/>
      <c r="X179" s="99"/>
      <c r="Y179" s="99"/>
      <c r="Z179" s="99"/>
      <c r="AA179" s="99"/>
      <c r="AB179" s="99"/>
      <c r="AC179" s="99"/>
      <c r="AD179" s="99"/>
      <c r="AE179" s="99"/>
      <c r="AF179" s="99"/>
      <c r="AG179" s="99"/>
      <c r="AH179" s="99"/>
      <c r="AI179" s="99"/>
      <c r="AJ179" s="99"/>
      <c r="AK179" s="99"/>
      <c r="AL179" s="99"/>
      <c r="AM179" s="99"/>
      <c r="AN179" s="99"/>
      <c r="AO179" s="99"/>
      <c r="AP179" s="99"/>
      <c r="AQ179" s="99"/>
      <c r="AR179" s="99"/>
      <c r="AS179" s="99"/>
      <c r="AT179" s="99"/>
    </row>
    <row r="180" spans="1:46" s="71" customFormat="1" x14ac:dyDescent="0.3">
      <c r="A180" s="66">
        <v>4606</v>
      </c>
      <c r="B180" s="67" t="s">
        <v>248</v>
      </c>
      <c r="C180" s="66">
        <v>40</v>
      </c>
      <c r="D180" s="88">
        <v>0</v>
      </c>
      <c r="E180" s="68">
        <v>4</v>
      </c>
      <c r="F180" s="66">
        <v>2268</v>
      </c>
      <c r="G180" s="66">
        <f t="shared" si="22"/>
        <v>1600</v>
      </c>
      <c r="H180" s="66">
        <f t="shared" si="24"/>
        <v>1934</v>
      </c>
      <c r="I180" s="88">
        <v>2000</v>
      </c>
      <c r="J180" s="69">
        <f t="shared" si="19"/>
        <v>-1.65</v>
      </c>
      <c r="K180" s="66"/>
      <c r="L180" s="66"/>
      <c r="M180" s="66"/>
      <c r="N180" s="44">
        <f t="shared" si="23"/>
        <v>2.4175</v>
      </c>
      <c r="O180" s="49">
        <f t="shared" si="20"/>
        <v>0.76750000000000007</v>
      </c>
      <c r="P180" s="83">
        <v>800</v>
      </c>
      <c r="Q180" s="71">
        <f t="shared" si="21"/>
        <v>400</v>
      </c>
      <c r="R180" s="99"/>
      <c r="S180" s="99"/>
      <c r="T180" s="99"/>
      <c r="U180" s="99"/>
      <c r="V180" s="99"/>
      <c r="W180" s="99"/>
      <c r="X180" s="99"/>
      <c r="Y180" s="99"/>
      <c r="Z180" s="99"/>
      <c r="AA180" s="99"/>
      <c r="AB180" s="99"/>
      <c r="AC180" s="99"/>
      <c r="AD180" s="99"/>
      <c r="AE180" s="99"/>
      <c r="AF180" s="99"/>
      <c r="AG180" s="99"/>
      <c r="AH180" s="99"/>
      <c r="AI180" s="99"/>
      <c r="AJ180" s="99"/>
      <c r="AK180" s="99"/>
      <c r="AL180" s="99"/>
      <c r="AM180" s="99"/>
      <c r="AN180" s="99"/>
      <c r="AO180" s="99"/>
      <c r="AP180" s="99"/>
      <c r="AQ180" s="99"/>
      <c r="AR180" s="99"/>
      <c r="AS180" s="99"/>
      <c r="AT180" s="99"/>
    </row>
    <row r="181" spans="1:46" s="71" customFormat="1" x14ac:dyDescent="0.3">
      <c r="A181" s="66">
        <v>227</v>
      </c>
      <c r="B181" s="67" t="s">
        <v>117</v>
      </c>
      <c r="C181" s="66">
        <v>40</v>
      </c>
      <c r="D181" s="88">
        <v>0</v>
      </c>
      <c r="E181" s="68">
        <v>4</v>
      </c>
      <c r="F181" s="66">
        <v>5564</v>
      </c>
      <c r="G181" s="66">
        <f t="shared" si="22"/>
        <v>5414</v>
      </c>
      <c r="H181" s="66">
        <f t="shared" si="24"/>
        <v>5489</v>
      </c>
      <c r="I181" s="88">
        <v>4800</v>
      </c>
      <c r="J181" s="69">
        <f t="shared" si="19"/>
        <v>17.225000000000001</v>
      </c>
      <c r="K181" s="66"/>
      <c r="L181" s="66"/>
      <c r="M181" s="66"/>
      <c r="N181" s="44">
        <f t="shared" si="23"/>
        <v>6.8612500000000001</v>
      </c>
      <c r="O181" s="49">
        <f t="shared" si="20"/>
        <v>24.08625</v>
      </c>
      <c r="P181" s="83">
        <v>2707</v>
      </c>
      <c r="Q181" s="71">
        <f t="shared" si="21"/>
        <v>1353.5</v>
      </c>
      <c r="R181" s="99"/>
      <c r="S181" s="99"/>
      <c r="T181" s="99"/>
      <c r="U181" s="99"/>
      <c r="V181" s="99"/>
      <c r="W181" s="99"/>
      <c r="X181" s="99"/>
      <c r="Y181" s="99"/>
      <c r="Z181" s="99"/>
      <c r="AA181" s="99"/>
      <c r="AB181" s="99"/>
      <c r="AC181" s="99"/>
      <c r="AD181" s="99"/>
      <c r="AE181" s="99"/>
      <c r="AF181" s="99"/>
      <c r="AG181" s="99"/>
      <c r="AH181" s="99"/>
      <c r="AI181" s="99"/>
      <c r="AJ181" s="99"/>
      <c r="AK181" s="99"/>
      <c r="AL181" s="99"/>
      <c r="AM181" s="99"/>
      <c r="AN181" s="99"/>
      <c r="AO181" s="99"/>
      <c r="AP181" s="99"/>
      <c r="AQ181" s="99"/>
      <c r="AR181" s="99"/>
      <c r="AS181" s="99"/>
      <c r="AT181" s="99"/>
    </row>
    <row r="182" spans="1:46" s="71" customFormat="1" x14ac:dyDescent="0.3">
      <c r="A182" s="66">
        <v>3107</v>
      </c>
      <c r="B182" s="67" t="s">
        <v>172</v>
      </c>
      <c r="C182" s="66">
        <v>48</v>
      </c>
      <c r="D182" s="88">
        <v>183</v>
      </c>
      <c r="E182" s="68">
        <v>5</v>
      </c>
      <c r="F182" s="66">
        <v>880</v>
      </c>
      <c r="G182" s="66">
        <f t="shared" si="22"/>
        <v>1260</v>
      </c>
      <c r="H182" s="66">
        <f t="shared" si="24"/>
        <v>1070</v>
      </c>
      <c r="I182" s="88">
        <v>480</v>
      </c>
      <c r="J182" s="69">
        <f t="shared" si="19"/>
        <v>8.4791666666666661</v>
      </c>
      <c r="K182" s="66"/>
      <c r="L182" s="66"/>
      <c r="M182" s="66"/>
      <c r="N182" s="44">
        <f t="shared" si="23"/>
        <v>1.1145833333333333</v>
      </c>
      <c r="O182" s="49">
        <f t="shared" si="20"/>
        <v>9.59375</v>
      </c>
      <c r="P182" s="83">
        <v>504</v>
      </c>
      <c r="Q182" s="71">
        <f t="shared" si="21"/>
        <v>252</v>
      </c>
      <c r="R182" s="99"/>
      <c r="S182" s="99"/>
      <c r="T182" s="99"/>
      <c r="U182" s="99"/>
      <c r="V182" s="99"/>
      <c r="W182" s="99"/>
      <c r="X182" s="99"/>
      <c r="Y182" s="99"/>
      <c r="Z182" s="99"/>
      <c r="AA182" s="99"/>
      <c r="AB182" s="99"/>
      <c r="AC182" s="99"/>
      <c r="AD182" s="99"/>
      <c r="AE182" s="99"/>
      <c r="AF182" s="99"/>
      <c r="AG182" s="99"/>
      <c r="AH182" s="99"/>
      <c r="AI182" s="99"/>
      <c r="AJ182" s="99"/>
      <c r="AK182" s="99"/>
      <c r="AL182" s="99"/>
      <c r="AM182" s="99"/>
      <c r="AN182" s="99"/>
      <c r="AO182" s="99"/>
      <c r="AP182" s="99"/>
      <c r="AQ182" s="99"/>
      <c r="AR182" s="99"/>
      <c r="AS182" s="99"/>
      <c r="AT182" s="99"/>
    </row>
    <row r="183" spans="1:46" s="71" customFormat="1" x14ac:dyDescent="0.3">
      <c r="A183" s="66">
        <v>3106</v>
      </c>
      <c r="B183" s="67" t="s">
        <v>167</v>
      </c>
      <c r="C183" s="66">
        <v>48</v>
      </c>
      <c r="D183" s="88">
        <v>662</v>
      </c>
      <c r="E183" s="68">
        <v>5</v>
      </c>
      <c r="F183" s="66">
        <v>3243</v>
      </c>
      <c r="G183" s="66">
        <f t="shared" si="22"/>
        <v>2760</v>
      </c>
      <c r="H183" s="66">
        <f t="shared" si="24"/>
        <v>3001.5</v>
      </c>
      <c r="I183" s="88">
        <v>2160</v>
      </c>
      <c r="J183" s="69">
        <f t="shared" si="19"/>
        <v>3.7395833333333335</v>
      </c>
      <c r="K183" s="66"/>
      <c r="L183" s="66"/>
      <c r="M183" s="66"/>
      <c r="N183" s="44">
        <f t="shared" si="23"/>
        <v>3.1265625000000004</v>
      </c>
      <c r="O183" s="49">
        <f t="shared" si="20"/>
        <v>6.8661458333333343</v>
      </c>
      <c r="P183" s="83">
        <v>1104</v>
      </c>
      <c r="Q183" s="71">
        <f t="shared" si="21"/>
        <v>552</v>
      </c>
      <c r="R183" s="99"/>
      <c r="S183" s="99"/>
      <c r="T183" s="99"/>
      <c r="U183" s="99"/>
      <c r="V183" s="99"/>
      <c r="W183" s="99"/>
      <c r="X183" s="99"/>
      <c r="Y183" s="99"/>
      <c r="Z183" s="99"/>
      <c r="AA183" s="99"/>
      <c r="AB183" s="99"/>
      <c r="AC183" s="99"/>
      <c r="AD183" s="99"/>
      <c r="AE183" s="99"/>
      <c r="AF183" s="99"/>
      <c r="AG183" s="99"/>
      <c r="AH183" s="99"/>
      <c r="AI183" s="99"/>
      <c r="AJ183" s="99"/>
      <c r="AK183" s="99"/>
      <c r="AL183" s="99"/>
      <c r="AM183" s="99"/>
      <c r="AN183" s="99"/>
      <c r="AO183" s="99"/>
      <c r="AP183" s="99"/>
      <c r="AQ183" s="99"/>
      <c r="AR183" s="99"/>
      <c r="AS183" s="99"/>
      <c r="AT183" s="99"/>
    </row>
    <row r="184" spans="1:46" s="71" customFormat="1" x14ac:dyDescent="0.3">
      <c r="A184" s="66">
        <v>3090</v>
      </c>
      <c r="B184" s="67" t="s">
        <v>166</v>
      </c>
      <c r="C184" s="66">
        <v>48</v>
      </c>
      <c r="D184" s="88">
        <v>379</v>
      </c>
      <c r="E184" s="68">
        <v>5</v>
      </c>
      <c r="F184" s="66">
        <v>8638</v>
      </c>
      <c r="G184" s="66">
        <f t="shared" si="22"/>
        <v>5495</v>
      </c>
      <c r="H184" s="66">
        <f t="shared" si="24"/>
        <v>7066.5</v>
      </c>
      <c r="I184" s="88">
        <v>3360</v>
      </c>
      <c r="J184" s="69">
        <f t="shared" si="19"/>
        <v>69.322916666666671</v>
      </c>
      <c r="K184" s="66"/>
      <c r="L184" s="73">
        <v>40</v>
      </c>
      <c r="M184" s="66"/>
      <c r="N184" s="44">
        <f t="shared" si="23"/>
        <v>7.3609375000000012</v>
      </c>
      <c r="O184" s="49">
        <f t="shared" si="20"/>
        <v>76.683854166666677</v>
      </c>
      <c r="P184" s="83">
        <v>2198</v>
      </c>
      <c r="Q184" s="71">
        <f t="shared" si="21"/>
        <v>1099</v>
      </c>
      <c r="R184" s="99"/>
      <c r="S184" s="99"/>
      <c r="T184" s="99"/>
      <c r="U184" s="99"/>
      <c r="V184" s="99"/>
      <c r="W184" s="99"/>
      <c r="X184" s="99"/>
      <c r="Y184" s="99"/>
      <c r="Z184" s="99"/>
      <c r="AA184" s="99"/>
      <c r="AB184" s="99"/>
      <c r="AC184" s="99"/>
      <c r="AD184" s="99"/>
      <c r="AE184" s="99"/>
      <c r="AF184" s="99"/>
      <c r="AG184" s="99"/>
      <c r="AH184" s="99"/>
      <c r="AI184" s="99"/>
      <c r="AJ184" s="99"/>
      <c r="AK184" s="99"/>
      <c r="AL184" s="99"/>
      <c r="AM184" s="99"/>
      <c r="AN184" s="99"/>
      <c r="AO184" s="99"/>
      <c r="AP184" s="99"/>
      <c r="AQ184" s="99"/>
      <c r="AR184" s="99"/>
      <c r="AS184" s="99"/>
      <c r="AT184" s="99"/>
    </row>
    <row r="185" spans="1:46" s="71" customFormat="1" x14ac:dyDescent="0.3">
      <c r="A185" s="66">
        <v>3091</v>
      </c>
      <c r="B185" s="67" t="s">
        <v>168</v>
      </c>
      <c r="C185" s="66">
        <v>48</v>
      </c>
      <c r="D185" s="88">
        <v>2406</v>
      </c>
      <c r="E185" s="68">
        <v>5</v>
      </c>
      <c r="F185" s="66">
        <v>4998</v>
      </c>
      <c r="G185" s="66">
        <f t="shared" si="22"/>
        <v>3572.5</v>
      </c>
      <c r="H185" s="66">
        <f t="shared" si="24"/>
        <v>4285.25</v>
      </c>
      <c r="I185" s="88">
        <v>720</v>
      </c>
      <c r="J185" s="69">
        <f t="shared" si="19"/>
        <v>24.151041666666668</v>
      </c>
      <c r="K185" s="66"/>
      <c r="L185" s="73">
        <v>30</v>
      </c>
      <c r="M185" s="66"/>
      <c r="N185" s="44">
        <f t="shared" si="23"/>
        <v>4.4638020833333334</v>
      </c>
      <c r="O185" s="49">
        <f t="shared" si="20"/>
        <v>28.614843750000002</v>
      </c>
      <c r="P185" s="83">
        <v>1429</v>
      </c>
      <c r="Q185" s="71">
        <f t="shared" si="21"/>
        <v>714.5</v>
      </c>
      <c r="R185" s="99"/>
      <c r="S185" s="99"/>
      <c r="T185" s="99"/>
      <c r="U185" s="99"/>
      <c r="V185" s="99"/>
      <c r="W185" s="99"/>
      <c r="X185" s="99"/>
      <c r="Y185" s="99"/>
      <c r="Z185" s="99"/>
      <c r="AA185" s="99"/>
      <c r="AB185" s="99"/>
      <c r="AC185" s="99"/>
      <c r="AD185" s="99"/>
      <c r="AE185" s="99"/>
      <c r="AF185" s="99"/>
      <c r="AG185" s="99"/>
      <c r="AH185" s="99"/>
      <c r="AI185" s="99"/>
      <c r="AJ185" s="99"/>
      <c r="AK185" s="99"/>
      <c r="AL185" s="99"/>
      <c r="AM185" s="99"/>
      <c r="AN185" s="99"/>
      <c r="AO185" s="99"/>
      <c r="AP185" s="99"/>
      <c r="AQ185" s="99"/>
      <c r="AR185" s="99"/>
      <c r="AS185" s="99"/>
      <c r="AT185" s="99"/>
    </row>
    <row r="186" spans="1:46" s="71" customFormat="1" x14ac:dyDescent="0.3">
      <c r="A186" s="66">
        <v>3092</v>
      </c>
      <c r="B186" s="67" t="s">
        <v>169</v>
      </c>
      <c r="C186" s="66">
        <v>48</v>
      </c>
      <c r="D186" s="88">
        <v>1631</v>
      </c>
      <c r="E186" s="68">
        <v>5</v>
      </c>
      <c r="F186" s="66">
        <v>4438</v>
      </c>
      <c r="G186" s="66">
        <f t="shared" si="22"/>
        <v>5567.5</v>
      </c>
      <c r="H186" s="66">
        <f t="shared" si="24"/>
        <v>5002.75</v>
      </c>
      <c r="I186" s="88">
        <v>1776</v>
      </c>
      <c r="J186" s="69">
        <f t="shared" si="19"/>
        <v>33.244791666666664</v>
      </c>
      <c r="K186" s="66"/>
      <c r="L186" s="73">
        <v>35</v>
      </c>
      <c r="M186" s="66"/>
      <c r="N186" s="44">
        <f t="shared" si="23"/>
        <v>5.2111979166666673</v>
      </c>
      <c r="O186" s="49">
        <f t="shared" si="20"/>
        <v>38.455989583333334</v>
      </c>
      <c r="P186" s="83">
        <v>2227</v>
      </c>
      <c r="Q186" s="71">
        <f t="shared" si="21"/>
        <v>1113.5</v>
      </c>
      <c r="R186" s="99"/>
      <c r="S186" s="99"/>
      <c r="T186" s="99"/>
      <c r="U186" s="99"/>
      <c r="V186" s="99"/>
      <c r="W186" s="99"/>
      <c r="X186" s="99"/>
      <c r="Y186" s="99"/>
      <c r="Z186" s="99"/>
      <c r="AA186" s="99"/>
      <c r="AB186" s="99"/>
      <c r="AC186" s="99"/>
      <c r="AD186" s="99"/>
      <c r="AE186" s="99"/>
      <c r="AF186" s="99"/>
      <c r="AG186" s="99"/>
      <c r="AH186" s="99"/>
      <c r="AI186" s="99"/>
      <c r="AJ186" s="99"/>
      <c r="AK186" s="99"/>
      <c r="AL186" s="99"/>
      <c r="AM186" s="99"/>
      <c r="AN186" s="99"/>
      <c r="AO186" s="99"/>
      <c r="AP186" s="99"/>
      <c r="AQ186" s="99"/>
      <c r="AR186" s="99"/>
      <c r="AS186" s="99"/>
      <c r="AT186" s="99"/>
    </row>
    <row r="187" spans="1:46" s="71" customFormat="1" x14ac:dyDescent="0.3">
      <c r="A187" s="66">
        <v>3093</v>
      </c>
      <c r="B187" s="67" t="s">
        <v>173</v>
      </c>
      <c r="C187" s="66">
        <v>48</v>
      </c>
      <c r="D187" s="88">
        <v>200</v>
      </c>
      <c r="E187" s="68">
        <v>5</v>
      </c>
      <c r="F187" s="66">
        <v>1178</v>
      </c>
      <c r="G187" s="66">
        <f t="shared" si="22"/>
        <v>1780</v>
      </c>
      <c r="H187" s="66">
        <f t="shared" si="24"/>
        <v>1479</v>
      </c>
      <c r="I187" s="88">
        <v>192</v>
      </c>
      <c r="J187" s="69">
        <f t="shared" si="19"/>
        <v>22.645833333333332</v>
      </c>
      <c r="K187" s="66"/>
      <c r="L187" s="73">
        <v>25</v>
      </c>
      <c r="M187" s="66"/>
      <c r="N187" s="44">
        <f t="shared" si="23"/>
        <v>1.5406250000000001</v>
      </c>
      <c r="O187" s="49">
        <f t="shared" si="20"/>
        <v>24.186458333333331</v>
      </c>
      <c r="P187" s="83">
        <v>712</v>
      </c>
      <c r="Q187" s="71">
        <f t="shared" si="21"/>
        <v>356</v>
      </c>
      <c r="R187" s="99"/>
      <c r="S187" s="99"/>
      <c r="T187" s="99"/>
      <c r="U187" s="99"/>
      <c r="V187" s="99"/>
      <c r="W187" s="99"/>
      <c r="X187" s="99"/>
      <c r="Y187" s="99"/>
      <c r="Z187" s="99"/>
      <c r="AA187" s="99"/>
      <c r="AB187" s="99"/>
      <c r="AC187" s="99"/>
      <c r="AD187" s="99"/>
      <c r="AE187" s="99"/>
      <c r="AF187" s="99"/>
      <c r="AG187" s="99"/>
      <c r="AH187" s="99"/>
      <c r="AI187" s="99"/>
      <c r="AJ187" s="99"/>
      <c r="AK187" s="99"/>
      <c r="AL187" s="99"/>
      <c r="AM187" s="99"/>
      <c r="AN187" s="99"/>
      <c r="AO187" s="99"/>
      <c r="AP187" s="99"/>
      <c r="AQ187" s="99"/>
      <c r="AR187" s="99"/>
      <c r="AS187" s="99"/>
      <c r="AT187" s="99"/>
    </row>
    <row r="188" spans="1:46" s="71" customFormat="1" x14ac:dyDescent="0.3">
      <c r="A188" s="66">
        <v>1451</v>
      </c>
      <c r="B188" s="67" t="s">
        <v>249</v>
      </c>
      <c r="C188" s="66">
        <v>48</v>
      </c>
      <c r="D188" s="88">
        <v>568</v>
      </c>
      <c r="E188" s="68">
        <v>5</v>
      </c>
      <c r="F188" s="66">
        <v>1573</v>
      </c>
      <c r="G188" s="66">
        <f t="shared" si="22"/>
        <v>1295</v>
      </c>
      <c r="H188" s="66">
        <f t="shared" si="24"/>
        <v>1434</v>
      </c>
      <c r="I188" s="88">
        <v>624</v>
      </c>
      <c r="J188" s="69">
        <f t="shared" si="19"/>
        <v>5.041666666666667</v>
      </c>
      <c r="K188" s="66"/>
      <c r="L188" s="66"/>
      <c r="M188" s="66"/>
      <c r="N188" s="44">
        <f t="shared" si="23"/>
        <v>1.4937500000000001</v>
      </c>
      <c r="O188" s="49">
        <f t="shared" si="20"/>
        <v>6.5354166666666673</v>
      </c>
      <c r="P188" s="83">
        <v>518</v>
      </c>
      <c r="Q188" s="71">
        <f t="shared" si="21"/>
        <v>259</v>
      </c>
      <c r="R188" s="99"/>
      <c r="S188" s="99"/>
      <c r="T188" s="99"/>
      <c r="U188" s="99"/>
      <c r="V188" s="99"/>
      <c r="W188" s="99"/>
      <c r="X188" s="99"/>
      <c r="Y188" s="99"/>
      <c r="Z188" s="99"/>
      <c r="AA188" s="99"/>
      <c r="AB188" s="99"/>
      <c r="AC188" s="99"/>
      <c r="AD188" s="99"/>
      <c r="AE188" s="99"/>
      <c r="AF188" s="99"/>
      <c r="AG188" s="99"/>
      <c r="AH188" s="99"/>
      <c r="AI188" s="99"/>
      <c r="AJ188" s="99"/>
      <c r="AK188" s="99"/>
      <c r="AL188" s="99"/>
      <c r="AM188" s="99"/>
      <c r="AN188" s="99"/>
      <c r="AO188" s="99"/>
      <c r="AP188" s="99"/>
      <c r="AQ188" s="99"/>
      <c r="AR188" s="99"/>
      <c r="AS188" s="99"/>
      <c r="AT188" s="99"/>
    </row>
    <row r="189" spans="1:46" s="71" customFormat="1" x14ac:dyDescent="0.3">
      <c r="A189" s="66">
        <v>3094</v>
      </c>
      <c r="B189" s="67" t="s">
        <v>171</v>
      </c>
      <c r="C189" s="66">
        <v>48</v>
      </c>
      <c r="D189" s="88">
        <v>0</v>
      </c>
      <c r="E189" s="68">
        <v>5</v>
      </c>
      <c r="F189" s="66">
        <v>610</v>
      </c>
      <c r="G189" s="66">
        <f t="shared" si="22"/>
        <v>1742.5</v>
      </c>
      <c r="H189" s="66">
        <f t="shared" si="24"/>
        <v>1176.25</v>
      </c>
      <c r="I189" s="88">
        <v>1056</v>
      </c>
      <c r="J189" s="69">
        <f t="shared" si="19"/>
        <v>2.5052083333333335</v>
      </c>
      <c r="K189" s="66"/>
      <c r="L189" s="66"/>
      <c r="M189" s="66"/>
      <c r="N189" s="44">
        <f t="shared" si="23"/>
        <v>1.2252604166666667</v>
      </c>
      <c r="O189" s="49">
        <f t="shared" si="20"/>
        <v>3.73046875</v>
      </c>
      <c r="P189" s="83">
        <v>697</v>
      </c>
      <c r="Q189" s="71">
        <f t="shared" si="21"/>
        <v>348.5</v>
      </c>
      <c r="R189" s="99"/>
      <c r="S189" s="99"/>
      <c r="T189" s="99"/>
      <c r="U189" s="99"/>
      <c r="V189" s="99"/>
      <c r="W189" s="99"/>
      <c r="X189" s="99"/>
      <c r="Y189" s="99"/>
      <c r="Z189" s="99"/>
      <c r="AA189" s="99"/>
      <c r="AB189" s="99"/>
      <c r="AC189" s="99"/>
      <c r="AD189" s="99"/>
      <c r="AE189" s="99"/>
      <c r="AF189" s="99"/>
      <c r="AG189" s="99"/>
      <c r="AH189" s="99"/>
      <c r="AI189" s="99"/>
      <c r="AJ189" s="99"/>
      <c r="AK189" s="99"/>
      <c r="AL189" s="99"/>
      <c r="AM189" s="99"/>
      <c r="AN189" s="99"/>
      <c r="AO189" s="99"/>
      <c r="AP189" s="99"/>
      <c r="AQ189" s="99"/>
      <c r="AR189" s="99"/>
      <c r="AS189" s="99"/>
      <c r="AT189" s="99"/>
    </row>
    <row r="190" spans="1:46" s="71" customFormat="1" x14ac:dyDescent="0.3">
      <c r="A190" s="66">
        <v>1325</v>
      </c>
      <c r="B190" s="67" t="s">
        <v>125</v>
      </c>
      <c r="C190" s="66">
        <v>12</v>
      </c>
      <c r="D190" s="88">
        <v>1217</v>
      </c>
      <c r="E190" s="68">
        <v>6</v>
      </c>
      <c r="F190" s="66">
        <v>2343</v>
      </c>
      <c r="G190" s="66">
        <f t="shared" si="22"/>
        <v>3000</v>
      </c>
      <c r="H190" s="66">
        <f t="shared" si="24"/>
        <v>2671.5</v>
      </c>
      <c r="I190" s="88"/>
      <c r="J190" s="69">
        <f t="shared" si="19"/>
        <v>121.20833333333333</v>
      </c>
      <c r="K190" s="66"/>
      <c r="L190" s="66"/>
      <c r="M190" s="66"/>
      <c r="N190" s="44">
        <f t="shared" si="23"/>
        <v>11.131250000000001</v>
      </c>
      <c r="O190" s="49">
        <f t="shared" si="20"/>
        <v>132.33958333333334</v>
      </c>
      <c r="P190" s="83">
        <v>1000</v>
      </c>
      <c r="Q190" s="71">
        <f t="shared" si="21"/>
        <v>500</v>
      </c>
      <c r="R190" s="99"/>
      <c r="S190" s="99"/>
      <c r="T190" s="99"/>
      <c r="U190" s="99"/>
      <c r="V190" s="99"/>
      <c r="W190" s="99"/>
      <c r="X190" s="99"/>
      <c r="Y190" s="99"/>
      <c r="Z190" s="99"/>
      <c r="AA190" s="99"/>
      <c r="AB190" s="99"/>
      <c r="AC190" s="99"/>
      <c r="AD190" s="99"/>
      <c r="AE190" s="99"/>
      <c r="AF190" s="99"/>
      <c r="AG190" s="99"/>
      <c r="AH190" s="99"/>
      <c r="AI190" s="99"/>
      <c r="AJ190" s="99"/>
      <c r="AK190" s="99"/>
      <c r="AL190" s="99"/>
      <c r="AM190" s="99"/>
      <c r="AN190" s="99"/>
      <c r="AO190" s="99"/>
      <c r="AP190" s="99"/>
      <c r="AQ190" s="99"/>
      <c r="AR190" s="99"/>
      <c r="AS190" s="99"/>
      <c r="AT190" s="99"/>
    </row>
    <row r="191" spans="1:46" s="71" customFormat="1" x14ac:dyDescent="0.3">
      <c r="A191" s="66">
        <v>1326</v>
      </c>
      <c r="B191" s="67" t="s">
        <v>266</v>
      </c>
      <c r="C191" s="66">
        <v>12</v>
      </c>
      <c r="D191" s="88">
        <v>0</v>
      </c>
      <c r="E191" s="68">
        <v>6</v>
      </c>
      <c r="F191" s="66">
        <v>645</v>
      </c>
      <c r="G191" s="66">
        <f t="shared" si="22"/>
        <v>843</v>
      </c>
      <c r="H191" s="66">
        <f t="shared" si="24"/>
        <v>744</v>
      </c>
      <c r="I191" s="88"/>
      <c r="J191" s="69">
        <f t="shared" si="19"/>
        <v>62</v>
      </c>
      <c r="K191" s="66"/>
      <c r="L191" s="66"/>
      <c r="M191" s="66"/>
      <c r="N191" s="44">
        <f t="shared" si="23"/>
        <v>3.1</v>
      </c>
      <c r="O191" s="49">
        <f t="shared" si="20"/>
        <v>65.099999999999994</v>
      </c>
      <c r="P191" s="83">
        <v>281</v>
      </c>
      <c r="Q191" s="71">
        <f t="shared" si="21"/>
        <v>140.5</v>
      </c>
      <c r="R191" s="99"/>
      <c r="S191" s="99"/>
      <c r="T191" s="99"/>
      <c r="U191" s="99"/>
      <c r="V191" s="99"/>
      <c r="W191" s="99"/>
      <c r="X191" s="99"/>
      <c r="Y191" s="99"/>
      <c r="Z191" s="99"/>
      <c r="AA191" s="99"/>
      <c r="AB191" s="99"/>
      <c r="AC191" s="99"/>
      <c r="AD191" s="99"/>
      <c r="AE191" s="99"/>
      <c r="AF191" s="99"/>
      <c r="AG191" s="99"/>
      <c r="AH191" s="99"/>
      <c r="AI191" s="99"/>
      <c r="AJ191" s="99"/>
      <c r="AK191" s="99"/>
      <c r="AL191" s="99"/>
      <c r="AM191" s="99"/>
      <c r="AN191" s="99"/>
      <c r="AO191" s="99"/>
      <c r="AP191" s="99"/>
      <c r="AQ191" s="99"/>
      <c r="AR191" s="99"/>
      <c r="AS191" s="99"/>
      <c r="AT191" s="99"/>
    </row>
    <row r="192" spans="1:46" s="71" customFormat="1" x14ac:dyDescent="0.3">
      <c r="A192" s="66">
        <v>1327</v>
      </c>
      <c r="B192" s="67" t="s">
        <v>126</v>
      </c>
      <c r="C192" s="66">
        <v>12</v>
      </c>
      <c r="D192" s="88">
        <v>1139</v>
      </c>
      <c r="E192" s="68">
        <v>6</v>
      </c>
      <c r="F192" s="66">
        <v>3246</v>
      </c>
      <c r="G192" s="66">
        <f t="shared" si="22"/>
        <v>3921</v>
      </c>
      <c r="H192" s="66">
        <f t="shared" si="24"/>
        <v>3583.5</v>
      </c>
      <c r="I192" s="88"/>
      <c r="J192" s="69">
        <f t="shared" si="19"/>
        <v>203.70833333333334</v>
      </c>
      <c r="K192" s="66"/>
      <c r="L192" s="66"/>
      <c r="M192" s="66"/>
      <c r="N192" s="44">
        <f t="shared" si="23"/>
        <v>14.93125</v>
      </c>
      <c r="O192" s="49">
        <f t="shared" si="20"/>
        <v>218.63958333333335</v>
      </c>
      <c r="P192" s="83">
        <v>1307</v>
      </c>
      <c r="Q192" s="71">
        <f t="shared" si="21"/>
        <v>653.5</v>
      </c>
      <c r="R192" s="99"/>
      <c r="S192" s="99"/>
      <c r="T192" s="99"/>
      <c r="U192" s="99"/>
      <c r="V192" s="99"/>
      <c r="W192" s="99"/>
      <c r="X192" s="99"/>
      <c r="Y192" s="99"/>
      <c r="Z192" s="99"/>
      <c r="AA192" s="99"/>
      <c r="AB192" s="99"/>
      <c r="AC192" s="99"/>
      <c r="AD192" s="99"/>
      <c r="AE192" s="99"/>
      <c r="AF192" s="99"/>
      <c r="AG192" s="99"/>
      <c r="AH192" s="99"/>
      <c r="AI192" s="99"/>
      <c r="AJ192" s="99"/>
      <c r="AK192" s="99"/>
      <c r="AL192" s="99"/>
      <c r="AM192" s="99"/>
      <c r="AN192" s="99"/>
      <c r="AO192" s="99"/>
      <c r="AP192" s="99"/>
      <c r="AQ192" s="99"/>
      <c r="AR192" s="99"/>
      <c r="AS192" s="99"/>
      <c r="AT192" s="99"/>
    </row>
    <row r="193" spans="1:46" s="71" customFormat="1" x14ac:dyDescent="0.3">
      <c r="A193" s="66">
        <v>3077</v>
      </c>
      <c r="B193" s="67" t="s">
        <v>50</v>
      </c>
      <c r="C193" s="66">
        <v>6</v>
      </c>
      <c r="D193" s="88"/>
      <c r="E193" s="68">
        <v>9</v>
      </c>
      <c r="F193" s="66">
        <v>711</v>
      </c>
      <c r="G193" s="66">
        <f t="shared" si="22"/>
        <v>621</v>
      </c>
      <c r="H193" s="66">
        <f t="shared" si="24"/>
        <v>666</v>
      </c>
      <c r="I193" s="88">
        <v>600</v>
      </c>
      <c r="J193" s="69">
        <f t="shared" si="19"/>
        <v>11</v>
      </c>
      <c r="K193" s="66"/>
      <c r="L193" s="66"/>
      <c r="M193" s="66"/>
      <c r="N193" s="44">
        <f t="shared" si="23"/>
        <v>5.5500000000000007</v>
      </c>
      <c r="O193" s="49">
        <f t="shared" si="20"/>
        <v>16.55</v>
      </c>
      <c r="P193" s="83">
        <v>138</v>
      </c>
      <c r="Q193" s="71">
        <f t="shared" si="21"/>
        <v>69</v>
      </c>
      <c r="R193" s="99"/>
      <c r="S193" s="99"/>
      <c r="T193" s="99"/>
      <c r="U193" s="99"/>
      <c r="V193" s="99"/>
      <c r="W193" s="99"/>
      <c r="X193" s="99"/>
      <c r="Y193" s="99"/>
      <c r="Z193" s="99"/>
      <c r="AA193" s="99"/>
      <c r="AB193" s="99"/>
      <c r="AC193" s="99"/>
      <c r="AD193" s="99"/>
      <c r="AE193" s="99"/>
      <c r="AF193" s="99"/>
      <c r="AG193" s="99"/>
      <c r="AH193" s="99"/>
      <c r="AI193" s="99"/>
      <c r="AJ193" s="99"/>
      <c r="AK193" s="99"/>
      <c r="AL193" s="99"/>
      <c r="AM193" s="99"/>
      <c r="AN193" s="99"/>
      <c r="AO193" s="99"/>
      <c r="AP193" s="99"/>
      <c r="AQ193" s="99"/>
      <c r="AR193" s="99"/>
      <c r="AS193" s="99"/>
      <c r="AT193" s="99"/>
    </row>
    <row r="194" spans="1:46" s="71" customFormat="1" x14ac:dyDescent="0.3">
      <c r="A194" s="66">
        <v>1407</v>
      </c>
      <c r="B194" s="67" t="s">
        <v>31</v>
      </c>
      <c r="C194" s="66">
        <v>10</v>
      </c>
      <c r="D194" s="88">
        <v>6</v>
      </c>
      <c r="E194" s="68">
        <v>4</v>
      </c>
      <c r="F194" s="66">
        <v>126</v>
      </c>
      <c r="G194" s="66">
        <f t="shared" si="22"/>
        <v>160</v>
      </c>
      <c r="H194" s="66">
        <f t="shared" si="24"/>
        <v>143</v>
      </c>
      <c r="I194" s="88">
        <v>80</v>
      </c>
      <c r="J194" s="69">
        <f t="shared" si="19"/>
        <v>5.7</v>
      </c>
      <c r="K194" s="66"/>
      <c r="L194" s="66"/>
      <c r="M194" s="66"/>
      <c r="N194" s="44">
        <f t="shared" si="23"/>
        <v>0.71500000000000008</v>
      </c>
      <c r="O194" s="49">
        <f t="shared" si="20"/>
        <v>6.415</v>
      </c>
      <c r="P194" s="83">
        <v>80</v>
      </c>
      <c r="Q194" s="71">
        <f t="shared" si="21"/>
        <v>40</v>
      </c>
      <c r="R194" s="99"/>
      <c r="S194" s="99"/>
      <c r="T194" s="99"/>
      <c r="U194" s="99"/>
      <c r="V194" s="99"/>
      <c r="W194" s="99"/>
      <c r="X194" s="99"/>
      <c r="Y194" s="99"/>
      <c r="Z194" s="99"/>
      <c r="AA194" s="99"/>
      <c r="AB194" s="99"/>
      <c r="AC194" s="99"/>
      <c r="AD194" s="99"/>
      <c r="AE194" s="99"/>
      <c r="AF194" s="99"/>
      <c r="AG194" s="99"/>
      <c r="AH194" s="99"/>
      <c r="AI194" s="99"/>
      <c r="AJ194" s="99"/>
      <c r="AK194" s="99"/>
      <c r="AL194" s="99"/>
      <c r="AM194" s="99"/>
      <c r="AN194" s="99"/>
      <c r="AO194" s="99"/>
      <c r="AP194" s="99"/>
      <c r="AQ194" s="99"/>
      <c r="AR194" s="99"/>
      <c r="AS194" s="99"/>
      <c r="AT194" s="99"/>
    </row>
    <row r="195" spans="1:46" s="71" customFormat="1" x14ac:dyDescent="0.3">
      <c r="A195" s="66">
        <v>1460</v>
      </c>
      <c r="B195" s="67" t="s">
        <v>32</v>
      </c>
      <c r="C195" s="66">
        <v>10</v>
      </c>
      <c r="D195" s="88">
        <v>0</v>
      </c>
      <c r="E195" s="68">
        <v>4</v>
      </c>
      <c r="F195" s="66">
        <v>140</v>
      </c>
      <c r="G195" s="66">
        <f t="shared" si="22"/>
        <v>124</v>
      </c>
      <c r="H195" s="66">
        <f t="shared" si="24"/>
        <v>132</v>
      </c>
      <c r="I195" s="88"/>
      <c r="J195" s="69">
        <f t="shared" si="19"/>
        <v>13.2</v>
      </c>
      <c r="K195" s="66"/>
      <c r="L195" s="66"/>
      <c r="M195" s="66"/>
      <c r="N195" s="44">
        <f t="shared" si="23"/>
        <v>0.66</v>
      </c>
      <c r="O195" s="49">
        <f t="shared" si="20"/>
        <v>13.86</v>
      </c>
      <c r="P195" s="83">
        <v>62</v>
      </c>
      <c r="Q195" s="71">
        <f t="shared" si="21"/>
        <v>31</v>
      </c>
      <c r="R195" s="99"/>
      <c r="S195" s="99"/>
      <c r="T195" s="99"/>
      <c r="U195" s="99"/>
      <c r="V195" s="99"/>
      <c r="W195" s="99"/>
      <c r="X195" s="99"/>
      <c r="Y195" s="99"/>
      <c r="Z195" s="99"/>
      <c r="AA195" s="99"/>
      <c r="AB195" s="99"/>
      <c r="AC195" s="99"/>
      <c r="AD195" s="99"/>
      <c r="AE195" s="99"/>
      <c r="AF195" s="99"/>
      <c r="AG195" s="99"/>
      <c r="AH195" s="99"/>
      <c r="AI195" s="99"/>
      <c r="AJ195" s="99"/>
      <c r="AK195" s="99"/>
      <c r="AL195" s="99"/>
      <c r="AM195" s="99"/>
      <c r="AN195" s="99"/>
      <c r="AO195" s="99"/>
      <c r="AP195" s="99"/>
      <c r="AQ195" s="99"/>
      <c r="AR195" s="99"/>
      <c r="AS195" s="99"/>
      <c r="AT195" s="99"/>
    </row>
    <row r="196" spans="1:46" s="71" customFormat="1" x14ac:dyDescent="0.3">
      <c r="A196" s="66">
        <v>1409</v>
      </c>
      <c r="B196" s="67" t="s">
        <v>33</v>
      </c>
      <c r="C196" s="66">
        <v>10</v>
      </c>
      <c r="D196" s="88">
        <v>92</v>
      </c>
      <c r="E196" s="68">
        <v>4</v>
      </c>
      <c r="F196" s="66">
        <v>118</v>
      </c>
      <c r="G196" s="66">
        <f t="shared" si="22"/>
        <v>200</v>
      </c>
      <c r="H196" s="66">
        <f t="shared" si="24"/>
        <v>159</v>
      </c>
      <c r="I196" s="88"/>
      <c r="J196" s="69">
        <f t="shared" si="19"/>
        <v>6.7</v>
      </c>
      <c r="K196" s="66"/>
      <c r="L196" s="66"/>
      <c r="M196" s="66"/>
      <c r="N196" s="44">
        <f t="shared" si="23"/>
        <v>0.79500000000000004</v>
      </c>
      <c r="O196" s="49">
        <f t="shared" si="20"/>
        <v>7.4950000000000001</v>
      </c>
      <c r="P196" s="83">
        <v>100</v>
      </c>
      <c r="Q196" s="71">
        <f t="shared" si="21"/>
        <v>50</v>
      </c>
      <c r="R196" s="99"/>
      <c r="S196" s="99"/>
      <c r="T196" s="99"/>
      <c r="U196" s="99"/>
      <c r="V196" s="99"/>
      <c r="W196" s="99"/>
      <c r="X196" s="99"/>
      <c r="Y196" s="99"/>
      <c r="Z196" s="99"/>
      <c r="AA196" s="99"/>
      <c r="AB196" s="99"/>
      <c r="AC196" s="99"/>
      <c r="AD196" s="99"/>
      <c r="AE196" s="99"/>
      <c r="AF196" s="99"/>
      <c r="AG196" s="99"/>
      <c r="AH196" s="99"/>
      <c r="AI196" s="99"/>
      <c r="AJ196" s="99"/>
      <c r="AK196" s="99"/>
      <c r="AL196" s="99"/>
      <c r="AM196" s="99"/>
      <c r="AN196" s="99"/>
      <c r="AO196" s="99"/>
      <c r="AP196" s="99"/>
      <c r="AQ196" s="99"/>
      <c r="AR196" s="99"/>
      <c r="AS196" s="99"/>
      <c r="AT196" s="99"/>
    </row>
    <row r="197" spans="1:46" s="71" customFormat="1" x14ac:dyDescent="0.3">
      <c r="A197" s="66">
        <v>1410</v>
      </c>
      <c r="B197" s="67" t="s">
        <v>37</v>
      </c>
      <c r="C197" s="66">
        <v>10</v>
      </c>
      <c r="D197" s="88">
        <v>52</v>
      </c>
      <c r="E197" s="68">
        <v>4</v>
      </c>
      <c r="F197" s="66">
        <v>128</v>
      </c>
      <c r="G197" s="66">
        <f t="shared" si="22"/>
        <v>140</v>
      </c>
      <c r="H197" s="66">
        <f t="shared" si="24"/>
        <v>134</v>
      </c>
      <c r="I197" s="88">
        <v>20</v>
      </c>
      <c r="J197" s="69">
        <f t="shared" si="19"/>
        <v>6.2</v>
      </c>
      <c r="K197" s="66"/>
      <c r="L197" s="66"/>
      <c r="M197" s="66"/>
      <c r="N197" s="44">
        <f t="shared" si="23"/>
        <v>0.67</v>
      </c>
      <c r="O197" s="49">
        <f t="shared" si="20"/>
        <v>6.87</v>
      </c>
      <c r="P197" s="83">
        <v>70</v>
      </c>
      <c r="Q197" s="71">
        <f t="shared" si="21"/>
        <v>35</v>
      </c>
      <c r="R197" s="99"/>
      <c r="S197" s="99"/>
      <c r="T197" s="99"/>
      <c r="U197" s="99"/>
      <c r="V197" s="99"/>
      <c r="W197" s="99"/>
      <c r="X197" s="99"/>
      <c r="Y197" s="99"/>
      <c r="Z197" s="99"/>
      <c r="AA197" s="99"/>
      <c r="AB197" s="99"/>
      <c r="AC197" s="99"/>
      <c r="AD197" s="99"/>
      <c r="AE197" s="99"/>
      <c r="AF197" s="99"/>
      <c r="AG197" s="99"/>
      <c r="AH197" s="99"/>
      <c r="AI197" s="99"/>
      <c r="AJ197" s="99"/>
      <c r="AK197" s="99"/>
      <c r="AL197" s="99"/>
      <c r="AM197" s="99"/>
      <c r="AN197" s="99"/>
      <c r="AO197" s="99"/>
      <c r="AP197" s="99"/>
      <c r="AQ197" s="99"/>
      <c r="AR197" s="99"/>
      <c r="AS197" s="99"/>
      <c r="AT197" s="99"/>
    </row>
    <row r="198" spans="1:46" s="71" customFormat="1" x14ac:dyDescent="0.3">
      <c r="A198" s="66">
        <v>1411</v>
      </c>
      <c r="B198" s="67" t="s">
        <v>34</v>
      </c>
      <c r="C198" s="66">
        <v>10</v>
      </c>
      <c r="D198" s="88">
        <v>101</v>
      </c>
      <c r="E198" s="68">
        <v>4</v>
      </c>
      <c r="F198" s="66">
        <v>238</v>
      </c>
      <c r="G198" s="66">
        <f t="shared" si="22"/>
        <v>360</v>
      </c>
      <c r="H198" s="66">
        <f t="shared" si="24"/>
        <v>299</v>
      </c>
      <c r="I198" s="88">
        <v>70</v>
      </c>
      <c r="J198" s="69">
        <f t="shared" si="19"/>
        <v>12.8</v>
      </c>
      <c r="K198" s="66"/>
      <c r="L198" s="66"/>
      <c r="M198" s="66"/>
      <c r="N198" s="44">
        <f t="shared" si="23"/>
        <v>1.4950000000000001</v>
      </c>
      <c r="O198" s="49">
        <f t="shared" si="20"/>
        <v>14.295000000000002</v>
      </c>
      <c r="P198" s="83">
        <v>180</v>
      </c>
      <c r="Q198" s="71">
        <f t="shared" si="21"/>
        <v>90</v>
      </c>
      <c r="R198" s="99"/>
      <c r="S198" s="99"/>
      <c r="T198" s="99"/>
      <c r="U198" s="99"/>
      <c r="V198" s="99"/>
      <c r="W198" s="99"/>
      <c r="X198" s="99"/>
      <c r="Y198" s="99"/>
      <c r="Z198" s="99"/>
      <c r="AA198" s="99"/>
      <c r="AB198" s="99"/>
      <c r="AC198" s="99"/>
      <c r="AD198" s="99"/>
      <c r="AE198" s="99"/>
      <c r="AF198" s="99"/>
      <c r="AG198" s="99"/>
      <c r="AH198" s="99"/>
      <c r="AI198" s="99"/>
      <c r="AJ198" s="99"/>
      <c r="AK198" s="99"/>
      <c r="AL198" s="99"/>
      <c r="AM198" s="99"/>
      <c r="AN198" s="99"/>
      <c r="AO198" s="99"/>
      <c r="AP198" s="99"/>
      <c r="AQ198" s="99"/>
      <c r="AR198" s="99"/>
      <c r="AS198" s="99"/>
      <c r="AT198" s="99"/>
    </row>
    <row r="199" spans="1:46" s="71" customFormat="1" x14ac:dyDescent="0.3">
      <c r="A199" s="66">
        <v>1412</v>
      </c>
      <c r="B199" s="67" t="s">
        <v>36</v>
      </c>
      <c r="C199" s="66">
        <v>10</v>
      </c>
      <c r="D199" s="88">
        <v>37</v>
      </c>
      <c r="E199" s="68">
        <v>4</v>
      </c>
      <c r="F199" s="66">
        <v>102</v>
      </c>
      <c r="G199" s="66">
        <f t="shared" si="22"/>
        <v>166</v>
      </c>
      <c r="H199" s="66">
        <f t="shared" si="24"/>
        <v>134</v>
      </c>
      <c r="I199" s="88">
        <v>20</v>
      </c>
      <c r="J199" s="69">
        <f t="shared" si="19"/>
        <v>7.7</v>
      </c>
      <c r="K199" s="66"/>
      <c r="L199" s="66"/>
      <c r="M199" s="66"/>
      <c r="N199" s="44">
        <f t="shared" si="23"/>
        <v>0.67</v>
      </c>
      <c r="O199" s="49">
        <f t="shared" si="20"/>
        <v>8.370000000000001</v>
      </c>
      <c r="P199" s="83">
        <v>83</v>
      </c>
      <c r="Q199" s="71">
        <f t="shared" si="21"/>
        <v>41.5</v>
      </c>
      <c r="R199" s="99"/>
      <c r="S199" s="99"/>
      <c r="T199" s="99"/>
      <c r="U199" s="99"/>
      <c r="V199" s="99"/>
      <c r="W199" s="99"/>
      <c r="X199" s="99"/>
      <c r="Y199" s="99"/>
      <c r="Z199" s="99"/>
      <c r="AA199" s="99"/>
      <c r="AB199" s="99"/>
      <c r="AC199" s="99"/>
      <c r="AD199" s="99"/>
      <c r="AE199" s="99"/>
      <c r="AF199" s="99"/>
      <c r="AG199" s="99"/>
      <c r="AH199" s="99"/>
      <c r="AI199" s="99"/>
      <c r="AJ199" s="99"/>
      <c r="AK199" s="99"/>
      <c r="AL199" s="99"/>
      <c r="AM199" s="99"/>
      <c r="AN199" s="99"/>
      <c r="AO199" s="99"/>
      <c r="AP199" s="99"/>
      <c r="AQ199" s="99"/>
      <c r="AR199" s="99"/>
      <c r="AS199" s="99"/>
      <c r="AT199" s="99"/>
    </row>
    <row r="200" spans="1:46" s="71" customFormat="1" x14ac:dyDescent="0.3">
      <c r="A200" s="66">
        <v>1413</v>
      </c>
      <c r="B200" s="67" t="s">
        <v>41</v>
      </c>
      <c r="C200" s="66">
        <v>10</v>
      </c>
      <c r="D200" s="88">
        <v>0</v>
      </c>
      <c r="E200" s="68">
        <v>4</v>
      </c>
      <c r="F200" s="66">
        <v>56</v>
      </c>
      <c r="G200" s="66">
        <f t="shared" si="22"/>
        <v>100</v>
      </c>
      <c r="H200" s="66">
        <f t="shared" si="24"/>
        <v>78</v>
      </c>
      <c r="I200" s="88">
        <v>30</v>
      </c>
      <c r="J200" s="69">
        <f t="shared" si="19"/>
        <v>4.8</v>
      </c>
      <c r="K200" s="66"/>
      <c r="L200" s="66"/>
      <c r="M200" s="66"/>
      <c r="N200" s="44">
        <f t="shared" si="23"/>
        <v>0.39</v>
      </c>
      <c r="O200" s="49">
        <f t="shared" si="20"/>
        <v>5.1899999999999995</v>
      </c>
      <c r="P200" s="83">
        <v>50</v>
      </c>
      <c r="Q200" s="71">
        <f t="shared" si="21"/>
        <v>25</v>
      </c>
      <c r="R200" s="99"/>
      <c r="S200" s="99"/>
      <c r="T200" s="99"/>
      <c r="U200" s="99"/>
      <c r="V200" s="99"/>
      <c r="W200" s="99"/>
      <c r="X200" s="99"/>
      <c r="Y200" s="99"/>
      <c r="Z200" s="99"/>
      <c r="AA200" s="99"/>
      <c r="AB200" s="99"/>
      <c r="AC200" s="99"/>
      <c r="AD200" s="99"/>
      <c r="AE200" s="99"/>
      <c r="AF200" s="99"/>
      <c r="AG200" s="99"/>
      <c r="AH200" s="99"/>
      <c r="AI200" s="99"/>
      <c r="AJ200" s="99"/>
      <c r="AK200" s="99"/>
      <c r="AL200" s="99"/>
      <c r="AM200" s="99"/>
      <c r="AN200" s="99"/>
      <c r="AO200" s="99"/>
      <c r="AP200" s="99"/>
      <c r="AQ200" s="99"/>
      <c r="AR200" s="99"/>
      <c r="AS200" s="99"/>
      <c r="AT200" s="99"/>
    </row>
    <row r="201" spans="1:46" s="71" customFormat="1" x14ac:dyDescent="0.3">
      <c r="A201" s="66">
        <v>1414</v>
      </c>
      <c r="B201" s="67" t="s">
        <v>35</v>
      </c>
      <c r="C201" s="66">
        <v>10</v>
      </c>
      <c r="D201" s="88">
        <v>34</v>
      </c>
      <c r="E201" s="68">
        <v>4</v>
      </c>
      <c r="F201" s="66">
        <v>238</v>
      </c>
      <c r="G201" s="66">
        <f t="shared" si="22"/>
        <v>226</v>
      </c>
      <c r="H201" s="66">
        <f t="shared" si="24"/>
        <v>232</v>
      </c>
      <c r="I201" s="88">
        <v>150</v>
      </c>
      <c r="J201" s="69">
        <f t="shared" si="19"/>
        <v>4.8</v>
      </c>
      <c r="K201" s="66"/>
      <c r="L201" s="66"/>
      <c r="M201" s="66"/>
      <c r="N201" s="44">
        <f t="shared" si="23"/>
        <v>1.1600000000000001</v>
      </c>
      <c r="O201" s="49">
        <f t="shared" si="20"/>
        <v>5.96</v>
      </c>
      <c r="P201" s="83">
        <v>113</v>
      </c>
      <c r="Q201" s="71">
        <f t="shared" si="21"/>
        <v>56.5</v>
      </c>
      <c r="R201" s="99"/>
      <c r="S201" s="99"/>
      <c r="T201" s="99"/>
      <c r="U201" s="99"/>
      <c r="V201" s="99"/>
      <c r="W201" s="99"/>
      <c r="X201" s="99"/>
      <c r="Y201" s="99"/>
      <c r="Z201" s="99"/>
      <c r="AA201" s="99"/>
      <c r="AB201" s="99"/>
      <c r="AC201" s="99"/>
      <c r="AD201" s="99"/>
      <c r="AE201" s="99"/>
      <c r="AF201" s="99"/>
      <c r="AG201" s="99"/>
      <c r="AH201" s="99"/>
      <c r="AI201" s="99"/>
      <c r="AJ201" s="99"/>
      <c r="AK201" s="99"/>
      <c r="AL201" s="99"/>
      <c r="AM201" s="99"/>
      <c r="AN201" s="99"/>
      <c r="AO201" s="99"/>
      <c r="AP201" s="99"/>
      <c r="AQ201" s="99"/>
      <c r="AR201" s="99"/>
      <c r="AS201" s="99"/>
      <c r="AT201" s="99"/>
    </row>
    <row r="202" spans="1:46" s="71" customFormat="1" x14ac:dyDescent="0.3">
      <c r="A202" s="66">
        <v>2001</v>
      </c>
      <c r="B202" s="67" t="s">
        <v>15</v>
      </c>
      <c r="C202" s="66">
        <v>20</v>
      </c>
      <c r="D202" s="88">
        <v>60</v>
      </c>
      <c r="E202" s="68">
        <v>3.5</v>
      </c>
      <c r="F202" s="66">
        <v>7365</v>
      </c>
      <c r="G202" s="66">
        <f t="shared" si="22"/>
        <v>6931.75</v>
      </c>
      <c r="H202" s="66">
        <f t="shared" si="24"/>
        <v>7148.375</v>
      </c>
      <c r="I202" s="88">
        <v>9400</v>
      </c>
      <c r="J202" s="69">
        <f t="shared" si="19"/>
        <v>-115.58125</v>
      </c>
      <c r="K202" s="66"/>
      <c r="L202" s="73">
        <v>50</v>
      </c>
      <c r="M202" s="66"/>
      <c r="N202" s="44">
        <f t="shared" si="23"/>
        <v>17.870937500000004</v>
      </c>
      <c r="O202" s="49">
        <f t="shared" si="20"/>
        <v>-97.710312499999986</v>
      </c>
      <c r="P202" s="83">
        <v>3961</v>
      </c>
      <c r="Q202" s="71">
        <f t="shared" si="21"/>
        <v>1980.5</v>
      </c>
      <c r="R202" s="99"/>
      <c r="S202" s="99"/>
      <c r="T202" s="99"/>
      <c r="U202" s="99"/>
      <c r="V202" s="99"/>
      <c r="W202" s="99"/>
      <c r="X202" s="99"/>
      <c r="Y202" s="99"/>
      <c r="Z202" s="99"/>
      <c r="AA202" s="99"/>
      <c r="AB202" s="99"/>
      <c r="AC202" s="99"/>
      <c r="AD202" s="99"/>
      <c r="AE202" s="99"/>
      <c r="AF202" s="99"/>
      <c r="AG202" s="99"/>
      <c r="AH202" s="99"/>
      <c r="AI202" s="99"/>
      <c r="AJ202" s="99"/>
      <c r="AK202" s="99"/>
      <c r="AL202" s="99"/>
      <c r="AM202" s="99"/>
      <c r="AN202" s="99"/>
      <c r="AO202" s="99"/>
      <c r="AP202" s="99"/>
      <c r="AQ202" s="99"/>
      <c r="AR202" s="99"/>
      <c r="AS202" s="99"/>
      <c r="AT202" s="99"/>
    </row>
    <row r="203" spans="1:46" s="71" customFormat="1" x14ac:dyDescent="0.3">
      <c r="A203" s="66">
        <v>2002</v>
      </c>
      <c r="B203" s="67" t="s">
        <v>344</v>
      </c>
      <c r="C203" s="66">
        <v>10</v>
      </c>
      <c r="D203" s="88">
        <v>900</v>
      </c>
      <c r="E203" s="68">
        <v>3.5</v>
      </c>
      <c r="F203" s="66">
        <v>5734</v>
      </c>
      <c r="G203" s="66">
        <v>6016</v>
      </c>
      <c r="H203" s="66">
        <f t="shared" si="24"/>
        <v>5875</v>
      </c>
      <c r="I203" s="88">
        <v>5500</v>
      </c>
      <c r="J203" s="69">
        <f t="shared" ref="J203:J227" si="25">(H203-D203-I203)/C203</f>
        <v>-52.5</v>
      </c>
      <c r="K203" s="66"/>
      <c r="L203" s="66"/>
      <c r="M203" s="66"/>
      <c r="N203" s="44">
        <f t="shared" si="23"/>
        <v>29.375</v>
      </c>
      <c r="O203" s="49">
        <f t="shared" ref="O203:O227" si="26">J203+N203</f>
        <v>-23.125</v>
      </c>
      <c r="P203" s="83"/>
      <c r="Q203" s="71">
        <f t="shared" ref="Q203:Q227" si="27">P203/2</f>
        <v>0</v>
      </c>
      <c r="R203" s="99"/>
      <c r="S203" s="99"/>
      <c r="T203" s="99"/>
      <c r="U203" s="99"/>
      <c r="V203" s="99"/>
      <c r="W203" s="99"/>
      <c r="X203" s="99"/>
      <c r="Y203" s="99"/>
      <c r="Z203" s="99"/>
      <c r="AA203" s="99"/>
      <c r="AB203" s="99"/>
      <c r="AC203" s="99"/>
      <c r="AD203" s="99"/>
      <c r="AE203" s="99"/>
      <c r="AF203" s="99"/>
      <c r="AG203" s="99"/>
      <c r="AH203" s="99"/>
      <c r="AI203" s="99"/>
      <c r="AJ203" s="99"/>
      <c r="AK203" s="99"/>
      <c r="AL203" s="99"/>
      <c r="AM203" s="99"/>
      <c r="AN203" s="99"/>
      <c r="AO203" s="99"/>
      <c r="AP203" s="99"/>
      <c r="AQ203" s="99"/>
      <c r="AR203" s="99"/>
      <c r="AS203" s="99"/>
      <c r="AT203" s="99"/>
    </row>
    <row r="204" spans="1:46" s="81" customFormat="1" x14ac:dyDescent="0.3">
      <c r="A204" s="55"/>
      <c r="B204" s="56" t="s">
        <v>321</v>
      </c>
      <c r="C204" s="55"/>
      <c r="D204" s="14">
        <v>0</v>
      </c>
      <c r="E204" s="57"/>
      <c r="F204" s="55"/>
      <c r="G204" s="66">
        <f t="shared" si="22"/>
        <v>0</v>
      </c>
      <c r="H204" s="55"/>
      <c r="I204" s="14">
        <v>1500</v>
      </c>
      <c r="J204" s="69" t="e">
        <f t="shared" si="25"/>
        <v>#DIV/0!</v>
      </c>
      <c r="K204" s="55"/>
      <c r="L204" s="55"/>
      <c r="M204" s="55"/>
      <c r="N204" s="59"/>
      <c r="O204" s="49" t="e">
        <f t="shared" si="26"/>
        <v>#DIV/0!</v>
      </c>
      <c r="P204" s="87"/>
      <c r="Q204" s="71">
        <f t="shared" si="27"/>
        <v>0</v>
      </c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</row>
    <row r="205" spans="1:46" s="71" customFormat="1" x14ac:dyDescent="0.3">
      <c r="A205" s="66">
        <v>3024</v>
      </c>
      <c r="B205" s="67" t="s">
        <v>272</v>
      </c>
      <c r="C205" s="66">
        <v>24</v>
      </c>
      <c r="D205" s="88">
        <v>1687</v>
      </c>
      <c r="E205" s="68">
        <v>9</v>
      </c>
      <c r="F205" s="66">
        <v>2214</v>
      </c>
      <c r="G205" s="66">
        <f t="shared" si="22"/>
        <v>2592</v>
      </c>
      <c r="H205" s="66">
        <f t="shared" si="24"/>
        <v>2403</v>
      </c>
      <c r="I205" s="88">
        <v>240</v>
      </c>
      <c r="J205" s="69">
        <f t="shared" si="25"/>
        <v>19.833333333333332</v>
      </c>
      <c r="K205" s="66"/>
      <c r="L205" s="66"/>
      <c r="M205" s="66"/>
      <c r="N205" s="44">
        <f t="shared" ref="N205:N215" si="28">H205*0.05/C205</f>
        <v>5.0062500000000005</v>
      </c>
      <c r="O205" s="49">
        <f t="shared" si="26"/>
        <v>24.839583333333334</v>
      </c>
      <c r="P205" s="83">
        <v>576</v>
      </c>
      <c r="Q205" s="71">
        <f t="shared" si="27"/>
        <v>288</v>
      </c>
      <c r="R205" s="99"/>
      <c r="S205" s="99"/>
      <c r="T205" s="99"/>
      <c r="U205" s="99"/>
      <c r="V205" s="99"/>
      <c r="W205" s="99"/>
      <c r="X205" s="99"/>
      <c r="Y205" s="99"/>
      <c r="Z205" s="99"/>
      <c r="AA205" s="99"/>
      <c r="AB205" s="99"/>
      <c r="AC205" s="99"/>
      <c r="AD205" s="99"/>
      <c r="AE205" s="99"/>
      <c r="AF205" s="99"/>
      <c r="AG205" s="99"/>
      <c r="AH205" s="99"/>
      <c r="AI205" s="99"/>
      <c r="AJ205" s="99"/>
      <c r="AK205" s="99"/>
      <c r="AL205" s="99"/>
      <c r="AM205" s="99"/>
      <c r="AN205" s="99"/>
      <c r="AO205" s="99"/>
      <c r="AP205" s="99"/>
      <c r="AQ205" s="99"/>
      <c r="AR205" s="99"/>
      <c r="AS205" s="99"/>
      <c r="AT205" s="99"/>
    </row>
    <row r="206" spans="1:46" s="71" customFormat="1" x14ac:dyDescent="0.3">
      <c r="A206" s="66">
        <v>3109</v>
      </c>
      <c r="B206" s="67" t="s">
        <v>273</v>
      </c>
      <c r="C206" s="66">
        <v>24</v>
      </c>
      <c r="D206" s="88">
        <v>1042</v>
      </c>
      <c r="E206" s="68">
        <v>9</v>
      </c>
      <c r="F206" s="66">
        <v>2115</v>
      </c>
      <c r="G206" s="66">
        <f t="shared" si="22"/>
        <v>2502</v>
      </c>
      <c r="H206" s="66">
        <f t="shared" si="24"/>
        <v>2308.5</v>
      </c>
      <c r="I206" s="88">
        <v>480</v>
      </c>
      <c r="J206" s="69">
        <f t="shared" si="25"/>
        <v>32.770833333333336</v>
      </c>
      <c r="K206" s="66"/>
      <c r="L206" s="66"/>
      <c r="M206" s="66"/>
      <c r="N206" s="44">
        <f t="shared" si="28"/>
        <v>4.8093750000000002</v>
      </c>
      <c r="O206" s="49">
        <f t="shared" si="26"/>
        <v>37.580208333333339</v>
      </c>
      <c r="P206" s="83">
        <v>556</v>
      </c>
      <c r="Q206" s="71">
        <f t="shared" si="27"/>
        <v>278</v>
      </c>
      <c r="R206" s="99"/>
      <c r="S206" s="99"/>
      <c r="T206" s="99"/>
      <c r="U206" s="99"/>
      <c r="V206" s="99"/>
      <c r="W206" s="99"/>
      <c r="X206" s="99"/>
      <c r="Y206" s="99"/>
      <c r="Z206" s="99"/>
      <c r="AA206" s="99"/>
      <c r="AB206" s="99"/>
      <c r="AC206" s="99"/>
      <c r="AD206" s="99"/>
      <c r="AE206" s="99"/>
      <c r="AF206" s="99"/>
      <c r="AG206" s="99"/>
      <c r="AH206" s="99"/>
      <c r="AI206" s="99"/>
      <c r="AJ206" s="99"/>
      <c r="AK206" s="99"/>
      <c r="AL206" s="99"/>
      <c r="AM206" s="99"/>
      <c r="AN206" s="99"/>
      <c r="AO206" s="99"/>
      <c r="AP206" s="99"/>
      <c r="AQ206" s="99"/>
      <c r="AR206" s="99"/>
      <c r="AS206" s="99"/>
      <c r="AT206" s="99"/>
    </row>
    <row r="207" spans="1:46" s="71" customFormat="1" x14ac:dyDescent="0.3">
      <c r="A207" s="66">
        <v>3128</v>
      </c>
      <c r="B207" s="67" t="s">
        <v>256</v>
      </c>
      <c r="C207" s="66">
        <v>12</v>
      </c>
      <c r="D207" s="88">
        <v>436</v>
      </c>
      <c r="E207" s="68">
        <v>10</v>
      </c>
      <c r="F207" s="66">
        <v>300</v>
      </c>
      <c r="G207" s="66">
        <f t="shared" si="22"/>
        <v>395</v>
      </c>
      <c r="H207" s="66">
        <f t="shared" si="24"/>
        <v>347.5</v>
      </c>
      <c r="I207" s="88"/>
      <c r="J207" s="69">
        <f t="shared" si="25"/>
        <v>-7.375</v>
      </c>
      <c r="K207" s="66"/>
      <c r="L207" s="66"/>
      <c r="M207" s="66"/>
      <c r="N207" s="44">
        <f t="shared" si="28"/>
        <v>1.4479166666666667</v>
      </c>
      <c r="O207" s="49">
        <f t="shared" si="26"/>
        <v>-5.927083333333333</v>
      </c>
      <c r="P207" s="83">
        <v>79</v>
      </c>
      <c r="Q207" s="71">
        <f t="shared" si="27"/>
        <v>39.5</v>
      </c>
      <c r="R207" s="99"/>
      <c r="S207" s="99"/>
      <c r="T207" s="99"/>
      <c r="U207" s="99"/>
      <c r="V207" s="99"/>
      <c r="W207" s="99"/>
      <c r="X207" s="99"/>
      <c r="Y207" s="99"/>
      <c r="Z207" s="99"/>
      <c r="AA207" s="99"/>
      <c r="AB207" s="99"/>
      <c r="AC207" s="99"/>
      <c r="AD207" s="99"/>
      <c r="AE207" s="99"/>
      <c r="AF207" s="99"/>
      <c r="AG207" s="99"/>
      <c r="AH207" s="99"/>
      <c r="AI207" s="99"/>
      <c r="AJ207" s="99"/>
      <c r="AK207" s="99"/>
      <c r="AL207" s="99"/>
      <c r="AM207" s="99"/>
      <c r="AN207" s="99"/>
      <c r="AO207" s="99"/>
      <c r="AP207" s="99"/>
      <c r="AQ207" s="99"/>
      <c r="AR207" s="99"/>
      <c r="AS207" s="99"/>
      <c r="AT207" s="99"/>
    </row>
    <row r="208" spans="1:46" s="71" customFormat="1" x14ac:dyDescent="0.3">
      <c r="A208" s="66">
        <v>3127</v>
      </c>
      <c r="B208" s="67" t="s">
        <v>98</v>
      </c>
      <c r="C208" s="66">
        <v>12</v>
      </c>
      <c r="D208" s="88">
        <v>267</v>
      </c>
      <c r="E208" s="68">
        <v>10</v>
      </c>
      <c r="F208" s="66">
        <v>565</v>
      </c>
      <c r="G208" s="66">
        <f t="shared" si="22"/>
        <v>780</v>
      </c>
      <c r="H208" s="66">
        <f t="shared" si="24"/>
        <v>672.5</v>
      </c>
      <c r="I208" s="88">
        <v>360</v>
      </c>
      <c r="J208" s="69">
        <f t="shared" si="25"/>
        <v>3.7916666666666665</v>
      </c>
      <c r="K208" s="66"/>
      <c r="L208" s="66"/>
      <c r="M208" s="66"/>
      <c r="N208" s="44">
        <f t="shared" si="28"/>
        <v>2.8020833333333335</v>
      </c>
      <c r="O208" s="49">
        <f t="shared" si="26"/>
        <v>6.59375</v>
      </c>
      <c r="P208" s="83">
        <v>156</v>
      </c>
      <c r="Q208" s="71">
        <f t="shared" si="27"/>
        <v>78</v>
      </c>
      <c r="R208" s="99"/>
      <c r="S208" s="99"/>
      <c r="T208" s="99"/>
      <c r="U208" s="99"/>
      <c r="V208" s="99"/>
      <c r="W208" s="99"/>
      <c r="X208" s="99"/>
      <c r="Y208" s="99"/>
      <c r="Z208" s="99"/>
      <c r="AA208" s="99"/>
      <c r="AB208" s="99"/>
      <c r="AC208" s="99"/>
      <c r="AD208" s="99"/>
      <c r="AE208" s="99"/>
      <c r="AF208" s="99"/>
      <c r="AG208" s="99"/>
      <c r="AH208" s="99"/>
      <c r="AI208" s="99"/>
      <c r="AJ208" s="99"/>
      <c r="AK208" s="99"/>
      <c r="AL208" s="99"/>
      <c r="AM208" s="99"/>
      <c r="AN208" s="99"/>
      <c r="AO208" s="99"/>
      <c r="AP208" s="99"/>
      <c r="AQ208" s="99"/>
      <c r="AR208" s="99"/>
      <c r="AS208" s="99"/>
      <c r="AT208" s="99"/>
    </row>
    <row r="209" spans="1:46" s="71" customFormat="1" x14ac:dyDescent="0.3">
      <c r="A209" s="66">
        <v>52</v>
      </c>
      <c r="B209" s="67" t="s">
        <v>148</v>
      </c>
      <c r="C209" s="66">
        <v>24</v>
      </c>
      <c r="D209" s="88">
        <v>948</v>
      </c>
      <c r="E209" s="68">
        <v>4.5</v>
      </c>
      <c r="F209" s="66">
        <v>1852</v>
      </c>
      <c r="G209" s="66">
        <f t="shared" si="22"/>
        <v>2110.5</v>
      </c>
      <c r="H209" s="66">
        <f t="shared" si="24"/>
        <v>1981.25</v>
      </c>
      <c r="I209" s="88">
        <v>600</v>
      </c>
      <c r="J209" s="69">
        <f t="shared" si="25"/>
        <v>18.052083333333332</v>
      </c>
      <c r="K209" s="66"/>
      <c r="L209" s="73">
        <v>20</v>
      </c>
      <c r="M209" s="66"/>
      <c r="N209" s="44">
        <f t="shared" si="28"/>
        <v>4.127604166666667</v>
      </c>
      <c r="O209" s="49">
        <f t="shared" si="26"/>
        <v>22.1796875</v>
      </c>
      <c r="P209" s="83">
        <v>938</v>
      </c>
      <c r="Q209" s="71">
        <f t="shared" si="27"/>
        <v>469</v>
      </c>
      <c r="R209" s="99"/>
      <c r="S209" s="99"/>
      <c r="T209" s="99"/>
      <c r="U209" s="99"/>
      <c r="V209" s="99"/>
      <c r="W209" s="99"/>
      <c r="X209" s="99"/>
      <c r="Y209" s="99"/>
      <c r="Z209" s="99"/>
      <c r="AA209" s="99"/>
      <c r="AB209" s="99"/>
      <c r="AC209" s="99"/>
      <c r="AD209" s="99"/>
      <c r="AE209" s="99"/>
      <c r="AF209" s="99"/>
      <c r="AG209" s="99"/>
      <c r="AH209" s="99"/>
      <c r="AI209" s="99"/>
      <c r="AJ209" s="99"/>
      <c r="AK209" s="99"/>
      <c r="AL209" s="99"/>
      <c r="AM209" s="99"/>
      <c r="AN209" s="99"/>
      <c r="AO209" s="99"/>
      <c r="AP209" s="99"/>
      <c r="AQ209" s="99"/>
      <c r="AR209" s="99"/>
      <c r="AS209" s="99"/>
      <c r="AT209" s="99"/>
    </row>
    <row r="210" spans="1:46" s="71" customFormat="1" x14ac:dyDescent="0.3">
      <c r="A210" s="66">
        <v>1334</v>
      </c>
      <c r="B210" s="67" t="s">
        <v>81</v>
      </c>
      <c r="C210" s="66">
        <v>12</v>
      </c>
      <c r="D210" s="88">
        <v>704</v>
      </c>
      <c r="E210" s="68">
        <v>5</v>
      </c>
      <c r="F210" s="66">
        <v>2895</v>
      </c>
      <c r="G210" s="66">
        <f t="shared" si="22"/>
        <v>2840</v>
      </c>
      <c r="H210" s="66">
        <f t="shared" si="24"/>
        <v>2867.5</v>
      </c>
      <c r="I210" s="88">
        <v>1620</v>
      </c>
      <c r="J210" s="69">
        <f t="shared" si="25"/>
        <v>45.291666666666664</v>
      </c>
      <c r="K210" s="66"/>
      <c r="L210" s="66"/>
      <c r="M210" s="66"/>
      <c r="N210" s="44">
        <f t="shared" si="28"/>
        <v>11.947916666666666</v>
      </c>
      <c r="O210" s="49">
        <f t="shared" si="26"/>
        <v>57.239583333333329</v>
      </c>
      <c r="P210" s="83">
        <v>1136</v>
      </c>
      <c r="Q210" s="71">
        <f t="shared" si="27"/>
        <v>568</v>
      </c>
      <c r="R210" s="99"/>
      <c r="S210" s="99"/>
      <c r="T210" s="99"/>
      <c r="U210" s="99"/>
      <c r="V210" s="99"/>
      <c r="W210" s="99"/>
      <c r="X210" s="99"/>
      <c r="Y210" s="99"/>
      <c r="Z210" s="99"/>
      <c r="AA210" s="99"/>
      <c r="AB210" s="99"/>
      <c r="AC210" s="99"/>
      <c r="AD210" s="99"/>
      <c r="AE210" s="99"/>
      <c r="AF210" s="99"/>
      <c r="AG210" s="99"/>
      <c r="AH210" s="99"/>
      <c r="AI210" s="99"/>
      <c r="AJ210" s="99"/>
      <c r="AK210" s="99"/>
      <c r="AL210" s="99"/>
      <c r="AM210" s="99"/>
      <c r="AN210" s="99"/>
      <c r="AO210" s="99"/>
      <c r="AP210" s="99"/>
      <c r="AQ210" s="99"/>
      <c r="AR210" s="99"/>
      <c r="AS210" s="99"/>
      <c r="AT210" s="99"/>
    </row>
    <row r="211" spans="1:46" s="71" customFormat="1" x14ac:dyDescent="0.3">
      <c r="A211" s="66">
        <v>1115</v>
      </c>
      <c r="B211" s="67" t="s">
        <v>198</v>
      </c>
      <c r="C211" s="66">
        <v>36</v>
      </c>
      <c r="D211" s="88">
        <v>458</v>
      </c>
      <c r="E211" s="68">
        <v>10</v>
      </c>
      <c r="F211" s="66">
        <v>445</v>
      </c>
      <c r="G211" s="66">
        <f>Q211*E211</f>
        <v>910</v>
      </c>
      <c r="H211" s="66">
        <f t="shared" si="24"/>
        <v>677.5</v>
      </c>
      <c r="I211" s="88">
        <v>144</v>
      </c>
      <c r="J211" s="69">
        <f t="shared" si="25"/>
        <v>2.0972222222222223</v>
      </c>
      <c r="K211" s="66"/>
      <c r="L211" s="66"/>
      <c r="M211" s="66"/>
      <c r="N211" s="44">
        <f t="shared" si="28"/>
        <v>0.94097222222222221</v>
      </c>
      <c r="O211" s="49">
        <f t="shared" si="26"/>
        <v>3.0381944444444446</v>
      </c>
      <c r="P211" s="83">
        <v>182</v>
      </c>
      <c r="Q211" s="71">
        <f t="shared" si="27"/>
        <v>91</v>
      </c>
      <c r="R211" s="99"/>
      <c r="S211" s="99"/>
      <c r="T211" s="99"/>
      <c r="U211" s="99"/>
      <c r="V211" s="99"/>
      <c r="W211" s="99"/>
      <c r="X211" s="99"/>
      <c r="Y211" s="99"/>
      <c r="Z211" s="99"/>
      <c r="AA211" s="99"/>
      <c r="AB211" s="99"/>
      <c r="AC211" s="99"/>
      <c r="AD211" s="99"/>
      <c r="AE211" s="99"/>
      <c r="AF211" s="99"/>
      <c r="AG211" s="99"/>
      <c r="AH211" s="99"/>
      <c r="AI211" s="99"/>
      <c r="AJ211" s="99"/>
      <c r="AK211" s="99"/>
      <c r="AL211" s="99"/>
      <c r="AM211" s="99"/>
      <c r="AN211" s="99"/>
      <c r="AO211" s="99"/>
      <c r="AP211" s="99"/>
      <c r="AQ211" s="99"/>
      <c r="AR211" s="99"/>
      <c r="AS211" s="99"/>
      <c r="AT211" s="99"/>
    </row>
    <row r="212" spans="1:46" s="71" customFormat="1" x14ac:dyDescent="0.3">
      <c r="A212" s="66">
        <v>1359</v>
      </c>
      <c r="B212" s="67" t="s">
        <v>121</v>
      </c>
      <c r="C212" s="66">
        <v>50</v>
      </c>
      <c r="D212" s="88">
        <v>220</v>
      </c>
      <c r="E212" s="68">
        <v>3</v>
      </c>
      <c r="F212" s="66">
        <v>1458</v>
      </c>
      <c r="G212" s="66">
        <f>Q212*E212</f>
        <v>1438.5</v>
      </c>
      <c r="H212" s="66">
        <f t="shared" si="24"/>
        <v>1448.25</v>
      </c>
      <c r="I212" s="88">
        <v>750</v>
      </c>
      <c r="J212" s="69">
        <f t="shared" si="25"/>
        <v>9.5649999999999995</v>
      </c>
      <c r="K212" s="66"/>
      <c r="L212" s="66"/>
      <c r="M212" s="66"/>
      <c r="N212" s="44">
        <f t="shared" si="28"/>
        <v>1.4482500000000003</v>
      </c>
      <c r="O212" s="49">
        <f t="shared" si="26"/>
        <v>11.013249999999999</v>
      </c>
      <c r="P212" s="83">
        <v>959</v>
      </c>
      <c r="Q212" s="71">
        <f t="shared" si="27"/>
        <v>479.5</v>
      </c>
      <c r="R212" s="99"/>
      <c r="S212" s="99"/>
      <c r="T212" s="99"/>
      <c r="U212" s="99"/>
      <c r="V212" s="99"/>
      <c r="W212" s="99"/>
      <c r="X212" s="99"/>
      <c r="Y212" s="99"/>
      <c r="Z212" s="99"/>
      <c r="AA212" s="99"/>
      <c r="AB212" s="99"/>
      <c r="AC212" s="99"/>
      <c r="AD212" s="99"/>
      <c r="AE212" s="99"/>
      <c r="AF212" s="99"/>
      <c r="AG212" s="99"/>
      <c r="AH212" s="99"/>
      <c r="AI212" s="99"/>
      <c r="AJ212" s="99"/>
      <c r="AK212" s="99"/>
      <c r="AL212" s="99"/>
      <c r="AM212" s="99"/>
      <c r="AN212" s="99"/>
      <c r="AO212" s="99"/>
      <c r="AP212" s="99"/>
      <c r="AQ212" s="99"/>
      <c r="AR212" s="99"/>
      <c r="AS212" s="99"/>
      <c r="AT212" s="99"/>
    </row>
    <row r="213" spans="1:46" s="71" customFormat="1" x14ac:dyDescent="0.3">
      <c r="A213" s="66">
        <v>1360</v>
      </c>
      <c r="B213" s="67" t="s">
        <v>236</v>
      </c>
      <c r="C213" s="66">
        <v>50</v>
      </c>
      <c r="D213" s="88">
        <v>0</v>
      </c>
      <c r="E213" s="68">
        <v>3</v>
      </c>
      <c r="F213" s="66">
        <v>483</v>
      </c>
      <c r="G213" s="66">
        <f>Q213*E213</f>
        <v>600</v>
      </c>
      <c r="H213" s="66">
        <f t="shared" si="24"/>
        <v>541.5</v>
      </c>
      <c r="I213" s="88">
        <v>150</v>
      </c>
      <c r="J213" s="69">
        <f t="shared" si="25"/>
        <v>7.83</v>
      </c>
      <c r="K213" s="66"/>
      <c r="L213" s="66"/>
      <c r="M213" s="66"/>
      <c r="N213" s="44">
        <f t="shared" si="28"/>
        <v>0.54150000000000009</v>
      </c>
      <c r="O213" s="49">
        <f t="shared" si="26"/>
        <v>8.3715000000000011</v>
      </c>
      <c r="P213" s="83">
        <v>400</v>
      </c>
      <c r="Q213" s="71">
        <f t="shared" si="27"/>
        <v>200</v>
      </c>
      <c r="R213" s="99"/>
      <c r="S213" s="99"/>
      <c r="T213" s="99"/>
      <c r="U213" s="99"/>
      <c r="V213" s="99"/>
      <c r="W213" s="99"/>
      <c r="X213" s="99"/>
      <c r="Y213" s="99"/>
      <c r="Z213" s="99"/>
      <c r="AA213" s="99"/>
      <c r="AB213" s="99"/>
      <c r="AC213" s="99"/>
      <c r="AD213" s="99"/>
      <c r="AE213" s="99"/>
      <c r="AF213" s="99"/>
      <c r="AG213" s="99"/>
      <c r="AH213" s="99"/>
      <c r="AI213" s="99"/>
      <c r="AJ213" s="99"/>
      <c r="AK213" s="99"/>
      <c r="AL213" s="99"/>
      <c r="AM213" s="99"/>
      <c r="AN213" s="99"/>
      <c r="AO213" s="99"/>
      <c r="AP213" s="99"/>
      <c r="AQ213" s="99"/>
      <c r="AR213" s="99"/>
      <c r="AS213" s="99"/>
      <c r="AT213" s="99"/>
    </row>
    <row r="214" spans="1:46" s="71" customFormat="1" x14ac:dyDescent="0.3">
      <c r="A214" s="66">
        <v>1361</v>
      </c>
      <c r="B214" s="67" t="s">
        <v>122</v>
      </c>
      <c r="C214" s="66">
        <v>50</v>
      </c>
      <c r="D214" s="88">
        <v>490</v>
      </c>
      <c r="E214" s="68">
        <v>3</v>
      </c>
      <c r="F214" s="66">
        <v>2340</v>
      </c>
      <c r="G214" s="66">
        <f>Q214*E214</f>
        <v>2100</v>
      </c>
      <c r="H214" s="66">
        <f t="shared" si="24"/>
        <v>2220</v>
      </c>
      <c r="I214" s="88">
        <v>1250</v>
      </c>
      <c r="J214" s="69">
        <f t="shared" si="25"/>
        <v>9.6</v>
      </c>
      <c r="K214" s="66"/>
      <c r="L214" s="66"/>
      <c r="M214" s="66"/>
      <c r="N214" s="44">
        <f t="shared" si="28"/>
        <v>2.2200000000000002</v>
      </c>
      <c r="O214" s="49">
        <f t="shared" si="26"/>
        <v>11.82</v>
      </c>
      <c r="P214" s="83">
        <v>1400</v>
      </c>
      <c r="Q214" s="71">
        <f t="shared" si="27"/>
        <v>700</v>
      </c>
      <c r="R214" s="99"/>
      <c r="S214" s="99"/>
      <c r="T214" s="99"/>
      <c r="U214" s="99"/>
      <c r="V214" s="99"/>
      <c r="W214" s="99"/>
      <c r="X214" s="99"/>
      <c r="Y214" s="99"/>
      <c r="Z214" s="99"/>
      <c r="AA214" s="99"/>
      <c r="AB214" s="99"/>
      <c r="AC214" s="99"/>
      <c r="AD214" s="99"/>
      <c r="AE214" s="99"/>
      <c r="AF214" s="99"/>
      <c r="AG214" s="99"/>
      <c r="AH214" s="99"/>
      <c r="AI214" s="99"/>
      <c r="AJ214" s="99"/>
      <c r="AK214" s="99"/>
      <c r="AL214" s="99"/>
      <c r="AM214" s="99"/>
      <c r="AN214" s="99"/>
      <c r="AO214" s="99"/>
      <c r="AP214" s="99"/>
      <c r="AQ214" s="99"/>
      <c r="AR214" s="99"/>
      <c r="AS214" s="99"/>
      <c r="AT214" s="99"/>
    </row>
    <row r="215" spans="1:46" s="71" customFormat="1" x14ac:dyDescent="0.3">
      <c r="A215" s="66">
        <v>1363</v>
      </c>
      <c r="B215" s="67" t="s">
        <v>123</v>
      </c>
      <c r="C215" s="66">
        <v>50</v>
      </c>
      <c r="D215" s="88">
        <v>300</v>
      </c>
      <c r="E215" s="68">
        <v>3</v>
      </c>
      <c r="F215" s="66">
        <v>1221</v>
      </c>
      <c r="G215" s="66">
        <f>Q215*E215</f>
        <v>1200</v>
      </c>
      <c r="H215" s="66">
        <f t="shared" si="24"/>
        <v>1210.5</v>
      </c>
      <c r="I215" s="88">
        <v>500</v>
      </c>
      <c r="J215" s="69">
        <f t="shared" si="25"/>
        <v>8.2100000000000009</v>
      </c>
      <c r="K215" s="66"/>
      <c r="L215" s="66"/>
      <c r="M215" s="66"/>
      <c r="N215" s="44">
        <f t="shared" si="28"/>
        <v>1.2105000000000001</v>
      </c>
      <c r="O215" s="49">
        <f t="shared" si="26"/>
        <v>9.4205000000000005</v>
      </c>
      <c r="P215" s="83">
        <v>800</v>
      </c>
      <c r="Q215" s="71">
        <f t="shared" si="27"/>
        <v>400</v>
      </c>
      <c r="R215" s="99"/>
      <c r="S215" s="99"/>
      <c r="T215" s="99"/>
      <c r="U215" s="99"/>
      <c r="V215" s="99"/>
      <c r="W215" s="99"/>
      <c r="X215" s="99"/>
      <c r="Y215" s="99"/>
      <c r="Z215" s="99"/>
      <c r="AA215" s="99"/>
      <c r="AB215" s="99"/>
      <c r="AC215" s="99"/>
      <c r="AD215" s="99"/>
      <c r="AE215" s="99"/>
      <c r="AF215" s="99"/>
      <c r="AG215" s="99"/>
      <c r="AH215" s="99"/>
      <c r="AI215" s="99"/>
      <c r="AJ215" s="99"/>
      <c r="AK215" s="99"/>
      <c r="AL215" s="99"/>
      <c r="AM215" s="99"/>
      <c r="AN215" s="99"/>
      <c r="AO215" s="99"/>
      <c r="AP215" s="99"/>
      <c r="AQ215" s="99"/>
      <c r="AR215" s="99"/>
      <c r="AS215" s="99"/>
      <c r="AT215" s="99"/>
    </row>
    <row r="216" spans="1:46" x14ac:dyDescent="0.3">
      <c r="A216" s="14"/>
      <c r="I216" s="114">
        <f>SUM(I3:I215)</f>
        <v>156235</v>
      </c>
      <c r="O216" s="49">
        <f t="shared" si="26"/>
        <v>0</v>
      </c>
      <c r="Q216" s="71">
        <f t="shared" si="27"/>
        <v>0</v>
      </c>
    </row>
    <row r="217" spans="1:46" s="71" customFormat="1" x14ac:dyDescent="0.3">
      <c r="A217" s="66">
        <v>4019</v>
      </c>
      <c r="B217" s="67" t="s">
        <v>296</v>
      </c>
      <c r="C217" s="66">
        <v>1</v>
      </c>
      <c r="D217" s="66">
        <v>4</v>
      </c>
      <c r="E217" s="68">
        <v>8</v>
      </c>
      <c r="F217" s="66">
        <v>135</v>
      </c>
      <c r="G217" s="69">
        <f>S217</f>
        <v>133.33333333333334</v>
      </c>
      <c r="H217" s="69">
        <f t="shared" si="24"/>
        <v>134.16666666666669</v>
      </c>
      <c r="I217" s="66"/>
      <c r="J217" s="69">
        <f>(H217-D217-I217)/C217</f>
        <v>130.16666666666669</v>
      </c>
      <c r="K217" s="66"/>
      <c r="L217" s="66"/>
      <c r="M217" s="66"/>
      <c r="N217" s="44">
        <f t="shared" ref="N217:N227" si="29">H217*0.05/C217</f>
        <v>6.7083333333333348</v>
      </c>
      <c r="O217" s="49">
        <f t="shared" si="26"/>
        <v>136.87500000000003</v>
      </c>
      <c r="P217" s="83"/>
      <c r="Q217" s="71">
        <f t="shared" si="27"/>
        <v>0</v>
      </c>
      <c r="R217" s="113">
        <v>100</v>
      </c>
      <c r="S217" s="113">
        <f>R217/6*8</f>
        <v>133.33333333333334</v>
      </c>
      <c r="T217" s="99"/>
      <c r="U217" s="99"/>
      <c r="V217" s="99"/>
      <c r="W217" s="99"/>
      <c r="X217" s="99"/>
      <c r="Y217" s="99"/>
      <c r="Z217" s="99"/>
      <c r="AA217" s="99"/>
      <c r="AB217" s="99"/>
      <c r="AC217" s="99"/>
      <c r="AD217" s="99"/>
      <c r="AE217" s="99"/>
      <c r="AF217" s="99"/>
      <c r="AG217" s="99"/>
      <c r="AH217" s="99"/>
      <c r="AI217" s="99"/>
      <c r="AJ217" s="99"/>
      <c r="AK217" s="99"/>
      <c r="AL217" s="99"/>
      <c r="AM217" s="99"/>
      <c r="AN217" s="99"/>
      <c r="AO217" s="99"/>
      <c r="AP217" s="99"/>
      <c r="AQ217" s="99"/>
      <c r="AR217" s="99"/>
      <c r="AS217" s="99"/>
      <c r="AT217" s="99"/>
    </row>
    <row r="218" spans="1:46" s="71" customFormat="1" x14ac:dyDescent="0.3">
      <c r="A218" s="66">
        <v>4034</v>
      </c>
      <c r="B218" s="67" t="s">
        <v>297</v>
      </c>
      <c r="C218" s="66">
        <v>1</v>
      </c>
      <c r="D218" s="66">
        <v>21</v>
      </c>
      <c r="E218" s="68">
        <v>8</v>
      </c>
      <c r="F218" s="66">
        <v>162</v>
      </c>
      <c r="G218" s="69">
        <f t="shared" ref="G218:G227" si="30">S218</f>
        <v>221.33333333333334</v>
      </c>
      <c r="H218" s="69">
        <f t="shared" si="24"/>
        <v>191.66666666666669</v>
      </c>
      <c r="I218" s="66"/>
      <c r="J218" s="69">
        <f t="shared" si="25"/>
        <v>170.66666666666669</v>
      </c>
      <c r="K218" s="66"/>
      <c r="L218" s="66"/>
      <c r="M218" s="66"/>
      <c r="N218" s="44">
        <f t="shared" si="29"/>
        <v>9.5833333333333339</v>
      </c>
      <c r="O218" s="49">
        <f t="shared" si="26"/>
        <v>180.25000000000003</v>
      </c>
      <c r="P218" s="83"/>
      <c r="Q218" s="71">
        <f t="shared" si="27"/>
        <v>0</v>
      </c>
      <c r="R218" s="113">
        <v>166</v>
      </c>
      <c r="S218" s="113">
        <f>R218/6*8</f>
        <v>221.33333333333334</v>
      </c>
      <c r="T218" s="99"/>
      <c r="U218" s="99"/>
      <c r="V218" s="99"/>
      <c r="W218" s="99"/>
      <c r="X218" s="99"/>
      <c r="Y218" s="99"/>
      <c r="Z218" s="99"/>
      <c r="AA218" s="99"/>
      <c r="AB218" s="99"/>
      <c r="AC218" s="99"/>
      <c r="AD218" s="99"/>
      <c r="AE218" s="99"/>
      <c r="AF218" s="99"/>
      <c r="AG218" s="99"/>
      <c r="AH218" s="99"/>
      <c r="AI218" s="99"/>
      <c r="AJ218" s="99"/>
      <c r="AK218" s="99"/>
      <c r="AL218" s="99"/>
      <c r="AM218" s="99"/>
      <c r="AN218" s="99"/>
      <c r="AO218" s="99"/>
      <c r="AP218" s="99"/>
      <c r="AQ218" s="99"/>
      <c r="AR218" s="99"/>
      <c r="AS218" s="99"/>
      <c r="AT218" s="99"/>
    </row>
    <row r="219" spans="1:46" s="71" customFormat="1" x14ac:dyDescent="0.3">
      <c r="A219" s="66">
        <v>4036</v>
      </c>
      <c r="B219" s="67" t="s">
        <v>298</v>
      </c>
      <c r="C219" s="66">
        <v>1</v>
      </c>
      <c r="D219" s="66">
        <v>12</v>
      </c>
      <c r="E219" s="68">
        <v>8</v>
      </c>
      <c r="F219" s="66">
        <v>81</v>
      </c>
      <c r="G219" s="69">
        <f t="shared" si="30"/>
        <v>106.66666666666667</v>
      </c>
      <c r="H219" s="69">
        <f t="shared" si="24"/>
        <v>93.833333333333343</v>
      </c>
      <c r="I219" s="66"/>
      <c r="J219" s="69">
        <f t="shared" si="25"/>
        <v>81.833333333333343</v>
      </c>
      <c r="K219" s="66"/>
      <c r="L219" s="66"/>
      <c r="M219" s="66"/>
      <c r="N219" s="44">
        <f t="shared" si="29"/>
        <v>4.6916666666666673</v>
      </c>
      <c r="O219" s="49">
        <f t="shared" si="26"/>
        <v>86.525000000000006</v>
      </c>
      <c r="P219" s="83"/>
      <c r="Q219" s="71">
        <f t="shared" si="27"/>
        <v>0</v>
      </c>
      <c r="R219" s="113">
        <v>80</v>
      </c>
      <c r="S219" s="113">
        <f>R219/6*8</f>
        <v>106.66666666666667</v>
      </c>
      <c r="T219" s="99"/>
      <c r="U219" s="99"/>
      <c r="V219" s="99"/>
      <c r="W219" s="99"/>
      <c r="X219" s="99"/>
      <c r="Y219" s="99"/>
      <c r="Z219" s="99"/>
      <c r="AA219" s="99"/>
      <c r="AB219" s="99"/>
      <c r="AC219" s="99"/>
      <c r="AD219" s="99"/>
      <c r="AE219" s="99"/>
      <c r="AF219" s="99"/>
      <c r="AG219" s="99"/>
      <c r="AH219" s="99"/>
      <c r="AI219" s="99"/>
      <c r="AJ219" s="99"/>
      <c r="AK219" s="99"/>
      <c r="AL219" s="99"/>
      <c r="AM219" s="99"/>
      <c r="AN219" s="99"/>
      <c r="AO219" s="99"/>
      <c r="AP219" s="99"/>
      <c r="AQ219" s="99"/>
      <c r="AR219" s="99"/>
      <c r="AS219" s="99"/>
      <c r="AT219" s="99"/>
    </row>
    <row r="220" spans="1:46" s="71" customFormat="1" x14ac:dyDescent="0.3">
      <c r="A220" s="66">
        <v>4018</v>
      </c>
      <c r="B220" s="67" t="s">
        <v>294</v>
      </c>
      <c r="C220" s="66">
        <v>1</v>
      </c>
      <c r="D220" s="66">
        <v>42</v>
      </c>
      <c r="E220" s="68">
        <v>8</v>
      </c>
      <c r="F220" s="66">
        <v>135</v>
      </c>
      <c r="G220" s="69">
        <f t="shared" si="30"/>
        <v>166.66666666666666</v>
      </c>
      <c r="H220" s="69">
        <f t="shared" si="24"/>
        <v>150.83333333333331</v>
      </c>
      <c r="I220" s="66"/>
      <c r="J220" s="69">
        <f t="shared" si="25"/>
        <v>108.83333333333331</v>
      </c>
      <c r="K220" s="66"/>
      <c r="L220" s="66"/>
      <c r="M220" s="66"/>
      <c r="N220" s="44">
        <f t="shared" si="29"/>
        <v>7.5416666666666661</v>
      </c>
      <c r="O220" s="49">
        <f t="shared" si="26"/>
        <v>116.37499999999999</v>
      </c>
      <c r="P220" s="83"/>
      <c r="Q220" s="71">
        <f t="shared" si="27"/>
        <v>0</v>
      </c>
      <c r="R220" s="113">
        <v>125</v>
      </c>
      <c r="S220" s="113">
        <f>R220/6*8</f>
        <v>166.66666666666666</v>
      </c>
      <c r="T220" s="99"/>
      <c r="U220" s="99"/>
      <c r="V220" s="99"/>
      <c r="W220" s="99"/>
      <c r="X220" s="99"/>
      <c r="Y220" s="99"/>
      <c r="Z220" s="99"/>
      <c r="AA220" s="99"/>
      <c r="AB220" s="99"/>
      <c r="AC220" s="99"/>
      <c r="AD220" s="99"/>
      <c r="AE220" s="99"/>
      <c r="AF220" s="99"/>
      <c r="AG220" s="99"/>
      <c r="AH220" s="99"/>
      <c r="AI220" s="99"/>
      <c r="AJ220" s="99"/>
      <c r="AK220" s="99"/>
      <c r="AL220" s="99"/>
      <c r="AM220" s="99"/>
      <c r="AN220" s="99"/>
      <c r="AO220" s="99"/>
      <c r="AP220" s="99"/>
      <c r="AQ220" s="99"/>
      <c r="AR220" s="99"/>
      <c r="AS220" s="99"/>
      <c r="AT220" s="99"/>
    </row>
    <row r="221" spans="1:46" s="71" customFormat="1" x14ac:dyDescent="0.3">
      <c r="A221" s="66">
        <v>4003</v>
      </c>
      <c r="B221" s="67" t="s">
        <v>300</v>
      </c>
      <c r="C221" s="66">
        <v>1</v>
      </c>
      <c r="D221" s="66">
        <v>56</v>
      </c>
      <c r="E221" s="68">
        <v>12</v>
      </c>
      <c r="F221" s="66">
        <v>61</v>
      </c>
      <c r="G221" s="69">
        <f t="shared" si="30"/>
        <v>34</v>
      </c>
      <c r="H221" s="69">
        <f t="shared" si="24"/>
        <v>47.5</v>
      </c>
      <c r="I221" s="66"/>
      <c r="J221" s="69">
        <f t="shared" si="25"/>
        <v>-8.5</v>
      </c>
      <c r="K221" s="66"/>
      <c r="L221" s="66"/>
      <c r="M221" s="66"/>
      <c r="N221" s="44">
        <f t="shared" si="29"/>
        <v>2.375</v>
      </c>
      <c r="O221" s="49">
        <f t="shared" si="26"/>
        <v>-6.125</v>
      </c>
      <c r="P221" s="83"/>
      <c r="Q221" s="71">
        <f t="shared" si="27"/>
        <v>0</v>
      </c>
      <c r="R221" s="113">
        <v>17</v>
      </c>
      <c r="S221" s="113">
        <f>R221/6*12</f>
        <v>34</v>
      </c>
      <c r="T221" s="99"/>
      <c r="U221" s="99"/>
      <c r="V221" s="99"/>
      <c r="W221" s="99"/>
      <c r="X221" s="99"/>
      <c r="Y221" s="99"/>
      <c r="Z221" s="99"/>
      <c r="AA221" s="99"/>
      <c r="AB221" s="99"/>
      <c r="AC221" s="99"/>
      <c r="AD221" s="99"/>
      <c r="AE221" s="99"/>
      <c r="AF221" s="99"/>
      <c r="AG221" s="99"/>
      <c r="AH221" s="99"/>
      <c r="AI221" s="99"/>
      <c r="AJ221" s="99"/>
      <c r="AK221" s="99"/>
      <c r="AL221" s="99"/>
      <c r="AM221" s="99"/>
      <c r="AN221" s="99"/>
      <c r="AO221" s="99"/>
      <c r="AP221" s="99"/>
      <c r="AQ221" s="99"/>
      <c r="AR221" s="99"/>
      <c r="AS221" s="99"/>
      <c r="AT221" s="99"/>
    </row>
    <row r="222" spans="1:46" s="71" customFormat="1" x14ac:dyDescent="0.3">
      <c r="A222" s="66">
        <v>4005</v>
      </c>
      <c r="B222" s="67" t="s">
        <v>299</v>
      </c>
      <c r="C222" s="66">
        <v>1</v>
      </c>
      <c r="D222" s="66">
        <v>21</v>
      </c>
      <c r="E222" s="68">
        <v>12</v>
      </c>
      <c r="F222" s="66">
        <v>70</v>
      </c>
      <c r="G222" s="69">
        <f t="shared" si="30"/>
        <v>84</v>
      </c>
      <c r="H222" s="69">
        <f t="shared" si="24"/>
        <v>77</v>
      </c>
      <c r="I222" s="66"/>
      <c r="J222" s="69">
        <f t="shared" si="25"/>
        <v>56</v>
      </c>
      <c r="K222" s="66"/>
      <c r="L222" s="66"/>
      <c r="M222" s="66"/>
      <c r="N222" s="44">
        <f t="shared" si="29"/>
        <v>3.85</v>
      </c>
      <c r="O222" s="49">
        <f t="shared" si="26"/>
        <v>59.85</v>
      </c>
      <c r="P222" s="83"/>
      <c r="Q222" s="71">
        <f t="shared" si="27"/>
        <v>0</v>
      </c>
      <c r="R222" s="113">
        <v>42</v>
      </c>
      <c r="S222" s="113">
        <f t="shared" ref="S222:S227" si="31">R222/6*12</f>
        <v>84</v>
      </c>
      <c r="T222" s="99"/>
      <c r="U222" s="99"/>
      <c r="V222" s="99"/>
      <c r="W222" s="99"/>
      <c r="X222" s="99"/>
      <c r="Y222" s="99"/>
      <c r="Z222" s="99"/>
      <c r="AA222" s="99"/>
      <c r="AB222" s="99"/>
      <c r="AC222" s="99"/>
      <c r="AD222" s="99"/>
      <c r="AE222" s="99"/>
      <c r="AF222" s="99"/>
      <c r="AG222" s="99"/>
      <c r="AH222" s="99"/>
      <c r="AI222" s="99"/>
      <c r="AJ222" s="99"/>
      <c r="AK222" s="99"/>
      <c r="AL222" s="99"/>
      <c r="AM222" s="99"/>
      <c r="AN222" s="99"/>
      <c r="AO222" s="99"/>
      <c r="AP222" s="99"/>
      <c r="AQ222" s="99"/>
      <c r="AR222" s="99"/>
      <c r="AS222" s="99"/>
      <c r="AT222" s="99"/>
    </row>
    <row r="223" spans="1:46" s="71" customFormat="1" x14ac:dyDescent="0.3">
      <c r="A223" s="66">
        <v>4007</v>
      </c>
      <c r="B223" s="67" t="s">
        <v>301</v>
      </c>
      <c r="C223" s="66">
        <v>1</v>
      </c>
      <c r="D223" s="66">
        <v>21</v>
      </c>
      <c r="E223" s="68">
        <v>12</v>
      </c>
      <c r="F223" s="66">
        <v>55</v>
      </c>
      <c r="G223" s="69">
        <f t="shared" si="30"/>
        <v>64</v>
      </c>
      <c r="H223" s="69">
        <f t="shared" si="24"/>
        <v>59.5</v>
      </c>
      <c r="I223" s="66"/>
      <c r="J223" s="69">
        <f t="shared" si="25"/>
        <v>38.5</v>
      </c>
      <c r="K223" s="66"/>
      <c r="L223" s="66"/>
      <c r="M223" s="66"/>
      <c r="N223" s="44">
        <f t="shared" si="29"/>
        <v>2.9750000000000001</v>
      </c>
      <c r="O223" s="49">
        <f t="shared" si="26"/>
        <v>41.475000000000001</v>
      </c>
      <c r="P223" s="83"/>
      <c r="Q223" s="71">
        <f t="shared" si="27"/>
        <v>0</v>
      </c>
      <c r="R223" s="113">
        <v>32</v>
      </c>
      <c r="S223" s="113">
        <f t="shared" si="31"/>
        <v>64</v>
      </c>
      <c r="T223" s="99"/>
      <c r="U223" s="99"/>
      <c r="V223" s="99"/>
      <c r="W223" s="99"/>
      <c r="X223" s="99"/>
      <c r="Y223" s="99"/>
      <c r="Z223" s="99"/>
      <c r="AA223" s="99"/>
      <c r="AB223" s="99"/>
      <c r="AC223" s="99"/>
      <c r="AD223" s="99"/>
      <c r="AE223" s="99"/>
      <c r="AF223" s="99"/>
      <c r="AG223" s="99"/>
      <c r="AH223" s="99"/>
      <c r="AI223" s="99"/>
      <c r="AJ223" s="99"/>
      <c r="AK223" s="99"/>
      <c r="AL223" s="99"/>
      <c r="AM223" s="99"/>
      <c r="AN223" s="99"/>
      <c r="AO223" s="99"/>
      <c r="AP223" s="99"/>
      <c r="AQ223" s="99"/>
      <c r="AR223" s="99"/>
      <c r="AS223" s="99"/>
      <c r="AT223" s="99"/>
    </row>
    <row r="224" spans="1:46" s="71" customFormat="1" x14ac:dyDescent="0.3">
      <c r="A224" s="66">
        <v>4009</v>
      </c>
      <c r="B224" s="67" t="s">
        <v>302</v>
      </c>
      <c r="C224" s="66">
        <v>1</v>
      </c>
      <c r="D224" s="66">
        <v>0</v>
      </c>
      <c r="E224" s="68">
        <v>12</v>
      </c>
      <c r="F224" s="66">
        <v>66</v>
      </c>
      <c r="G224" s="69">
        <f t="shared" si="30"/>
        <v>80</v>
      </c>
      <c r="H224" s="69">
        <f t="shared" si="24"/>
        <v>73</v>
      </c>
      <c r="I224" s="66"/>
      <c r="J224" s="69">
        <f t="shared" si="25"/>
        <v>73</v>
      </c>
      <c r="K224" s="66"/>
      <c r="L224" s="66"/>
      <c r="M224" s="66"/>
      <c r="N224" s="44">
        <f t="shared" si="29"/>
        <v>3.6500000000000004</v>
      </c>
      <c r="O224" s="49">
        <f t="shared" si="26"/>
        <v>76.650000000000006</v>
      </c>
      <c r="P224" s="83"/>
      <c r="Q224" s="71">
        <f t="shared" si="27"/>
        <v>0</v>
      </c>
      <c r="R224" s="113">
        <v>40</v>
      </c>
      <c r="S224" s="113">
        <f t="shared" si="31"/>
        <v>80</v>
      </c>
      <c r="T224" s="99"/>
      <c r="U224" s="99"/>
      <c r="V224" s="99"/>
      <c r="W224" s="99"/>
      <c r="X224" s="99"/>
      <c r="Y224" s="99"/>
      <c r="Z224" s="99"/>
      <c r="AA224" s="99"/>
      <c r="AB224" s="99"/>
      <c r="AC224" s="99"/>
      <c r="AD224" s="99"/>
      <c r="AE224" s="99"/>
      <c r="AF224" s="99"/>
      <c r="AG224" s="99"/>
      <c r="AH224" s="99"/>
      <c r="AI224" s="99"/>
      <c r="AJ224" s="99"/>
      <c r="AK224" s="99"/>
      <c r="AL224" s="99"/>
      <c r="AM224" s="99"/>
      <c r="AN224" s="99"/>
      <c r="AO224" s="99"/>
      <c r="AP224" s="99"/>
      <c r="AQ224" s="99"/>
      <c r="AR224" s="99"/>
      <c r="AS224" s="99"/>
      <c r="AT224" s="99"/>
    </row>
    <row r="225" spans="1:46" s="71" customFormat="1" x14ac:dyDescent="0.3">
      <c r="A225" s="66">
        <v>4011</v>
      </c>
      <c r="B225" s="67" t="s">
        <v>303</v>
      </c>
      <c r="C225" s="66">
        <v>1</v>
      </c>
      <c r="D225" s="66">
        <v>42</v>
      </c>
      <c r="E225" s="68">
        <v>12</v>
      </c>
      <c r="F225" s="66">
        <v>58</v>
      </c>
      <c r="G225" s="69">
        <f t="shared" si="30"/>
        <v>42</v>
      </c>
      <c r="H225" s="69">
        <f t="shared" si="24"/>
        <v>50</v>
      </c>
      <c r="I225" s="66"/>
      <c r="J225" s="69">
        <f t="shared" si="25"/>
        <v>8</v>
      </c>
      <c r="K225" s="66"/>
      <c r="L225" s="66"/>
      <c r="M225" s="66"/>
      <c r="N225" s="44">
        <f t="shared" si="29"/>
        <v>2.5</v>
      </c>
      <c r="O225" s="49">
        <f t="shared" si="26"/>
        <v>10.5</v>
      </c>
      <c r="P225" s="83"/>
      <c r="Q225" s="71">
        <f t="shared" si="27"/>
        <v>0</v>
      </c>
      <c r="R225" s="113">
        <v>21</v>
      </c>
      <c r="S225" s="113">
        <f t="shared" si="31"/>
        <v>42</v>
      </c>
      <c r="T225" s="99"/>
      <c r="U225" s="99"/>
      <c r="V225" s="99"/>
      <c r="W225" s="99"/>
      <c r="X225" s="99"/>
      <c r="Y225" s="99"/>
      <c r="Z225" s="99"/>
      <c r="AA225" s="99"/>
      <c r="AB225" s="99"/>
      <c r="AC225" s="99"/>
      <c r="AD225" s="99"/>
      <c r="AE225" s="99"/>
      <c r="AF225" s="99"/>
      <c r="AG225" s="99"/>
      <c r="AH225" s="99"/>
      <c r="AI225" s="99"/>
      <c r="AJ225" s="99"/>
      <c r="AK225" s="99"/>
      <c r="AL225" s="99"/>
      <c r="AM225" s="99"/>
      <c r="AN225" s="99"/>
      <c r="AO225" s="99"/>
      <c r="AP225" s="99"/>
      <c r="AQ225" s="99"/>
      <c r="AR225" s="99"/>
      <c r="AS225" s="99"/>
      <c r="AT225" s="99"/>
    </row>
    <row r="226" spans="1:46" s="71" customFormat="1" x14ac:dyDescent="0.3">
      <c r="A226" s="66">
        <v>4014</v>
      </c>
      <c r="B226" s="67" t="s">
        <v>305</v>
      </c>
      <c r="C226" s="66">
        <v>1</v>
      </c>
      <c r="D226" s="66">
        <v>37</v>
      </c>
      <c r="E226" s="68">
        <v>12</v>
      </c>
      <c r="F226" s="66">
        <v>90</v>
      </c>
      <c r="G226" s="69">
        <f t="shared" si="30"/>
        <v>128</v>
      </c>
      <c r="H226" s="69">
        <f t="shared" si="24"/>
        <v>109</v>
      </c>
      <c r="I226" s="66"/>
      <c r="J226" s="69">
        <f t="shared" si="25"/>
        <v>72</v>
      </c>
      <c r="K226" s="66"/>
      <c r="L226" s="66"/>
      <c r="M226" s="66"/>
      <c r="N226" s="44">
        <f t="shared" si="29"/>
        <v>5.45</v>
      </c>
      <c r="O226" s="49">
        <f t="shared" si="26"/>
        <v>77.45</v>
      </c>
      <c r="P226" s="83"/>
      <c r="Q226" s="71">
        <f t="shared" si="27"/>
        <v>0</v>
      </c>
      <c r="R226" s="113">
        <v>64</v>
      </c>
      <c r="S226" s="113">
        <f t="shared" si="31"/>
        <v>128</v>
      </c>
      <c r="T226" s="99"/>
      <c r="U226" s="99"/>
      <c r="V226" s="99"/>
      <c r="W226" s="99"/>
      <c r="X226" s="99"/>
      <c r="Y226" s="99"/>
      <c r="Z226" s="99"/>
      <c r="AA226" s="99"/>
      <c r="AB226" s="99"/>
      <c r="AC226" s="99"/>
      <c r="AD226" s="99"/>
      <c r="AE226" s="99"/>
      <c r="AF226" s="99"/>
      <c r="AG226" s="99"/>
      <c r="AH226" s="99"/>
      <c r="AI226" s="99"/>
      <c r="AJ226" s="99"/>
      <c r="AK226" s="99"/>
      <c r="AL226" s="99"/>
      <c r="AM226" s="99"/>
      <c r="AN226" s="99"/>
      <c r="AO226" s="99"/>
      <c r="AP226" s="99"/>
      <c r="AQ226" s="99"/>
      <c r="AR226" s="99"/>
      <c r="AS226" s="99"/>
      <c r="AT226" s="99"/>
    </row>
    <row r="227" spans="1:46" s="71" customFormat="1" x14ac:dyDescent="0.3">
      <c r="A227" s="66">
        <v>4022</v>
      </c>
      <c r="B227" s="67" t="s">
        <v>306</v>
      </c>
      <c r="C227" s="66">
        <v>1</v>
      </c>
      <c r="D227" s="66"/>
      <c r="E227" s="68">
        <v>6</v>
      </c>
      <c r="F227" s="66">
        <v>230</v>
      </c>
      <c r="G227" s="69">
        <f t="shared" si="30"/>
        <v>0</v>
      </c>
      <c r="H227" s="69">
        <f t="shared" si="24"/>
        <v>115</v>
      </c>
      <c r="I227" s="66"/>
      <c r="J227" s="69">
        <f t="shared" si="25"/>
        <v>115</v>
      </c>
      <c r="K227" s="66"/>
      <c r="L227" s="66"/>
      <c r="M227" s="66"/>
      <c r="N227" s="44">
        <f t="shared" si="29"/>
        <v>5.75</v>
      </c>
      <c r="O227" s="49">
        <f t="shared" si="26"/>
        <v>120.75</v>
      </c>
      <c r="P227" s="83"/>
      <c r="Q227" s="71">
        <f t="shared" si="27"/>
        <v>0</v>
      </c>
      <c r="R227" s="113"/>
      <c r="S227" s="113">
        <f t="shared" si="31"/>
        <v>0</v>
      </c>
      <c r="T227" s="99"/>
      <c r="U227" s="99"/>
      <c r="V227" s="99"/>
      <c r="W227" s="99"/>
      <c r="X227" s="99"/>
      <c r="Y227" s="99"/>
      <c r="Z227" s="99"/>
      <c r="AA227" s="99"/>
      <c r="AB227" s="99"/>
      <c r="AC227" s="99"/>
      <c r="AD227" s="99"/>
      <c r="AE227" s="99"/>
      <c r="AF227" s="99"/>
      <c r="AG227" s="99"/>
      <c r="AH227" s="99"/>
      <c r="AI227" s="99"/>
      <c r="AJ227" s="99"/>
      <c r="AK227" s="99"/>
      <c r="AL227" s="99"/>
      <c r="AM227" s="99"/>
      <c r="AN227" s="99"/>
      <c r="AO227" s="99"/>
      <c r="AP227" s="99"/>
      <c r="AQ227" s="99"/>
      <c r="AR227" s="99"/>
      <c r="AS227" s="99"/>
      <c r="AT227" s="99"/>
    </row>
    <row r="228" spans="1:46" x14ac:dyDescent="0.3">
      <c r="D228" s="12">
        <v>87</v>
      </c>
    </row>
  </sheetData>
  <mergeCells count="1">
    <mergeCell ref="A1:O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FAAF3-4C1D-413C-9180-55E6DC55AECC}">
  <dimension ref="A1:AR232"/>
  <sheetViews>
    <sheetView showGridLines="0" workbookViewId="0">
      <selection activeCell="K8" sqref="K8"/>
    </sheetView>
  </sheetViews>
  <sheetFormatPr defaultColWidth="8.88671875" defaultRowHeight="13.8" x14ac:dyDescent="0.3"/>
  <cols>
    <col min="1" max="1" width="5" style="12" bestFit="1" customWidth="1"/>
    <col min="2" max="2" width="35.5546875" style="12" customWidth="1"/>
    <col min="3" max="4" width="10.6640625" style="12" customWidth="1"/>
    <col min="5" max="5" width="10.6640625" style="26" customWidth="1"/>
    <col min="6" max="11" width="10.6640625" style="12" customWidth="1"/>
    <col min="12" max="12" width="10.6640625" style="31" customWidth="1"/>
    <col min="13" max="13" width="10.6640625" style="61" customWidth="1"/>
    <col min="14" max="14" width="8.88671875" style="82"/>
    <col min="15" max="16384" width="8.88671875" style="12"/>
  </cols>
  <sheetData>
    <row r="1" spans="1:44" ht="14.4" customHeight="1" x14ac:dyDescent="0.3">
      <c r="A1" s="139" t="s">
        <v>374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40"/>
    </row>
    <row r="2" spans="1:44" ht="83.4" customHeight="1" x14ac:dyDescent="0.3">
      <c r="A2" s="6" t="s">
        <v>318</v>
      </c>
      <c r="B2" s="6" t="s">
        <v>0</v>
      </c>
      <c r="C2" s="6" t="s">
        <v>3</v>
      </c>
      <c r="D2" s="6" t="s">
        <v>70</v>
      </c>
      <c r="E2" s="6" t="s">
        <v>2</v>
      </c>
      <c r="F2" s="6" t="s">
        <v>1</v>
      </c>
      <c r="G2" s="29" t="s">
        <v>355</v>
      </c>
      <c r="H2" s="6" t="s">
        <v>268</v>
      </c>
      <c r="I2" s="6" t="s">
        <v>381</v>
      </c>
      <c r="J2" s="6" t="s">
        <v>395</v>
      </c>
      <c r="K2" s="30" t="s">
        <v>394</v>
      </c>
      <c r="L2" s="30" t="s">
        <v>13</v>
      </c>
      <c r="M2" s="60" t="s">
        <v>12</v>
      </c>
    </row>
    <row r="3" spans="1:44" s="71" customFormat="1" x14ac:dyDescent="0.3">
      <c r="A3" s="66">
        <v>11</v>
      </c>
      <c r="B3" s="67" t="s">
        <v>137</v>
      </c>
      <c r="C3" s="66">
        <v>12</v>
      </c>
      <c r="D3" s="88">
        <v>3290</v>
      </c>
      <c r="E3" s="68">
        <v>10</v>
      </c>
      <c r="F3" s="66">
        <v>3200</v>
      </c>
      <c r="G3" s="66">
        <f>O3*E3</f>
        <v>3700</v>
      </c>
      <c r="H3" s="66">
        <f>SUM(F3+G3)/2</f>
        <v>3450</v>
      </c>
      <c r="I3" s="66"/>
      <c r="J3" s="117">
        <f>H3-D3</f>
        <v>160</v>
      </c>
      <c r="K3" s="119">
        <f>(H3-D3)/C3</f>
        <v>13.333333333333334</v>
      </c>
      <c r="L3" s="44">
        <f t="shared" ref="L3:L34" si="0">H3*0.05/C3</f>
        <v>14.375</v>
      </c>
      <c r="M3" s="40">
        <f t="shared" ref="M3:M34" si="1">K3+L3</f>
        <v>27.708333333333336</v>
      </c>
      <c r="N3" s="83">
        <v>740</v>
      </c>
      <c r="O3" s="71">
        <f>N3/2</f>
        <v>370</v>
      </c>
      <c r="P3" s="78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99"/>
      <c r="AO3" s="99"/>
      <c r="AP3" s="99"/>
      <c r="AQ3" s="99"/>
      <c r="AR3" s="99"/>
    </row>
    <row r="4" spans="1:44" s="110" customFormat="1" x14ac:dyDescent="0.3">
      <c r="A4" s="75">
        <v>95</v>
      </c>
      <c r="B4" s="102" t="s">
        <v>52</v>
      </c>
      <c r="C4" s="75">
        <v>6</v>
      </c>
      <c r="D4" s="75"/>
      <c r="E4" s="106">
        <v>6</v>
      </c>
      <c r="F4" s="75">
        <v>1026</v>
      </c>
      <c r="G4" s="75">
        <v>1026</v>
      </c>
      <c r="H4" s="75">
        <f t="shared" ref="H4:H59" si="2">SUM(F4+G4)/2</f>
        <v>1026</v>
      </c>
      <c r="I4" s="75"/>
      <c r="J4" s="117">
        <f t="shared" ref="J4:J67" si="3">H4-D4</f>
        <v>1026</v>
      </c>
      <c r="K4" s="119">
        <f>(H4-D4)/C4</f>
        <v>171</v>
      </c>
      <c r="L4" s="108">
        <f t="shared" si="0"/>
        <v>8.5500000000000007</v>
      </c>
      <c r="M4" s="40">
        <f t="shared" si="1"/>
        <v>179.55</v>
      </c>
      <c r="N4" s="109"/>
      <c r="O4" s="110">
        <f t="shared" ref="O4:O69" si="4">N4/2</f>
        <v>0</v>
      </c>
    </row>
    <row r="5" spans="1:44" s="71" customFormat="1" x14ac:dyDescent="0.3">
      <c r="A5" s="66">
        <v>3044</v>
      </c>
      <c r="B5" s="67" t="s">
        <v>132</v>
      </c>
      <c r="C5" s="66">
        <v>12</v>
      </c>
      <c r="D5" s="88">
        <v>386</v>
      </c>
      <c r="E5" s="68">
        <v>10</v>
      </c>
      <c r="F5" s="66">
        <v>988</v>
      </c>
      <c r="G5" s="66">
        <v>988</v>
      </c>
      <c r="H5" s="66">
        <f t="shared" si="2"/>
        <v>988</v>
      </c>
      <c r="I5" s="66"/>
      <c r="J5" s="117">
        <f t="shared" si="3"/>
        <v>602</v>
      </c>
      <c r="K5" s="119">
        <f>(H5-D5)/C5</f>
        <v>50.166666666666664</v>
      </c>
      <c r="L5" s="44">
        <f t="shared" si="0"/>
        <v>4.1166666666666671</v>
      </c>
      <c r="M5" s="40">
        <f t="shared" si="1"/>
        <v>54.283333333333331</v>
      </c>
      <c r="N5" s="83"/>
      <c r="O5" s="71">
        <f t="shared" si="4"/>
        <v>0</v>
      </c>
      <c r="P5" s="78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  <c r="AH5" s="99"/>
      <c r="AI5" s="99"/>
      <c r="AJ5" s="99"/>
      <c r="AK5" s="99"/>
      <c r="AL5" s="99"/>
      <c r="AM5" s="99"/>
      <c r="AN5" s="99"/>
      <c r="AO5" s="99"/>
      <c r="AP5" s="99"/>
      <c r="AQ5" s="99"/>
      <c r="AR5" s="99"/>
    </row>
    <row r="6" spans="1:44" s="71" customFormat="1" x14ac:dyDescent="0.3">
      <c r="A6" s="66">
        <v>3040</v>
      </c>
      <c r="B6" s="67" t="s">
        <v>130</v>
      </c>
      <c r="C6" s="66">
        <v>12</v>
      </c>
      <c r="D6" s="88">
        <v>0</v>
      </c>
      <c r="E6" s="68">
        <v>10</v>
      </c>
      <c r="F6" s="66">
        <v>820</v>
      </c>
      <c r="G6" s="66">
        <f t="shared" ref="G6:G32" si="5">O6*E6</f>
        <v>425</v>
      </c>
      <c r="H6" s="66">
        <f t="shared" si="2"/>
        <v>622.5</v>
      </c>
      <c r="I6" s="66"/>
      <c r="J6" s="117">
        <f t="shared" si="3"/>
        <v>622.5</v>
      </c>
      <c r="K6" s="119">
        <f>(H6-D6)/C6</f>
        <v>51.875</v>
      </c>
      <c r="L6" s="44">
        <f t="shared" si="0"/>
        <v>2.59375</v>
      </c>
      <c r="M6" s="40">
        <f t="shared" si="1"/>
        <v>54.46875</v>
      </c>
      <c r="N6" s="83">
        <v>85</v>
      </c>
      <c r="O6" s="71">
        <f t="shared" si="4"/>
        <v>42.5</v>
      </c>
      <c r="P6" s="78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99"/>
    </row>
    <row r="7" spans="1:44" s="71" customFormat="1" x14ac:dyDescent="0.3">
      <c r="A7" s="66">
        <v>3050</v>
      </c>
      <c r="B7" s="67" t="s">
        <v>131</v>
      </c>
      <c r="C7" s="66">
        <v>12</v>
      </c>
      <c r="D7" s="88">
        <v>840</v>
      </c>
      <c r="E7" s="68">
        <v>10</v>
      </c>
      <c r="F7" s="66">
        <v>795</v>
      </c>
      <c r="G7" s="66">
        <f t="shared" si="5"/>
        <v>1265</v>
      </c>
      <c r="H7" s="66">
        <f t="shared" si="2"/>
        <v>1030</v>
      </c>
      <c r="I7" s="66"/>
      <c r="J7" s="117">
        <f t="shared" si="3"/>
        <v>190</v>
      </c>
      <c r="K7" s="119">
        <f>(H7-D7)/C7</f>
        <v>15.833333333333334</v>
      </c>
      <c r="L7" s="44">
        <f t="shared" si="0"/>
        <v>4.291666666666667</v>
      </c>
      <c r="M7" s="40">
        <f t="shared" si="1"/>
        <v>20.125</v>
      </c>
      <c r="N7" s="83">
        <v>253</v>
      </c>
      <c r="O7" s="71">
        <f t="shared" si="4"/>
        <v>126.5</v>
      </c>
      <c r="P7" s="78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  <c r="AO7" s="99"/>
      <c r="AP7" s="99"/>
      <c r="AQ7" s="99"/>
      <c r="AR7" s="99"/>
    </row>
    <row r="8" spans="1:44" s="71" customFormat="1" x14ac:dyDescent="0.3">
      <c r="A8" s="66">
        <v>3099</v>
      </c>
      <c r="B8" s="67" t="s">
        <v>201</v>
      </c>
      <c r="C8" s="66">
        <v>30</v>
      </c>
      <c r="D8" s="88">
        <v>500</v>
      </c>
      <c r="E8" s="68">
        <v>3</v>
      </c>
      <c r="F8" s="66">
        <v>473</v>
      </c>
      <c r="G8" s="66">
        <f t="shared" si="5"/>
        <v>349.5</v>
      </c>
      <c r="H8" s="66">
        <f t="shared" si="2"/>
        <v>411.25</v>
      </c>
      <c r="I8" s="66"/>
      <c r="J8" s="117">
        <f t="shared" si="3"/>
        <v>-88.75</v>
      </c>
      <c r="K8" s="119">
        <f>IF(J8&lt;=0,H8+J8, H8-J8)/C8</f>
        <v>10.75</v>
      </c>
      <c r="L8" s="44">
        <f t="shared" si="0"/>
        <v>0.68541666666666667</v>
      </c>
      <c r="M8" s="40">
        <f t="shared" si="1"/>
        <v>11.435416666666667</v>
      </c>
      <c r="N8" s="83">
        <v>233</v>
      </c>
      <c r="O8" s="71">
        <f t="shared" si="4"/>
        <v>116.5</v>
      </c>
      <c r="P8" s="78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  <c r="AO8" s="99"/>
      <c r="AP8" s="99"/>
      <c r="AQ8" s="99"/>
      <c r="AR8" s="99"/>
    </row>
    <row r="9" spans="1:44" s="71" customFormat="1" x14ac:dyDescent="0.3">
      <c r="A9" s="66">
        <v>1039</v>
      </c>
      <c r="B9" s="67" t="s">
        <v>53</v>
      </c>
      <c r="C9" s="66">
        <v>24</v>
      </c>
      <c r="D9" s="88">
        <v>5109</v>
      </c>
      <c r="E9" s="68">
        <v>9</v>
      </c>
      <c r="F9" s="66">
        <v>3750</v>
      </c>
      <c r="G9" s="66">
        <f t="shared" si="5"/>
        <v>7429.5</v>
      </c>
      <c r="H9" s="66">
        <f t="shared" si="2"/>
        <v>5589.75</v>
      </c>
      <c r="I9" s="66"/>
      <c r="J9" s="117">
        <f t="shared" si="3"/>
        <v>480.75</v>
      </c>
      <c r="K9" s="119">
        <f t="shared" ref="K9:K20" si="6">(H9-D9)/C9</f>
        <v>20.03125</v>
      </c>
      <c r="L9" s="44">
        <f t="shared" si="0"/>
        <v>11.645312500000001</v>
      </c>
      <c r="M9" s="40">
        <f t="shared" si="1"/>
        <v>31.676562500000003</v>
      </c>
      <c r="N9" s="83">
        <v>1651</v>
      </c>
      <c r="O9" s="71">
        <f t="shared" si="4"/>
        <v>825.5</v>
      </c>
      <c r="P9" s="78"/>
      <c r="Q9" s="99"/>
      <c r="R9" s="99"/>
      <c r="S9" s="99"/>
      <c r="T9" s="99"/>
      <c r="U9" s="99"/>
      <c r="V9" s="99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  <c r="AO9" s="99"/>
      <c r="AP9" s="99"/>
      <c r="AQ9" s="99"/>
      <c r="AR9" s="99"/>
    </row>
    <row r="10" spans="1:44" s="71" customFormat="1" x14ac:dyDescent="0.3">
      <c r="A10" s="66">
        <v>1335</v>
      </c>
      <c r="B10" s="67" t="s">
        <v>202</v>
      </c>
      <c r="C10" s="66">
        <v>28</v>
      </c>
      <c r="D10" s="88">
        <v>252</v>
      </c>
      <c r="E10" s="68">
        <v>9</v>
      </c>
      <c r="F10" s="66">
        <v>677</v>
      </c>
      <c r="G10" s="66">
        <f t="shared" si="5"/>
        <v>1390.5</v>
      </c>
      <c r="H10" s="66">
        <f t="shared" si="2"/>
        <v>1033.75</v>
      </c>
      <c r="I10" s="66"/>
      <c r="J10" s="117">
        <f t="shared" si="3"/>
        <v>781.75</v>
      </c>
      <c r="K10" s="119">
        <f t="shared" si="6"/>
        <v>27.919642857142858</v>
      </c>
      <c r="L10" s="44">
        <f t="shared" si="0"/>
        <v>1.8459821428571428</v>
      </c>
      <c r="M10" s="40">
        <f t="shared" si="1"/>
        <v>29.765625</v>
      </c>
      <c r="N10" s="83">
        <v>309</v>
      </c>
      <c r="O10" s="71">
        <f t="shared" si="4"/>
        <v>154.5</v>
      </c>
      <c r="P10" s="78"/>
      <c r="Q10" s="99"/>
      <c r="R10" s="99"/>
      <c r="S10" s="99"/>
      <c r="T10" s="99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  <c r="AO10" s="99"/>
      <c r="AP10" s="99"/>
      <c r="AQ10" s="99"/>
      <c r="AR10" s="99"/>
    </row>
    <row r="11" spans="1:44" s="71" customFormat="1" x14ac:dyDescent="0.3">
      <c r="A11" s="66">
        <v>1107</v>
      </c>
      <c r="B11" s="67" t="s">
        <v>177</v>
      </c>
      <c r="C11" s="66">
        <v>15</v>
      </c>
      <c r="D11" s="88">
        <v>825</v>
      </c>
      <c r="E11" s="68">
        <v>6</v>
      </c>
      <c r="F11" s="66">
        <v>648</v>
      </c>
      <c r="G11" s="66">
        <f t="shared" si="5"/>
        <v>690</v>
      </c>
      <c r="H11" s="66">
        <f t="shared" si="2"/>
        <v>669</v>
      </c>
      <c r="I11" s="66"/>
      <c r="J11" s="117">
        <f t="shared" si="3"/>
        <v>-156</v>
      </c>
      <c r="K11" s="119">
        <f t="shared" si="6"/>
        <v>-10.4</v>
      </c>
      <c r="L11" s="44">
        <f t="shared" si="0"/>
        <v>2.23</v>
      </c>
      <c r="M11" s="40">
        <f t="shared" si="1"/>
        <v>-8.17</v>
      </c>
      <c r="N11" s="83">
        <v>230</v>
      </c>
      <c r="O11" s="71">
        <f t="shared" si="4"/>
        <v>115</v>
      </c>
      <c r="P11" s="78"/>
      <c r="Q11" s="99"/>
      <c r="R11" s="99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99"/>
      <c r="AJ11" s="99"/>
      <c r="AK11" s="99"/>
      <c r="AL11" s="99"/>
      <c r="AM11" s="99"/>
      <c r="AN11" s="99"/>
      <c r="AO11" s="99"/>
      <c r="AP11" s="99"/>
      <c r="AQ11" s="99"/>
      <c r="AR11" s="99"/>
    </row>
    <row r="12" spans="1:44" s="71" customFormat="1" x14ac:dyDescent="0.3">
      <c r="A12" s="66">
        <v>1336</v>
      </c>
      <c r="B12" s="67" t="s">
        <v>203</v>
      </c>
      <c r="C12" s="66">
        <v>28</v>
      </c>
      <c r="D12" s="88">
        <v>654</v>
      </c>
      <c r="E12" s="68">
        <v>9</v>
      </c>
      <c r="F12" s="66">
        <v>549</v>
      </c>
      <c r="G12" s="66">
        <f t="shared" si="5"/>
        <v>751.5</v>
      </c>
      <c r="H12" s="66">
        <f t="shared" si="2"/>
        <v>650.25</v>
      </c>
      <c r="I12" s="66"/>
      <c r="J12" s="117">
        <f t="shared" si="3"/>
        <v>-3.75</v>
      </c>
      <c r="K12" s="119">
        <f t="shared" si="6"/>
        <v>-0.13392857142857142</v>
      </c>
      <c r="L12" s="44">
        <f t="shared" si="0"/>
        <v>1.1611607142857143</v>
      </c>
      <c r="M12" s="40">
        <f t="shared" si="1"/>
        <v>1.0272321428571429</v>
      </c>
      <c r="N12" s="83">
        <v>167</v>
      </c>
      <c r="O12" s="71">
        <f t="shared" si="4"/>
        <v>83.5</v>
      </c>
      <c r="P12" s="78"/>
      <c r="Q12" s="99"/>
      <c r="R12" s="99"/>
      <c r="S12" s="99"/>
      <c r="T12" s="99"/>
      <c r="U12" s="99"/>
      <c r="V12" s="99"/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99"/>
      <c r="AH12" s="99"/>
      <c r="AI12" s="99"/>
      <c r="AJ12" s="99"/>
      <c r="AK12" s="99"/>
      <c r="AL12" s="99"/>
      <c r="AM12" s="99"/>
      <c r="AN12" s="99"/>
      <c r="AO12" s="99"/>
      <c r="AP12" s="99"/>
      <c r="AQ12" s="99"/>
      <c r="AR12" s="99"/>
    </row>
    <row r="13" spans="1:44" s="71" customFormat="1" x14ac:dyDescent="0.3">
      <c r="A13" s="66">
        <v>1337</v>
      </c>
      <c r="B13" s="67" t="s">
        <v>204</v>
      </c>
      <c r="C13" s="66">
        <v>28</v>
      </c>
      <c r="D13" s="88">
        <v>824</v>
      </c>
      <c r="E13" s="68">
        <v>9</v>
      </c>
      <c r="F13" s="66">
        <v>750</v>
      </c>
      <c r="G13" s="66">
        <f t="shared" si="5"/>
        <v>1228.5</v>
      </c>
      <c r="H13" s="66">
        <f t="shared" si="2"/>
        <v>989.25</v>
      </c>
      <c r="I13" s="66"/>
      <c r="J13" s="117">
        <f t="shared" si="3"/>
        <v>165.25</v>
      </c>
      <c r="K13" s="119">
        <f t="shared" si="6"/>
        <v>5.9017857142857144</v>
      </c>
      <c r="L13" s="44">
        <f t="shared" si="0"/>
        <v>1.7665178571428573</v>
      </c>
      <c r="M13" s="40">
        <f t="shared" si="1"/>
        <v>7.6683035714285719</v>
      </c>
      <c r="N13" s="83">
        <v>273</v>
      </c>
      <c r="O13" s="71">
        <f t="shared" si="4"/>
        <v>136.5</v>
      </c>
      <c r="P13" s="78"/>
      <c r="Q13" s="99"/>
      <c r="R13" s="99"/>
      <c r="S13" s="99"/>
      <c r="T13" s="99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99"/>
      <c r="AF13" s="99"/>
      <c r="AG13" s="99"/>
      <c r="AH13" s="99"/>
      <c r="AI13" s="99"/>
      <c r="AJ13" s="99"/>
      <c r="AK13" s="99"/>
      <c r="AL13" s="99"/>
      <c r="AM13" s="99"/>
      <c r="AN13" s="99"/>
      <c r="AO13" s="99"/>
      <c r="AP13" s="99"/>
      <c r="AQ13" s="99"/>
      <c r="AR13" s="99"/>
    </row>
    <row r="14" spans="1:44" s="71" customFormat="1" x14ac:dyDescent="0.3">
      <c r="A14" s="66">
        <v>3095</v>
      </c>
      <c r="B14" s="67" t="s">
        <v>186</v>
      </c>
      <c r="C14" s="66">
        <v>30</v>
      </c>
      <c r="D14" s="88">
        <v>71</v>
      </c>
      <c r="E14" s="68">
        <v>9</v>
      </c>
      <c r="F14" s="66">
        <v>131</v>
      </c>
      <c r="G14" s="66">
        <f t="shared" si="5"/>
        <v>94.5</v>
      </c>
      <c r="H14" s="66">
        <f t="shared" si="2"/>
        <v>112.75</v>
      </c>
      <c r="I14" s="66"/>
      <c r="J14" s="117">
        <f t="shared" si="3"/>
        <v>41.75</v>
      </c>
      <c r="K14" s="119">
        <f t="shared" si="6"/>
        <v>1.3916666666666666</v>
      </c>
      <c r="L14" s="44">
        <f t="shared" si="0"/>
        <v>0.18791666666666668</v>
      </c>
      <c r="M14" s="40">
        <f t="shared" si="1"/>
        <v>1.5795833333333333</v>
      </c>
      <c r="N14" s="83">
        <v>21</v>
      </c>
      <c r="O14" s="71">
        <f t="shared" si="4"/>
        <v>10.5</v>
      </c>
      <c r="P14" s="78"/>
      <c r="Q14" s="99"/>
      <c r="R14" s="99"/>
      <c r="S14" s="99"/>
      <c r="T14" s="99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99"/>
      <c r="AF14" s="99"/>
      <c r="AG14" s="99"/>
      <c r="AH14" s="99"/>
      <c r="AI14" s="99"/>
      <c r="AJ14" s="99"/>
      <c r="AK14" s="99"/>
      <c r="AL14" s="99"/>
      <c r="AM14" s="99"/>
      <c r="AN14" s="99"/>
      <c r="AO14" s="99"/>
      <c r="AP14" s="99"/>
      <c r="AQ14" s="99"/>
      <c r="AR14" s="99"/>
    </row>
    <row r="15" spans="1:44" s="71" customFormat="1" x14ac:dyDescent="0.3">
      <c r="A15" s="66">
        <v>3096</v>
      </c>
      <c r="B15" s="67" t="s">
        <v>187</v>
      </c>
      <c r="C15" s="66">
        <v>30</v>
      </c>
      <c r="D15" s="88">
        <v>48</v>
      </c>
      <c r="E15" s="68">
        <v>9</v>
      </c>
      <c r="F15" s="66">
        <v>63</v>
      </c>
      <c r="G15" s="66">
        <f t="shared" si="5"/>
        <v>112.5</v>
      </c>
      <c r="H15" s="66">
        <f t="shared" si="2"/>
        <v>87.75</v>
      </c>
      <c r="I15" s="66"/>
      <c r="J15" s="117">
        <f t="shared" si="3"/>
        <v>39.75</v>
      </c>
      <c r="K15" s="119">
        <f t="shared" si="6"/>
        <v>1.325</v>
      </c>
      <c r="L15" s="44">
        <f t="shared" si="0"/>
        <v>0.14625000000000002</v>
      </c>
      <c r="M15" s="40">
        <f t="shared" si="1"/>
        <v>1.4712499999999999</v>
      </c>
      <c r="N15" s="83">
        <v>25</v>
      </c>
      <c r="O15" s="71">
        <f t="shared" si="4"/>
        <v>12.5</v>
      </c>
      <c r="P15" s="78"/>
      <c r="Q15" s="99"/>
      <c r="R15" s="99"/>
      <c r="S15" s="99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99"/>
    </row>
    <row r="16" spans="1:44" s="71" customFormat="1" x14ac:dyDescent="0.3">
      <c r="A16" s="66">
        <v>3097</v>
      </c>
      <c r="B16" s="67" t="s">
        <v>185</v>
      </c>
      <c r="C16" s="66">
        <v>30</v>
      </c>
      <c r="D16" s="88">
        <v>61</v>
      </c>
      <c r="E16" s="68">
        <v>9</v>
      </c>
      <c r="F16" s="66">
        <v>126</v>
      </c>
      <c r="G16" s="66">
        <f t="shared" si="5"/>
        <v>85.5</v>
      </c>
      <c r="H16" s="66">
        <f t="shared" si="2"/>
        <v>105.75</v>
      </c>
      <c r="I16" s="66"/>
      <c r="J16" s="117">
        <f t="shared" si="3"/>
        <v>44.75</v>
      </c>
      <c r="K16" s="119">
        <f t="shared" si="6"/>
        <v>1.4916666666666667</v>
      </c>
      <c r="L16" s="44">
        <f t="shared" si="0"/>
        <v>0.17625000000000002</v>
      </c>
      <c r="M16" s="40">
        <f t="shared" si="1"/>
        <v>1.6679166666666667</v>
      </c>
      <c r="N16" s="83">
        <v>19</v>
      </c>
      <c r="O16" s="71">
        <f t="shared" si="4"/>
        <v>9.5</v>
      </c>
      <c r="P16" s="78"/>
      <c r="Q16" s="99"/>
      <c r="R16" s="99"/>
      <c r="S16" s="99"/>
      <c r="T16" s="99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  <c r="AO16" s="99"/>
      <c r="AP16" s="99"/>
      <c r="AQ16" s="99"/>
      <c r="AR16" s="99"/>
    </row>
    <row r="17" spans="1:44" s="71" customFormat="1" x14ac:dyDescent="0.3">
      <c r="A17" s="66">
        <v>1240</v>
      </c>
      <c r="B17" s="67" t="s">
        <v>184</v>
      </c>
      <c r="C17" s="66">
        <v>30</v>
      </c>
      <c r="D17" s="88">
        <v>5</v>
      </c>
      <c r="E17" s="68">
        <v>9</v>
      </c>
      <c r="F17" s="66">
        <v>153</v>
      </c>
      <c r="G17" s="66">
        <f t="shared" si="5"/>
        <v>175.5</v>
      </c>
      <c r="H17" s="66">
        <f t="shared" si="2"/>
        <v>164.25</v>
      </c>
      <c r="I17" s="66"/>
      <c r="J17" s="117">
        <f t="shared" si="3"/>
        <v>159.25</v>
      </c>
      <c r="K17" s="119">
        <f t="shared" si="6"/>
        <v>5.3083333333333336</v>
      </c>
      <c r="L17" s="44">
        <f t="shared" si="0"/>
        <v>0.27374999999999999</v>
      </c>
      <c r="M17" s="40">
        <f t="shared" si="1"/>
        <v>5.5820833333333333</v>
      </c>
      <c r="N17" s="83">
        <v>39</v>
      </c>
      <c r="O17" s="71">
        <f t="shared" si="4"/>
        <v>19.5</v>
      </c>
      <c r="P17" s="78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</row>
    <row r="18" spans="1:44" s="71" customFormat="1" x14ac:dyDescent="0.3">
      <c r="A18" s="66">
        <v>1377</v>
      </c>
      <c r="B18" s="67" t="s">
        <v>345</v>
      </c>
      <c r="C18" s="66">
        <v>28</v>
      </c>
      <c r="D18" s="88">
        <v>958</v>
      </c>
      <c r="E18" s="68">
        <v>9</v>
      </c>
      <c r="F18" s="66">
        <v>632</v>
      </c>
      <c r="G18" s="66">
        <f t="shared" si="5"/>
        <v>1291.5</v>
      </c>
      <c r="H18" s="66">
        <f t="shared" si="2"/>
        <v>961.75</v>
      </c>
      <c r="I18" s="66"/>
      <c r="J18" s="117">
        <f t="shared" si="3"/>
        <v>3.75</v>
      </c>
      <c r="K18" s="119">
        <f t="shared" si="6"/>
        <v>0.13392857142857142</v>
      </c>
      <c r="L18" s="44">
        <f t="shared" si="0"/>
        <v>1.7174107142857145</v>
      </c>
      <c r="M18" s="40">
        <f t="shared" si="1"/>
        <v>1.8513392857142859</v>
      </c>
      <c r="N18" s="83">
        <v>287</v>
      </c>
      <c r="O18" s="71">
        <f t="shared" si="4"/>
        <v>143.5</v>
      </c>
      <c r="P18" s="78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  <c r="AN18" s="99"/>
      <c r="AO18" s="99"/>
      <c r="AP18" s="99"/>
      <c r="AQ18" s="99"/>
      <c r="AR18" s="99"/>
    </row>
    <row r="19" spans="1:44" s="71" customFormat="1" x14ac:dyDescent="0.3">
      <c r="A19" s="66">
        <v>3087</v>
      </c>
      <c r="B19" s="67" t="s">
        <v>356</v>
      </c>
      <c r="C19" s="66">
        <v>21</v>
      </c>
      <c r="D19" s="88">
        <v>882</v>
      </c>
      <c r="E19" s="68">
        <v>9</v>
      </c>
      <c r="F19" s="66">
        <v>600</v>
      </c>
      <c r="G19" s="66">
        <f t="shared" si="5"/>
        <v>648</v>
      </c>
      <c r="H19" s="66">
        <f t="shared" si="2"/>
        <v>624</v>
      </c>
      <c r="I19" s="66"/>
      <c r="J19" s="117">
        <f t="shared" si="3"/>
        <v>-258</v>
      </c>
      <c r="K19" s="119">
        <f t="shared" si="6"/>
        <v>-12.285714285714286</v>
      </c>
      <c r="L19" s="44">
        <f t="shared" si="0"/>
        <v>1.4857142857142858</v>
      </c>
      <c r="M19" s="40">
        <f t="shared" si="1"/>
        <v>-10.8</v>
      </c>
      <c r="N19" s="83">
        <v>287</v>
      </c>
      <c r="O19" s="71">
        <v>72</v>
      </c>
      <c r="P19" s="78"/>
      <c r="Q19" s="99"/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/>
      <c r="AO19" s="99"/>
      <c r="AP19" s="99"/>
      <c r="AQ19" s="99"/>
      <c r="AR19" s="99"/>
    </row>
    <row r="20" spans="1:44" s="110" customFormat="1" x14ac:dyDescent="0.3">
      <c r="A20" s="75">
        <v>1339</v>
      </c>
      <c r="B20" s="102" t="s">
        <v>343</v>
      </c>
      <c r="C20" s="75">
        <v>24</v>
      </c>
      <c r="D20" s="75">
        <v>0</v>
      </c>
      <c r="E20" s="106">
        <v>8</v>
      </c>
      <c r="F20" s="75">
        <v>190</v>
      </c>
      <c r="G20" s="75">
        <f t="shared" si="5"/>
        <v>36</v>
      </c>
      <c r="H20" s="75">
        <f t="shared" si="2"/>
        <v>113</v>
      </c>
      <c r="I20" s="75"/>
      <c r="J20" s="117">
        <f t="shared" si="3"/>
        <v>113</v>
      </c>
      <c r="K20" s="119">
        <f t="shared" si="6"/>
        <v>4.708333333333333</v>
      </c>
      <c r="L20" s="108">
        <f t="shared" si="0"/>
        <v>0.23541666666666669</v>
      </c>
      <c r="M20" s="40">
        <f t="shared" si="1"/>
        <v>4.9437499999999996</v>
      </c>
      <c r="N20" s="109">
        <v>9</v>
      </c>
      <c r="O20" s="110">
        <f t="shared" si="4"/>
        <v>4.5</v>
      </c>
    </row>
    <row r="21" spans="1:44" s="71" customFormat="1" x14ac:dyDescent="0.3">
      <c r="A21" s="66">
        <v>57</v>
      </c>
      <c r="B21" s="67" t="s">
        <v>364</v>
      </c>
      <c r="C21" s="66">
        <v>6</v>
      </c>
      <c r="D21" s="88">
        <v>94</v>
      </c>
      <c r="E21" s="68">
        <v>8</v>
      </c>
      <c r="F21" s="66">
        <v>240</v>
      </c>
      <c r="G21" s="66">
        <f t="shared" si="5"/>
        <v>184</v>
      </c>
      <c r="H21" s="66">
        <f t="shared" si="2"/>
        <v>212</v>
      </c>
      <c r="I21" s="66"/>
      <c r="J21" s="117">
        <f t="shared" si="3"/>
        <v>118</v>
      </c>
      <c r="K21" s="119">
        <f>(H21-D21)/C21</f>
        <v>19.666666666666668</v>
      </c>
      <c r="L21" s="44">
        <f t="shared" si="0"/>
        <v>1.7666666666666668</v>
      </c>
      <c r="M21" s="40">
        <f t="shared" si="1"/>
        <v>21.433333333333334</v>
      </c>
      <c r="N21" s="83">
        <v>46</v>
      </c>
      <c r="O21" s="71">
        <f t="shared" si="4"/>
        <v>23</v>
      </c>
      <c r="P21" s="99"/>
      <c r="Q21" s="99"/>
      <c r="R21" s="99"/>
      <c r="S21" s="99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/>
      <c r="AH21" s="99"/>
      <c r="AI21" s="99"/>
      <c r="AJ21" s="99"/>
      <c r="AK21" s="99"/>
      <c r="AL21" s="99"/>
      <c r="AM21" s="99"/>
      <c r="AN21" s="99"/>
      <c r="AO21" s="99"/>
      <c r="AP21" s="99"/>
      <c r="AQ21" s="99"/>
      <c r="AR21" s="99"/>
    </row>
    <row r="22" spans="1:44" s="71" customFormat="1" x14ac:dyDescent="0.3">
      <c r="A22" s="66">
        <v>53</v>
      </c>
      <c r="B22" s="67" t="s">
        <v>140</v>
      </c>
      <c r="C22" s="66">
        <v>60</v>
      </c>
      <c r="D22" s="88">
        <v>0</v>
      </c>
      <c r="E22" s="68">
        <v>3.5</v>
      </c>
      <c r="F22" s="66">
        <v>4000</v>
      </c>
      <c r="G22" s="66">
        <f t="shared" si="5"/>
        <v>2625</v>
      </c>
      <c r="H22" s="66">
        <f>SUM(F22+G22)/2</f>
        <v>3312.5</v>
      </c>
      <c r="I22" s="66"/>
      <c r="J22" s="117">
        <f t="shared" si="3"/>
        <v>3312.5</v>
      </c>
      <c r="K22" s="119">
        <f>IF(J22&lt;=0,H22+J22, H22-D22)/C22</f>
        <v>55.208333333333336</v>
      </c>
      <c r="L22" s="44">
        <f t="shared" si="0"/>
        <v>2.7604166666666665</v>
      </c>
      <c r="M22" s="40">
        <f t="shared" si="1"/>
        <v>57.96875</v>
      </c>
      <c r="N22" s="83">
        <v>1500</v>
      </c>
      <c r="O22" s="71">
        <f t="shared" si="4"/>
        <v>750</v>
      </c>
      <c r="P22" s="99"/>
      <c r="Q22" s="99"/>
      <c r="R22" s="99"/>
      <c r="S22" s="99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  <c r="AN22" s="99"/>
      <c r="AO22" s="99"/>
      <c r="AP22" s="99"/>
      <c r="AQ22" s="99"/>
      <c r="AR22" s="99"/>
    </row>
    <row r="23" spans="1:44" s="71" customFormat="1" x14ac:dyDescent="0.3">
      <c r="A23" s="66">
        <v>72</v>
      </c>
      <c r="B23" s="67" t="s">
        <v>139</v>
      </c>
      <c r="C23" s="66">
        <v>60</v>
      </c>
      <c r="D23" s="88">
        <v>1800</v>
      </c>
      <c r="E23" s="68">
        <v>3.5</v>
      </c>
      <c r="F23" s="66">
        <v>5500</v>
      </c>
      <c r="G23" s="66">
        <f t="shared" si="5"/>
        <v>3675</v>
      </c>
      <c r="H23" s="66">
        <f t="shared" si="2"/>
        <v>4587.5</v>
      </c>
      <c r="I23" s="66"/>
      <c r="J23" s="117">
        <f t="shared" si="3"/>
        <v>2787.5</v>
      </c>
      <c r="K23" s="119">
        <f>IF(J23&lt;=0,H23+J23, H23-D23)/C23</f>
        <v>46.458333333333336</v>
      </c>
      <c r="L23" s="44">
        <f t="shared" si="0"/>
        <v>3.8229166666666665</v>
      </c>
      <c r="M23" s="40">
        <f t="shared" si="1"/>
        <v>50.28125</v>
      </c>
      <c r="N23" s="83">
        <v>2100</v>
      </c>
      <c r="O23" s="71">
        <f t="shared" si="4"/>
        <v>1050</v>
      </c>
      <c r="P23" s="99"/>
      <c r="Q23" s="99"/>
      <c r="R23" s="99"/>
      <c r="S23" s="99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  <c r="AO23" s="99"/>
      <c r="AP23" s="99"/>
      <c r="AQ23" s="99"/>
      <c r="AR23" s="99"/>
    </row>
    <row r="24" spans="1:44" s="71" customFormat="1" x14ac:dyDescent="0.3">
      <c r="A24" s="66">
        <v>3401</v>
      </c>
      <c r="B24" s="67" t="s">
        <v>109</v>
      </c>
      <c r="C24" s="66">
        <v>30</v>
      </c>
      <c r="D24" s="88">
        <v>3660</v>
      </c>
      <c r="E24" s="68">
        <v>8</v>
      </c>
      <c r="F24" s="66">
        <v>4316</v>
      </c>
      <c r="G24" s="66">
        <f t="shared" si="5"/>
        <v>7764</v>
      </c>
      <c r="H24" s="66">
        <f t="shared" si="2"/>
        <v>6040</v>
      </c>
      <c r="I24" s="66"/>
      <c r="J24" s="117">
        <f t="shared" si="3"/>
        <v>2380</v>
      </c>
      <c r="K24" s="119">
        <f>(H24-D24)/C24</f>
        <v>79.333333333333329</v>
      </c>
      <c r="L24" s="44">
        <f t="shared" si="0"/>
        <v>10.066666666666666</v>
      </c>
      <c r="M24" s="40">
        <f t="shared" si="1"/>
        <v>89.399999999999991</v>
      </c>
      <c r="N24" s="83">
        <v>1941</v>
      </c>
      <c r="O24" s="71">
        <f t="shared" si="4"/>
        <v>970.5</v>
      </c>
      <c r="P24" s="99"/>
      <c r="Q24" s="99"/>
      <c r="R24" s="99"/>
      <c r="S24" s="99"/>
      <c r="T24" s="99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  <c r="AO24" s="99"/>
      <c r="AP24" s="99"/>
      <c r="AQ24" s="99"/>
      <c r="AR24" s="99"/>
    </row>
    <row r="25" spans="1:44" s="71" customFormat="1" x14ac:dyDescent="0.3">
      <c r="A25" s="66">
        <v>3400</v>
      </c>
      <c r="B25" s="67" t="s">
        <v>108</v>
      </c>
      <c r="C25" s="66">
        <v>30</v>
      </c>
      <c r="D25" s="88">
        <v>4099</v>
      </c>
      <c r="E25" s="68">
        <v>8</v>
      </c>
      <c r="F25" s="66">
        <v>4930</v>
      </c>
      <c r="G25" s="66">
        <f t="shared" si="5"/>
        <v>10016</v>
      </c>
      <c r="H25" s="66">
        <f t="shared" ref="H25:H31" si="7">SUM(F25+G25)/2</f>
        <v>7473</v>
      </c>
      <c r="I25" s="66"/>
      <c r="J25" s="117">
        <f t="shared" si="3"/>
        <v>3374</v>
      </c>
      <c r="K25" s="119">
        <f>(H25-D25)/C25</f>
        <v>112.46666666666667</v>
      </c>
      <c r="L25" s="44">
        <f t="shared" si="0"/>
        <v>12.455000000000002</v>
      </c>
      <c r="M25" s="40">
        <f t="shared" si="1"/>
        <v>124.92166666666667</v>
      </c>
      <c r="N25" s="83">
        <v>2504</v>
      </c>
      <c r="O25" s="71">
        <f t="shared" si="4"/>
        <v>1252</v>
      </c>
      <c r="P25" s="99"/>
      <c r="Q25" s="99"/>
      <c r="R25" s="99"/>
      <c r="S25" s="99"/>
      <c r="T25" s="99"/>
      <c r="U25" s="99"/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  <c r="AN25" s="99"/>
      <c r="AO25" s="99"/>
      <c r="AP25" s="99"/>
      <c r="AQ25" s="99"/>
      <c r="AR25" s="99"/>
    </row>
    <row r="26" spans="1:44" s="71" customFormat="1" x14ac:dyDescent="0.3">
      <c r="A26" s="66">
        <v>1394</v>
      </c>
      <c r="B26" s="67" t="s">
        <v>102</v>
      </c>
      <c r="C26" s="66">
        <v>40</v>
      </c>
      <c r="D26" s="88">
        <v>0</v>
      </c>
      <c r="E26" s="68">
        <v>3</v>
      </c>
      <c r="F26" s="66">
        <v>2755</v>
      </c>
      <c r="G26" s="66">
        <f t="shared" si="5"/>
        <v>2163</v>
      </c>
      <c r="H26" s="66">
        <f t="shared" si="7"/>
        <v>2459</v>
      </c>
      <c r="I26" s="66"/>
      <c r="J26" s="117">
        <f t="shared" si="3"/>
        <v>2459</v>
      </c>
      <c r="K26" s="119">
        <f>IF(J26&lt;=0,H26+J26, H26-D26)/C26</f>
        <v>61.475000000000001</v>
      </c>
      <c r="L26" s="44">
        <f t="shared" si="0"/>
        <v>3.07375</v>
      </c>
      <c r="M26" s="40">
        <f t="shared" si="1"/>
        <v>64.548749999999998</v>
      </c>
      <c r="N26" s="83">
        <v>1442</v>
      </c>
      <c r="O26" s="71">
        <f t="shared" si="4"/>
        <v>721</v>
      </c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  <c r="AO26" s="99"/>
      <c r="AP26" s="99"/>
      <c r="AQ26" s="99"/>
      <c r="AR26" s="99"/>
    </row>
    <row r="27" spans="1:44" s="71" customFormat="1" x14ac:dyDescent="0.3">
      <c r="A27" s="66">
        <v>3402</v>
      </c>
      <c r="B27" s="67" t="s">
        <v>110</v>
      </c>
      <c r="C27" s="66">
        <v>30</v>
      </c>
      <c r="D27" s="88">
        <v>283</v>
      </c>
      <c r="E27" s="68">
        <v>8</v>
      </c>
      <c r="F27" s="66">
        <v>2812</v>
      </c>
      <c r="G27" s="66">
        <f t="shared" si="5"/>
        <v>3200</v>
      </c>
      <c r="H27" s="66">
        <f t="shared" si="7"/>
        <v>3006</v>
      </c>
      <c r="I27" s="66"/>
      <c r="J27" s="117">
        <f t="shared" si="3"/>
        <v>2723</v>
      </c>
      <c r="K27" s="119">
        <f>(H27-D27)/C27</f>
        <v>90.766666666666666</v>
      </c>
      <c r="L27" s="44">
        <f t="shared" si="0"/>
        <v>5.0100000000000007</v>
      </c>
      <c r="M27" s="40">
        <f t="shared" si="1"/>
        <v>95.776666666666671</v>
      </c>
      <c r="N27" s="83">
        <v>800</v>
      </c>
      <c r="O27" s="71">
        <f t="shared" si="4"/>
        <v>400</v>
      </c>
      <c r="P27" s="99"/>
      <c r="Q27" s="99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99"/>
      <c r="AO27" s="99"/>
      <c r="AP27" s="99"/>
      <c r="AQ27" s="99"/>
      <c r="AR27" s="99"/>
    </row>
    <row r="28" spans="1:44" s="71" customFormat="1" x14ac:dyDescent="0.3">
      <c r="A28" s="66">
        <v>3086</v>
      </c>
      <c r="B28" s="67" t="s">
        <v>333</v>
      </c>
      <c r="C28" s="66">
        <v>20</v>
      </c>
      <c r="D28" s="88">
        <v>1400</v>
      </c>
      <c r="E28" s="68">
        <v>3</v>
      </c>
      <c r="F28" s="66">
        <v>1660</v>
      </c>
      <c r="G28" s="66">
        <f t="shared" si="5"/>
        <v>1500</v>
      </c>
      <c r="H28" s="66">
        <f t="shared" si="7"/>
        <v>1580</v>
      </c>
      <c r="I28" s="66"/>
      <c r="J28" s="117">
        <f t="shared" si="3"/>
        <v>180</v>
      </c>
      <c r="K28" s="119">
        <f t="shared" ref="K28:K40" si="8">IF(J28&lt;=0,H28+J28, H28-D28)/C28</f>
        <v>9</v>
      </c>
      <c r="L28" s="44">
        <f t="shared" si="0"/>
        <v>3.95</v>
      </c>
      <c r="M28" s="40">
        <f t="shared" si="1"/>
        <v>12.95</v>
      </c>
      <c r="N28" s="83">
        <v>1000</v>
      </c>
      <c r="O28" s="71">
        <f t="shared" si="4"/>
        <v>500</v>
      </c>
      <c r="P28" s="99"/>
      <c r="Q28" s="99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99"/>
      <c r="AO28" s="99"/>
      <c r="AP28" s="99"/>
      <c r="AQ28" s="99"/>
      <c r="AR28" s="99"/>
    </row>
    <row r="29" spans="1:44" s="71" customFormat="1" x14ac:dyDescent="0.3">
      <c r="A29" s="66">
        <v>1348</v>
      </c>
      <c r="B29" s="67" t="s">
        <v>67</v>
      </c>
      <c r="C29" s="66">
        <v>42</v>
      </c>
      <c r="D29" s="88">
        <v>3165</v>
      </c>
      <c r="E29" s="68">
        <v>3</v>
      </c>
      <c r="F29" s="66">
        <v>3699</v>
      </c>
      <c r="G29" s="66">
        <f t="shared" si="5"/>
        <v>3750</v>
      </c>
      <c r="H29" s="66">
        <f t="shared" si="7"/>
        <v>3724.5</v>
      </c>
      <c r="I29" s="66"/>
      <c r="J29" s="117">
        <f t="shared" si="3"/>
        <v>559.5</v>
      </c>
      <c r="K29" s="119">
        <f t="shared" si="8"/>
        <v>13.321428571428571</v>
      </c>
      <c r="L29" s="44">
        <f t="shared" si="0"/>
        <v>4.4339285714285719</v>
      </c>
      <c r="M29" s="40">
        <f t="shared" si="1"/>
        <v>17.755357142857143</v>
      </c>
      <c r="N29" s="83">
        <v>2500</v>
      </c>
      <c r="O29" s="71">
        <f t="shared" si="4"/>
        <v>1250</v>
      </c>
      <c r="P29" s="99"/>
      <c r="Q29" s="99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99"/>
      <c r="AO29" s="99"/>
      <c r="AP29" s="99"/>
      <c r="AQ29" s="99"/>
      <c r="AR29" s="99"/>
    </row>
    <row r="30" spans="1:44" s="71" customFormat="1" x14ac:dyDescent="0.3">
      <c r="A30" s="66">
        <v>3085</v>
      </c>
      <c r="B30" s="67" t="s">
        <v>55</v>
      </c>
      <c r="C30" s="66">
        <v>42</v>
      </c>
      <c r="D30" s="88">
        <v>6751</v>
      </c>
      <c r="E30" s="68">
        <v>3</v>
      </c>
      <c r="F30" s="66">
        <v>9835</v>
      </c>
      <c r="G30" s="66">
        <f t="shared" si="5"/>
        <v>6750</v>
      </c>
      <c r="H30" s="66">
        <f t="shared" si="7"/>
        <v>8292.5</v>
      </c>
      <c r="I30" s="66"/>
      <c r="J30" s="117">
        <f t="shared" si="3"/>
        <v>1541.5</v>
      </c>
      <c r="K30" s="119">
        <f t="shared" si="8"/>
        <v>36.702380952380949</v>
      </c>
      <c r="L30" s="44">
        <f t="shared" si="0"/>
        <v>9.8720238095238102</v>
      </c>
      <c r="M30" s="40">
        <f t="shared" si="1"/>
        <v>46.574404761904759</v>
      </c>
      <c r="N30" s="83">
        <v>4500</v>
      </c>
      <c r="O30" s="71">
        <f t="shared" si="4"/>
        <v>2250</v>
      </c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99"/>
      <c r="AP30" s="99"/>
      <c r="AQ30" s="99"/>
      <c r="AR30" s="99"/>
    </row>
    <row r="31" spans="1:44" s="71" customFormat="1" x14ac:dyDescent="0.3">
      <c r="A31" s="66">
        <v>1341</v>
      </c>
      <c r="B31" s="67" t="s">
        <v>255</v>
      </c>
      <c r="C31" s="66">
        <v>20</v>
      </c>
      <c r="D31" s="88">
        <v>0</v>
      </c>
      <c r="E31" s="68">
        <v>3</v>
      </c>
      <c r="F31" s="66">
        <v>1431</v>
      </c>
      <c r="G31" s="66">
        <f t="shared" si="5"/>
        <v>1200</v>
      </c>
      <c r="H31" s="66">
        <f t="shared" si="7"/>
        <v>1315.5</v>
      </c>
      <c r="I31" s="66"/>
      <c r="J31" s="117">
        <f t="shared" si="3"/>
        <v>1315.5</v>
      </c>
      <c r="K31" s="119">
        <f t="shared" si="8"/>
        <v>65.775000000000006</v>
      </c>
      <c r="L31" s="44">
        <f t="shared" si="0"/>
        <v>3.2887500000000003</v>
      </c>
      <c r="M31" s="40">
        <f t="shared" si="1"/>
        <v>69.063749999999999</v>
      </c>
      <c r="N31" s="83">
        <v>800</v>
      </c>
      <c r="O31" s="71">
        <f t="shared" si="4"/>
        <v>400</v>
      </c>
      <c r="P31" s="99"/>
      <c r="Q31" s="99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99"/>
      <c r="AO31" s="99"/>
      <c r="AP31" s="99"/>
      <c r="AQ31" s="99"/>
      <c r="AR31" s="99"/>
    </row>
    <row r="32" spans="1:44" s="71" customFormat="1" x14ac:dyDescent="0.3">
      <c r="A32" s="66">
        <v>1538</v>
      </c>
      <c r="B32" s="67" t="s">
        <v>238</v>
      </c>
      <c r="C32" s="66">
        <v>60</v>
      </c>
      <c r="D32" s="88">
        <v>0</v>
      </c>
      <c r="E32" s="68">
        <v>4</v>
      </c>
      <c r="F32" s="66">
        <v>2867</v>
      </c>
      <c r="G32" s="66">
        <f t="shared" si="5"/>
        <v>2714</v>
      </c>
      <c r="H32" s="66">
        <f t="shared" si="2"/>
        <v>2790.5</v>
      </c>
      <c r="I32" s="66"/>
      <c r="J32" s="117">
        <f t="shared" si="3"/>
        <v>2790.5</v>
      </c>
      <c r="K32" s="119">
        <f t="shared" si="8"/>
        <v>46.508333333333333</v>
      </c>
      <c r="L32" s="44">
        <f t="shared" si="0"/>
        <v>2.3254166666666669</v>
      </c>
      <c r="M32" s="40">
        <f t="shared" si="1"/>
        <v>48.833750000000002</v>
      </c>
      <c r="N32" s="83">
        <v>1357</v>
      </c>
      <c r="O32" s="71">
        <f t="shared" si="4"/>
        <v>678.5</v>
      </c>
      <c r="P32" s="99"/>
      <c r="Q32" s="99"/>
      <c r="R32" s="99"/>
      <c r="S32" s="99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99"/>
      <c r="AI32" s="99"/>
      <c r="AJ32" s="99"/>
      <c r="AK32" s="99"/>
      <c r="AL32" s="99"/>
      <c r="AM32" s="99"/>
      <c r="AN32" s="99"/>
      <c r="AO32" s="99"/>
      <c r="AP32" s="99"/>
      <c r="AQ32" s="99"/>
      <c r="AR32" s="99"/>
    </row>
    <row r="33" spans="1:44" s="71" customFormat="1" x14ac:dyDescent="0.3">
      <c r="A33" s="66"/>
      <c r="B33" s="67" t="s">
        <v>365</v>
      </c>
      <c r="C33" s="66">
        <v>70</v>
      </c>
      <c r="D33" s="88">
        <v>0</v>
      </c>
      <c r="E33" s="68">
        <v>4</v>
      </c>
      <c r="F33" s="66">
        <v>1702</v>
      </c>
      <c r="G33" s="66">
        <v>1702</v>
      </c>
      <c r="H33" s="66">
        <f t="shared" si="2"/>
        <v>1702</v>
      </c>
      <c r="I33" s="66"/>
      <c r="J33" s="117">
        <f t="shared" si="3"/>
        <v>1702</v>
      </c>
      <c r="K33" s="119">
        <f t="shared" si="8"/>
        <v>24.314285714285713</v>
      </c>
      <c r="L33" s="44">
        <f t="shared" si="0"/>
        <v>1.2157142857142857</v>
      </c>
      <c r="M33" s="40">
        <f t="shared" si="1"/>
        <v>25.529999999999998</v>
      </c>
      <c r="N33" s="83"/>
      <c r="P33" s="99"/>
      <c r="Q33" s="99"/>
      <c r="R33" s="99"/>
      <c r="S33" s="99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99"/>
      <c r="AI33" s="99"/>
      <c r="AJ33" s="99"/>
      <c r="AK33" s="99"/>
      <c r="AL33" s="99"/>
      <c r="AM33" s="99"/>
      <c r="AN33" s="99"/>
      <c r="AO33" s="99"/>
      <c r="AP33" s="99"/>
      <c r="AQ33" s="99"/>
      <c r="AR33" s="99"/>
    </row>
    <row r="34" spans="1:44" s="71" customFormat="1" x14ac:dyDescent="0.3">
      <c r="A34" s="66">
        <v>1395</v>
      </c>
      <c r="B34" s="67" t="s">
        <v>366</v>
      </c>
      <c r="C34" s="66">
        <v>70</v>
      </c>
      <c r="D34" s="88">
        <v>0</v>
      </c>
      <c r="E34" s="68">
        <v>4</v>
      </c>
      <c r="F34" s="66">
        <v>5458</v>
      </c>
      <c r="G34" s="66">
        <f t="shared" ref="G34:G65" si="9">O34*E34</f>
        <v>5600</v>
      </c>
      <c r="H34" s="66">
        <f t="shared" si="2"/>
        <v>5529</v>
      </c>
      <c r="I34" s="66"/>
      <c r="J34" s="117">
        <f t="shared" si="3"/>
        <v>5529</v>
      </c>
      <c r="K34" s="119">
        <f t="shared" si="8"/>
        <v>78.98571428571428</v>
      </c>
      <c r="L34" s="44">
        <f t="shared" si="0"/>
        <v>3.9492857142857143</v>
      </c>
      <c r="M34" s="40">
        <f t="shared" si="1"/>
        <v>82.934999999999988</v>
      </c>
      <c r="N34" s="83">
        <v>2800</v>
      </c>
      <c r="O34" s="71">
        <f t="shared" si="4"/>
        <v>1400</v>
      </c>
      <c r="P34" s="99"/>
      <c r="Q34" s="99"/>
      <c r="R34" s="99"/>
      <c r="S34" s="99"/>
      <c r="T34" s="99"/>
      <c r="U34" s="99"/>
      <c r="V34" s="99"/>
      <c r="W34" s="99"/>
      <c r="X34" s="99"/>
      <c r="Y34" s="99"/>
      <c r="Z34" s="99"/>
      <c r="AA34" s="99"/>
      <c r="AB34" s="99"/>
      <c r="AC34" s="99"/>
      <c r="AD34" s="99"/>
      <c r="AE34" s="99"/>
      <c r="AF34" s="99"/>
      <c r="AG34" s="99"/>
      <c r="AH34" s="99"/>
      <c r="AI34" s="99"/>
      <c r="AJ34" s="99"/>
      <c r="AK34" s="99"/>
      <c r="AL34" s="99"/>
      <c r="AM34" s="99"/>
      <c r="AN34" s="99"/>
      <c r="AO34" s="99"/>
      <c r="AP34" s="99"/>
      <c r="AQ34" s="99"/>
      <c r="AR34" s="99"/>
    </row>
    <row r="35" spans="1:44" s="71" customFormat="1" x14ac:dyDescent="0.3">
      <c r="A35" s="66">
        <v>1397</v>
      </c>
      <c r="B35" s="67" t="s">
        <v>250</v>
      </c>
      <c r="C35" s="66">
        <v>40</v>
      </c>
      <c r="D35" s="88">
        <v>0</v>
      </c>
      <c r="E35" s="68">
        <v>3</v>
      </c>
      <c r="F35" s="66">
        <v>4099</v>
      </c>
      <c r="G35" s="66">
        <f t="shared" si="9"/>
        <v>3750</v>
      </c>
      <c r="H35" s="66">
        <f t="shared" si="2"/>
        <v>3924.5</v>
      </c>
      <c r="I35" s="66"/>
      <c r="J35" s="117">
        <f t="shared" si="3"/>
        <v>3924.5</v>
      </c>
      <c r="K35" s="119">
        <f t="shared" si="8"/>
        <v>98.112499999999997</v>
      </c>
      <c r="L35" s="44">
        <f t="shared" ref="L35:L59" si="10">H35*0.05/C35</f>
        <v>4.9056250000000006</v>
      </c>
      <c r="M35" s="40">
        <f t="shared" ref="M35:M66" si="11">K35+L35</f>
        <v>103.018125</v>
      </c>
      <c r="N35" s="83">
        <v>2500</v>
      </c>
      <c r="O35" s="71">
        <f t="shared" si="4"/>
        <v>1250</v>
      </c>
      <c r="P35" s="99"/>
      <c r="Q35" s="99"/>
      <c r="R35" s="99"/>
      <c r="S35" s="99"/>
      <c r="T35" s="99"/>
      <c r="U35" s="99"/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  <c r="AQ35" s="99"/>
      <c r="AR35" s="99"/>
    </row>
    <row r="36" spans="1:44" s="71" customFormat="1" x14ac:dyDescent="0.3">
      <c r="A36" s="66">
        <v>1016</v>
      </c>
      <c r="B36" s="67" t="s">
        <v>56</v>
      </c>
      <c r="C36" s="66">
        <v>15</v>
      </c>
      <c r="D36" s="88">
        <v>900</v>
      </c>
      <c r="E36" s="68">
        <v>3.5</v>
      </c>
      <c r="F36" s="66">
        <v>932</v>
      </c>
      <c r="G36" s="66">
        <f t="shared" si="9"/>
        <v>787.5</v>
      </c>
      <c r="H36" s="66">
        <f t="shared" si="2"/>
        <v>859.75</v>
      </c>
      <c r="I36" s="66"/>
      <c r="J36" s="117">
        <f t="shared" si="3"/>
        <v>-40.25</v>
      </c>
      <c r="K36" s="119">
        <f t="shared" si="8"/>
        <v>54.633333333333333</v>
      </c>
      <c r="L36" s="44">
        <f t="shared" si="10"/>
        <v>2.8658333333333337</v>
      </c>
      <c r="M36" s="40">
        <f t="shared" si="11"/>
        <v>57.499166666666667</v>
      </c>
      <c r="N36" s="83">
        <v>450</v>
      </c>
      <c r="O36" s="71">
        <f t="shared" si="4"/>
        <v>225</v>
      </c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99"/>
      <c r="AA36" s="99"/>
      <c r="AB36" s="99"/>
      <c r="AC36" s="99"/>
      <c r="AD36" s="99"/>
      <c r="AE36" s="99"/>
      <c r="AF36" s="99"/>
      <c r="AG36" s="99"/>
      <c r="AH36" s="99"/>
      <c r="AI36" s="99"/>
      <c r="AJ36" s="99"/>
      <c r="AK36" s="99"/>
      <c r="AL36" s="99"/>
      <c r="AM36" s="99"/>
      <c r="AN36" s="99"/>
      <c r="AO36" s="99"/>
      <c r="AP36" s="99"/>
      <c r="AQ36" s="99"/>
      <c r="AR36" s="99"/>
    </row>
    <row r="37" spans="1:44" s="71" customFormat="1" x14ac:dyDescent="0.3">
      <c r="A37" s="66">
        <v>1036</v>
      </c>
      <c r="B37" s="67" t="s">
        <v>71</v>
      </c>
      <c r="C37" s="66">
        <v>15</v>
      </c>
      <c r="D37" s="88">
        <v>825</v>
      </c>
      <c r="E37" s="68">
        <v>3.5</v>
      </c>
      <c r="F37" s="66">
        <v>545</v>
      </c>
      <c r="G37" s="66">
        <f t="shared" si="9"/>
        <v>612.5</v>
      </c>
      <c r="H37" s="66">
        <f t="shared" si="2"/>
        <v>578.75</v>
      </c>
      <c r="I37" s="66"/>
      <c r="J37" s="117">
        <f t="shared" si="3"/>
        <v>-246.25</v>
      </c>
      <c r="K37" s="119">
        <f t="shared" si="8"/>
        <v>22.166666666666668</v>
      </c>
      <c r="L37" s="44">
        <f t="shared" si="10"/>
        <v>1.9291666666666667</v>
      </c>
      <c r="M37" s="40">
        <f t="shared" si="11"/>
        <v>24.095833333333335</v>
      </c>
      <c r="N37" s="83">
        <v>350</v>
      </c>
      <c r="O37" s="71">
        <f t="shared" si="4"/>
        <v>175</v>
      </c>
      <c r="P37" s="99"/>
      <c r="Q37" s="99"/>
      <c r="R37" s="99"/>
      <c r="S37" s="99"/>
      <c r="T37" s="99"/>
      <c r="U37" s="99"/>
      <c r="V37" s="99"/>
      <c r="W37" s="99"/>
      <c r="X37" s="99"/>
      <c r="Y37" s="99"/>
      <c r="Z37" s="99"/>
      <c r="AA37" s="99"/>
      <c r="AB37" s="99"/>
      <c r="AC37" s="99"/>
      <c r="AD37" s="99"/>
      <c r="AE37" s="99"/>
      <c r="AF37" s="99"/>
      <c r="AG37" s="99"/>
      <c r="AH37" s="99"/>
      <c r="AI37" s="99"/>
      <c r="AJ37" s="99"/>
      <c r="AK37" s="99"/>
      <c r="AL37" s="99"/>
      <c r="AM37" s="99"/>
      <c r="AN37" s="99"/>
      <c r="AO37" s="99"/>
      <c r="AP37" s="99"/>
      <c r="AQ37" s="99"/>
      <c r="AR37" s="99"/>
    </row>
    <row r="38" spans="1:44" s="110" customFormat="1" x14ac:dyDescent="0.3">
      <c r="A38" s="75">
        <v>1522</v>
      </c>
      <c r="B38" s="102" t="s">
        <v>242</v>
      </c>
      <c r="C38" s="75">
        <v>28</v>
      </c>
      <c r="D38" s="75">
        <v>0</v>
      </c>
      <c r="E38" s="106">
        <v>4</v>
      </c>
      <c r="F38" s="75">
        <v>1232</v>
      </c>
      <c r="G38" s="75">
        <f t="shared" si="9"/>
        <v>770</v>
      </c>
      <c r="H38" s="75">
        <f t="shared" si="2"/>
        <v>1001</v>
      </c>
      <c r="I38" s="75"/>
      <c r="J38" s="117">
        <f t="shared" si="3"/>
        <v>1001</v>
      </c>
      <c r="K38" s="119">
        <f t="shared" si="8"/>
        <v>35.75</v>
      </c>
      <c r="L38" s="108">
        <f t="shared" si="10"/>
        <v>1.7875000000000001</v>
      </c>
      <c r="M38" s="40">
        <f t="shared" si="11"/>
        <v>37.537500000000001</v>
      </c>
      <c r="N38" s="109">
        <v>385</v>
      </c>
      <c r="O38" s="110">
        <f t="shared" si="4"/>
        <v>192.5</v>
      </c>
    </row>
    <row r="39" spans="1:44" s="71" customFormat="1" x14ac:dyDescent="0.3">
      <c r="A39" s="66">
        <v>1214</v>
      </c>
      <c r="B39" s="67" t="s">
        <v>57</v>
      </c>
      <c r="C39" s="66">
        <v>15</v>
      </c>
      <c r="D39" s="88">
        <v>597</v>
      </c>
      <c r="E39" s="68">
        <v>3.5</v>
      </c>
      <c r="F39" s="66">
        <v>711</v>
      </c>
      <c r="G39" s="66">
        <f t="shared" si="9"/>
        <v>612.5</v>
      </c>
      <c r="H39" s="66">
        <f t="shared" si="2"/>
        <v>661.75</v>
      </c>
      <c r="I39" s="66"/>
      <c r="J39" s="117">
        <f t="shared" si="3"/>
        <v>64.75</v>
      </c>
      <c r="K39" s="119">
        <f t="shared" si="8"/>
        <v>4.3166666666666664</v>
      </c>
      <c r="L39" s="44">
        <f t="shared" si="10"/>
        <v>2.2058333333333331</v>
      </c>
      <c r="M39" s="40">
        <f t="shared" si="11"/>
        <v>6.5224999999999991</v>
      </c>
      <c r="N39" s="83">
        <v>350</v>
      </c>
      <c r="O39" s="71">
        <f t="shared" si="4"/>
        <v>175</v>
      </c>
      <c r="P39" s="99"/>
      <c r="Q39" s="99"/>
      <c r="R39" s="99"/>
      <c r="S39" s="99"/>
      <c r="T39" s="99"/>
      <c r="U39" s="99"/>
      <c r="V39" s="99"/>
      <c r="W39" s="99"/>
      <c r="X39" s="99"/>
      <c r="Y39" s="99"/>
      <c r="Z39" s="99"/>
      <c r="AA39" s="99"/>
      <c r="AB39" s="99"/>
      <c r="AC39" s="99"/>
      <c r="AD39" s="99"/>
      <c r="AE39" s="99"/>
      <c r="AF39" s="99"/>
      <c r="AG39" s="99"/>
      <c r="AH39" s="99"/>
      <c r="AI39" s="99"/>
      <c r="AJ39" s="99"/>
      <c r="AK39" s="99"/>
      <c r="AL39" s="99"/>
      <c r="AM39" s="99"/>
      <c r="AN39" s="99"/>
      <c r="AO39" s="99"/>
      <c r="AP39" s="99"/>
      <c r="AQ39" s="99"/>
      <c r="AR39" s="99"/>
    </row>
    <row r="40" spans="1:44" s="71" customFormat="1" x14ac:dyDescent="0.3">
      <c r="A40" s="66">
        <v>1235</v>
      </c>
      <c r="B40" s="67" t="s">
        <v>58</v>
      </c>
      <c r="C40" s="66">
        <v>15</v>
      </c>
      <c r="D40" s="88">
        <v>825</v>
      </c>
      <c r="E40" s="68">
        <v>3.5</v>
      </c>
      <c r="F40" s="66">
        <v>1468</v>
      </c>
      <c r="G40" s="66">
        <f t="shared" si="9"/>
        <v>892.5</v>
      </c>
      <c r="H40" s="66">
        <f t="shared" si="2"/>
        <v>1180.25</v>
      </c>
      <c r="I40" s="66"/>
      <c r="J40" s="117">
        <f t="shared" si="3"/>
        <v>355.25</v>
      </c>
      <c r="K40" s="119">
        <f t="shared" si="8"/>
        <v>23.683333333333334</v>
      </c>
      <c r="L40" s="44">
        <f t="shared" si="10"/>
        <v>3.934166666666667</v>
      </c>
      <c r="M40" s="40">
        <f t="shared" si="11"/>
        <v>27.6175</v>
      </c>
      <c r="N40" s="83">
        <v>510</v>
      </c>
      <c r="O40" s="71">
        <f t="shared" si="4"/>
        <v>255</v>
      </c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/>
      <c r="AO40" s="99"/>
      <c r="AP40" s="99"/>
      <c r="AQ40" s="99"/>
      <c r="AR40" s="99"/>
    </row>
    <row r="41" spans="1:44" s="65" customFormat="1" x14ac:dyDescent="0.3">
      <c r="A41" s="41">
        <v>1600</v>
      </c>
      <c r="B41" s="67" t="s">
        <v>281</v>
      </c>
      <c r="C41" s="41">
        <v>9</v>
      </c>
      <c r="D41" s="14">
        <v>617</v>
      </c>
      <c r="E41" s="42">
        <v>9</v>
      </c>
      <c r="F41" s="41">
        <v>360</v>
      </c>
      <c r="G41" s="66">
        <f t="shared" si="9"/>
        <v>274.5</v>
      </c>
      <c r="H41" s="41">
        <f t="shared" si="2"/>
        <v>317.25</v>
      </c>
      <c r="I41" s="41"/>
      <c r="J41" s="117">
        <f t="shared" si="3"/>
        <v>-299.75</v>
      </c>
      <c r="K41" s="119">
        <f>(H41-D41)/C41</f>
        <v>-33.305555555555557</v>
      </c>
      <c r="L41" s="39">
        <f t="shared" si="10"/>
        <v>1.7625000000000002</v>
      </c>
      <c r="M41" s="40">
        <f t="shared" si="11"/>
        <v>-31.543055555555558</v>
      </c>
      <c r="N41" s="84">
        <v>61</v>
      </c>
      <c r="O41" s="71">
        <f t="shared" si="4"/>
        <v>30.5</v>
      </c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</row>
    <row r="42" spans="1:44" s="65" customFormat="1" x14ac:dyDescent="0.3">
      <c r="A42" s="41">
        <v>1601</v>
      </c>
      <c r="B42" s="63" t="s">
        <v>280</v>
      </c>
      <c r="C42" s="41">
        <v>9</v>
      </c>
      <c r="D42" s="14">
        <v>639</v>
      </c>
      <c r="E42" s="42">
        <v>9</v>
      </c>
      <c r="F42" s="41">
        <v>306</v>
      </c>
      <c r="G42" s="66">
        <f t="shared" si="9"/>
        <v>49.5</v>
      </c>
      <c r="H42" s="41">
        <f t="shared" si="2"/>
        <v>177.75</v>
      </c>
      <c r="I42" s="41"/>
      <c r="J42" s="117">
        <f t="shared" si="3"/>
        <v>-461.25</v>
      </c>
      <c r="K42" s="119">
        <f>(H42-D42)/C42</f>
        <v>-51.25</v>
      </c>
      <c r="L42" s="39">
        <f t="shared" si="10"/>
        <v>0.98750000000000016</v>
      </c>
      <c r="M42" s="40">
        <f t="shared" si="11"/>
        <v>-50.262500000000003</v>
      </c>
      <c r="N42" s="84">
        <v>11</v>
      </c>
      <c r="O42" s="71">
        <f t="shared" si="4"/>
        <v>5.5</v>
      </c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</row>
    <row r="43" spans="1:44" s="71" customFormat="1" x14ac:dyDescent="0.3">
      <c r="A43" s="66">
        <v>1603</v>
      </c>
      <c r="B43" s="67" t="s">
        <v>282</v>
      </c>
      <c r="C43" s="66">
        <v>12</v>
      </c>
      <c r="D43" s="88">
        <v>284</v>
      </c>
      <c r="E43" s="68">
        <v>9</v>
      </c>
      <c r="F43" s="66">
        <v>396</v>
      </c>
      <c r="G43" s="66">
        <f t="shared" si="9"/>
        <v>189</v>
      </c>
      <c r="H43" s="66">
        <f t="shared" si="2"/>
        <v>292.5</v>
      </c>
      <c r="I43" s="66"/>
      <c r="J43" s="117">
        <f t="shared" si="3"/>
        <v>8.5</v>
      </c>
      <c r="K43" s="119">
        <f>(H43-D43)/C43</f>
        <v>0.70833333333333337</v>
      </c>
      <c r="L43" s="44">
        <f t="shared" si="10"/>
        <v>1.21875</v>
      </c>
      <c r="M43" s="40">
        <f t="shared" si="11"/>
        <v>1.9270833333333335</v>
      </c>
      <c r="N43" s="83">
        <v>42</v>
      </c>
      <c r="O43" s="71">
        <f t="shared" si="4"/>
        <v>21</v>
      </c>
      <c r="P43" s="99"/>
      <c r="Q43" s="99"/>
      <c r="R43" s="99"/>
      <c r="S43" s="99"/>
      <c r="T43" s="99"/>
      <c r="U43" s="99"/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/>
      <c r="AH43" s="99"/>
      <c r="AI43" s="99"/>
      <c r="AJ43" s="99"/>
      <c r="AK43" s="99"/>
      <c r="AL43" s="99"/>
      <c r="AM43" s="99"/>
      <c r="AN43" s="99"/>
      <c r="AO43" s="99"/>
      <c r="AP43" s="99"/>
      <c r="AQ43" s="99"/>
      <c r="AR43" s="99"/>
    </row>
    <row r="44" spans="1:44" s="71" customFormat="1" x14ac:dyDescent="0.3">
      <c r="A44" s="66">
        <v>1604</v>
      </c>
      <c r="B44" s="67" t="s">
        <v>286</v>
      </c>
      <c r="C44" s="66">
        <v>12</v>
      </c>
      <c r="D44" s="88">
        <v>205</v>
      </c>
      <c r="E44" s="68">
        <v>9</v>
      </c>
      <c r="F44" s="66">
        <v>216</v>
      </c>
      <c r="G44" s="66">
        <f t="shared" si="9"/>
        <v>207</v>
      </c>
      <c r="H44" s="66">
        <f t="shared" si="2"/>
        <v>211.5</v>
      </c>
      <c r="I44" s="66"/>
      <c r="J44" s="117">
        <f t="shared" si="3"/>
        <v>6.5</v>
      </c>
      <c r="K44" s="119">
        <f>(H44-D44)/C44</f>
        <v>0.54166666666666663</v>
      </c>
      <c r="L44" s="44">
        <f t="shared" si="10"/>
        <v>0.88125000000000009</v>
      </c>
      <c r="M44" s="40">
        <f t="shared" si="11"/>
        <v>1.4229166666666666</v>
      </c>
      <c r="N44" s="83">
        <v>46</v>
      </c>
      <c r="O44" s="71">
        <f t="shared" si="4"/>
        <v>23</v>
      </c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9"/>
      <c r="AI44" s="99"/>
      <c r="AJ44" s="99"/>
      <c r="AK44" s="99"/>
      <c r="AL44" s="99"/>
      <c r="AM44" s="99"/>
      <c r="AN44" s="99"/>
      <c r="AO44" s="99"/>
      <c r="AP44" s="99"/>
      <c r="AQ44" s="99"/>
      <c r="AR44" s="99"/>
    </row>
    <row r="45" spans="1:44" s="71" customFormat="1" x14ac:dyDescent="0.3">
      <c r="A45" s="66">
        <v>163</v>
      </c>
      <c r="B45" s="67" t="s">
        <v>351</v>
      </c>
      <c r="C45" s="66">
        <v>10</v>
      </c>
      <c r="D45" s="88">
        <v>220</v>
      </c>
      <c r="E45" s="68">
        <v>3.5</v>
      </c>
      <c r="F45" s="66">
        <v>377</v>
      </c>
      <c r="G45" s="66">
        <f t="shared" si="9"/>
        <v>416.5</v>
      </c>
      <c r="H45" s="66">
        <f t="shared" si="2"/>
        <v>396.75</v>
      </c>
      <c r="I45" s="66"/>
      <c r="J45" s="117">
        <f t="shared" si="3"/>
        <v>176.75</v>
      </c>
      <c r="K45" s="119">
        <f t="shared" ref="K45:K50" si="12">IF(J45&lt;=0,H45, H45-J45)/C45</f>
        <v>22</v>
      </c>
      <c r="L45" s="44">
        <f t="shared" si="10"/>
        <v>1.9837500000000001</v>
      </c>
      <c r="M45" s="40">
        <f t="shared" si="11"/>
        <v>23.983750000000001</v>
      </c>
      <c r="N45" s="83">
        <v>238</v>
      </c>
      <c r="O45" s="71">
        <f t="shared" si="4"/>
        <v>119</v>
      </c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  <c r="AN45" s="99"/>
      <c r="AO45" s="99"/>
      <c r="AP45" s="99"/>
      <c r="AQ45" s="99"/>
      <c r="AR45" s="99"/>
    </row>
    <row r="46" spans="1:44" s="71" customFormat="1" x14ac:dyDescent="0.3">
      <c r="A46" s="66">
        <v>54</v>
      </c>
      <c r="B46" s="67" t="s">
        <v>352</v>
      </c>
      <c r="C46" s="66">
        <v>10</v>
      </c>
      <c r="D46" s="88">
        <v>200</v>
      </c>
      <c r="E46" s="68">
        <v>3.5</v>
      </c>
      <c r="F46" s="66">
        <v>378</v>
      </c>
      <c r="G46" s="66">
        <f t="shared" si="9"/>
        <v>521.5</v>
      </c>
      <c r="H46" s="66">
        <f t="shared" si="2"/>
        <v>449.75</v>
      </c>
      <c r="I46" s="66"/>
      <c r="J46" s="117">
        <f t="shared" si="3"/>
        <v>249.75</v>
      </c>
      <c r="K46" s="119">
        <f t="shared" si="12"/>
        <v>20</v>
      </c>
      <c r="L46" s="44">
        <f t="shared" si="10"/>
        <v>2.2487500000000002</v>
      </c>
      <c r="M46" s="40">
        <f t="shared" si="11"/>
        <v>22.248750000000001</v>
      </c>
      <c r="N46" s="83">
        <v>298</v>
      </c>
      <c r="O46" s="71">
        <f t="shared" si="4"/>
        <v>149</v>
      </c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/>
      <c r="AP46" s="99"/>
      <c r="AQ46" s="99"/>
      <c r="AR46" s="99"/>
    </row>
    <row r="47" spans="1:44" s="71" customFormat="1" x14ac:dyDescent="0.3">
      <c r="A47" s="66">
        <v>1479</v>
      </c>
      <c r="B47" s="67" t="s">
        <v>230</v>
      </c>
      <c r="C47" s="66">
        <v>30</v>
      </c>
      <c r="D47" s="88">
        <v>0</v>
      </c>
      <c r="E47" s="68">
        <v>3.5</v>
      </c>
      <c r="F47" s="66">
        <v>523</v>
      </c>
      <c r="G47" s="66">
        <f t="shared" si="9"/>
        <v>379.75</v>
      </c>
      <c r="H47" s="66">
        <f t="shared" si="2"/>
        <v>451.375</v>
      </c>
      <c r="I47" s="66"/>
      <c r="J47" s="117">
        <f t="shared" si="3"/>
        <v>451.375</v>
      </c>
      <c r="K47" s="119">
        <f t="shared" si="12"/>
        <v>0</v>
      </c>
      <c r="L47" s="44">
        <f t="shared" si="10"/>
        <v>0.75229166666666669</v>
      </c>
      <c r="M47" s="40">
        <f t="shared" si="11"/>
        <v>0.75229166666666669</v>
      </c>
      <c r="N47" s="83">
        <v>217</v>
      </c>
      <c r="O47" s="71">
        <f t="shared" si="4"/>
        <v>108.5</v>
      </c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99"/>
      <c r="AP47" s="99"/>
      <c r="AQ47" s="99"/>
      <c r="AR47" s="99"/>
    </row>
    <row r="48" spans="1:44" s="71" customFormat="1" x14ac:dyDescent="0.3">
      <c r="A48" s="66">
        <v>1042</v>
      </c>
      <c r="B48" s="67" t="s">
        <v>231</v>
      </c>
      <c r="C48" s="66">
        <v>10</v>
      </c>
      <c r="D48" s="88">
        <v>0</v>
      </c>
      <c r="E48" s="68">
        <v>4</v>
      </c>
      <c r="F48" s="66">
        <v>294</v>
      </c>
      <c r="G48" s="66">
        <f t="shared" si="9"/>
        <v>354</v>
      </c>
      <c r="H48" s="66">
        <f t="shared" si="2"/>
        <v>324</v>
      </c>
      <c r="I48" s="66"/>
      <c r="J48" s="117">
        <f t="shared" si="3"/>
        <v>324</v>
      </c>
      <c r="K48" s="119">
        <f t="shared" si="12"/>
        <v>0</v>
      </c>
      <c r="L48" s="44">
        <f t="shared" si="10"/>
        <v>1.6199999999999999</v>
      </c>
      <c r="M48" s="40">
        <f t="shared" si="11"/>
        <v>1.6199999999999999</v>
      </c>
      <c r="N48" s="83">
        <v>177</v>
      </c>
      <c r="O48" s="71">
        <f t="shared" si="4"/>
        <v>88.5</v>
      </c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99"/>
      <c r="AM48" s="99"/>
      <c r="AN48" s="99"/>
      <c r="AO48" s="99"/>
      <c r="AP48" s="99"/>
      <c r="AQ48" s="99"/>
      <c r="AR48" s="99"/>
    </row>
    <row r="49" spans="1:44" s="71" customFormat="1" x14ac:dyDescent="0.3">
      <c r="A49" s="66">
        <v>87</v>
      </c>
      <c r="B49" s="67" t="s">
        <v>232</v>
      </c>
      <c r="C49" s="66">
        <v>30</v>
      </c>
      <c r="D49" s="88">
        <v>600</v>
      </c>
      <c r="E49" s="68">
        <v>4</v>
      </c>
      <c r="F49" s="66">
        <v>1950</v>
      </c>
      <c r="G49" s="66">
        <f t="shared" si="9"/>
        <v>2414</v>
      </c>
      <c r="H49" s="66">
        <f t="shared" si="2"/>
        <v>2182</v>
      </c>
      <c r="I49" s="66"/>
      <c r="J49" s="117">
        <f t="shared" si="3"/>
        <v>1582</v>
      </c>
      <c r="K49" s="119">
        <f t="shared" si="12"/>
        <v>20</v>
      </c>
      <c r="L49" s="44">
        <f t="shared" si="10"/>
        <v>3.6366666666666672</v>
      </c>
      <c r="M49" s="40">
        <f t="shared" si="11"/>
        <v>23.636666666666667</v>
      </c>
      <c r="N49" s="83">
        <v>1207</v>
      </c>
      <c r="O49" s="71">
        <f t="shared" si="4"/>
        <v>603.5</v>
      </c>
      <c r="P49" s="99"/>
      <c r="Q49" s="99"/>
      <c r="R49" s="99"/>
      <c r="S49" s="99"/>
      <c r="T49" s="99"/>
      <c r="U49" s="99"/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99"/>
      <c r="AG49" s="99"/>
      <c r="AH49" s="99"/>
      <c r="AI49" s="99"/>
      <c r="AJ49" s="99"/>
      <c r="AK49" s="99"/>
      <c r="AL49" s="99"/>
      <c r="AM49" s="99"/>
      <c r="AN49" s="99"/>
      <c r="AO49" s="99"/>
      <c r="AP49" s="99"/>
      <c r="AQ49" s="99"/>
      <c r="AR49" s="99"/>
    </row>
    <row r="50" spans="1:44" s="95" customFormat="1" x14ac:dyDescent="0.3">
      <c r="A50" s="66">
        <v>3076</v>
      </c>
      <c r="B50" s="67" t="s">
        <v>229</v>
      </c>
      <c r="C50" s="66">
        <v>30</v>
      </c>
      <c r="D50" s="88">
        <v>0</v>
      </c>
      <c r="E50" s="68">
        <v>4</v>
      </c>
      <c r="F50" s="66">
        <v>712</v>
      </c>
      <c r="G50" s="66">
        <f t="shared" si="9"/>
        <v>562</v>
      </c>
      <c r="H50" s="66">
        <f t="shared" si="2"/>
        <v>637</v>
      </c>
      <c r="I50" s="66"/>
      <c r="J50" s="117">
        <f t="shared" si="3"/>
        <v>637</v>
      </c>
      <c r="K50" s="119">
        <f t="shared" si="12"/>
        <v>0</v>
      </c>
      <c r="L50" s="44">
        <f t="shared" si="10"/>
        <v>1.0616666666666668</v>
      </c>
      <c r="M50" s="40">
        <f t="shared" si="11"/>
        <v>1.0616666666666668</v>
      </c>
      <c r="N50" s="83">
        <v>281</v>
      </c>
      <c r="O50" s="71">
        <f t="shared" si="4"/>
        <v>140.5</v>
      </c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99"/>
      <c r="AG50" s="99"/>
      <c r="AH50" s="99"/>
      <c r="AI50" s="99"/>
      <c r="AJ50" s="99"/>
      <c r="AK50" s="99"/>
      <c r="AL50" s="99"/>
      <c r="AM50" s="99"/>
      <c r="AN50" s="99"/>
      <c r="AO50" s="99"/>
      <c r="AP50" s="99"/>
      <c r="AQ50" s="99"/>
      <c r="AR50" s="99"/>
    </row>
    <row r="51" spans="1:44" s="71" customFormat="1" x14ac:dyDescent="0.3">
      <c r="A51" s="66">
        <v>3133</v>
      </c>
      <c r="B51" s="67" t="s">
        <v>317</v>
      </c>
      <c r="C51" s="66">
        <v>12</v>
      </c>
      <c r="D51" s="88">
        <v>0</v>
      </c>
      <c r="E51" s="68">
        <v>9</v>
      </c>
      <c r="F51" s="66">
        <v>1035</v>
      </c>
      <c r="G51" s="66">
        <f t="shared" si="9"/>
        <v>1080</v>
      </c>
      <c r="H51" s="66">
        <f t="shared" si="2"/>
        <v>1057.5</v>
      </c>
      <c r="I51" s="66"/>
      <c r="J51" s="117">
        <f t="shared" si="3"/>
        <v>1057.5</v>
      </c>
      <c r="K51" s="119">
        <f>(H51-D51)/C51</f>
        <v>88.125</v>
      </c>
      <c r="L51" s="44">
        <f t="shared" si="10"/>
        <v>4.40625</v>
      </c>
      <c r="M51" s="40">
        <f t="shared" si="11"/>
        <v>92.53125</v>
      </c>
      <c r="N51" s="83">
        <v>240</v>
      </c>
      <c r="O51" s="71">
        <f t="shared" si="4"/>
        <v>120</v>
      </c>
      <c r="P51" s="99"/>
      <c r="Q51" s="99"/>
      <c r="R51" s="99"/>
      <c r="S51" s="99"/>
      <c r="T51" s="99"/>
      <c r="U51" s="99"/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99"/>
      <c r="AN51" s="99"/>
      <c r="AO51" s="99"/>
      <c r="AP51" s="99"/>
      <c r="AQ51" s="99"/>
      <c r="AR51" s="99"/>
    </row>
    <row r="52" spans="1:44" s="95" customFormat="1" x14ac:dyDescent="0.3">
      <c r="A52" s="80">
        <v>1399</v>
      </c>
      <c r="B52" s="90" t="s">
        <v>206</v>
      </c>
      <c r="C52" s="80">
        <v>12</v>
      </c>
      <c r="D52" s="80">
        <v>900</v>
      </c>
      <c r="E52" s="91">
        <v>9</v>
      </c>
      <c r="F52" s="80">
        <v>1017</v>
      </c>
      <c r="G52" s="80">
        <f t="shared" si="9"/>
        <v>0</v>
      </c>
      <c r="H52" s="80">
        <f t="shared" si="2"/>
        <v>508.5</v>
      </c>
      <c r="I52" s="80"/>
      <c r="J52" s="117">
        <f t="shared" si="3"/>
        <v>-391.5</v>
      </c>
      <c r="K52" s="119">
        <f>(H52-D52)/C52</f>
        <v>-32.625</v>
      </c>
      <c r="L52" s="93">
        <f t="shared" si="10"/>
        <v>2.1187499999999999</v>
      </c>
      <c r="M52" s="40">
        <f t="shared" si="11"/>
        <v>-30.506250000000001</v>
      </c>
      <c r="N52" s="94"/>
      <c r="O52" s="95">
        <f t="shared" si="4"/>
        <v>0</v>
      </c>
    </row>
    <row r="53" spans="1:44" s="71" customFormat="1" x14ac:dyDescent="0.3">
      <c r="A53" s="66">
        <v>1071</v>
      </c>
      <c r="B53" s="67" t="s">
        <v>27</v>
      </c>
      <c r="C53" s="66">
        <v>20</v>
      </c>
      <c r="D53" s="88">
        <v>1310</v>
      </c>
      <c r="E53" s="68">
        <v>5</v>
      </c>
      <c r="F53" s="66">
        <v>1253</v>
      </c>
      <c r="G53" s="66">
        <f t="shared" si="9"/>
        <v>1567.5</v>
      </c>
      <c r="H53" s="66">
        <f t="shared" si="2"/>
        <v>1410.25</v>
      </c>
      <c r="I53" s="66"/>
      <c r="J53" s="117">
        <f t="shared" si="3"/>
        <v>100.25</v>
      </c>
      <c r="K53" s="119">
        <f>(H53-D53)/C53</f>
        <v>5.0125000000000002</v>
      </c>
      <c r="L53" s="44">
        <f t="shared" si="10"/>
        <v>3.5256250000000002</v>
      </c>
      <c r="M53" s="40">
        <f t="shared" si="11"/>
        <v>8.5381250000000009</v>
      </c>
      <c r="N53" s="83">
        <v>627</v>
      </c>
      <c r="O53" s="71">
        <f t="shared" si="4"/>
        <v>313.5</v>
      </c>
      <c r="P53" s="99"/>
      <c r="Q53" s="99"/>
      <c r="R53" s="99"/>
      <c r="S53" s="99"/>
      <c r="T53" s="99"/>
      <c r="U53" s="99"/>
      <c r="V53" s="99"/>
      <c r="W53" s="99"/>
      <c r="X53" s="99"/>
      <c r="Y53" s="99"/>
      <c r="Z53" s="99"/>
      <c r="AA53" s="99"/>
      <c r="AB53" s="99"/>
      <c r="AC53" s="99"/>
      <c r="AD53" s="99"/>
      <c r="AE53" s="99"/>
      <c r="AF53" s="99"/>
      <c r="AG53" s="99"/>
      <c r="AH53" s="99"/>
      <c r="AI53" s="99"/>
      <c r="AJ53" s="99"/>
      <c r="AK53" s="99"/>
      <c r="AL53" s="99"/>
      <c r="AM53" s="99"/>
      <c r="AN53" s="99"/>
      <c r="AO53" s="99"/>
      <c r="AP53" s="99"/>
      <c r="AQ53" s="99"/>
      <c r="AR53" s="99"/>
    </row>
    <row r="54" spans="1:44" s="71" customFormat="1" x14ac:dyDescent="0.3">
      <c r="A54" s="66">
        <v>1070</v>
      </c>
      <c r="B54" s="67" t="s">
        <v>26</v>
      </c>
      <c r="C54" s="66">
        <v>20</v>
      </c>
      <c r="D54" s="88">
        <v>708</v>
      </c>
      <c r="E54" s="68">
        <v>5</v>
      </c>
      <c r="F54" s="66">
        <v>1555</v>
      </c>
      <c r="G54" s="66">
        <f t="shared" si="9"/>
        <v>1407.5</v>
      </c>
      <c r="H54" s="66">
        <f t="shared" si="2"/>
        <v>1481.25</v>
      </c>
      <c r="I54" s="66"/>
      <c r="J54" s="117">
        <f t="shared" si="3"/>
        <v>773.25</v>
      </c>
      <c r="K54" s="119">
        <f>(H54-D54)/C54</f>
        <v>38.662500000000001</v>
      </c>
      <c r="L54" s="44">
        <f t="shared" si="10"/>
        <v>3.703125</v>
      </c>
      <c r="M54" s="40">
        <f t="shared" si="11"/>
        <v>42.365625000000001</v>
      </c>
      <c r="N54" s="83">
        <v>563</v>
      </c>
      <c r="O54" s="71">
        <f t="shared" si="4"/>
        <v>281.5</v>
      </c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99"/>
      <c r="AI54" s="99"/>
      <c r="AJ54" s="99"/>
      <c r="AK54" s="99"/>
      <c r="AL54" s="99"/>
      <c r="AM54" s="99"/>
      <c r="AN54" s="99"/>
      <c r="AO54" s="99"/>
      <c r="AP54" s="99"/>
      <c r="AQ54" s="99"/>
      <c r="AR54" s="99"/>
    </row>
    <row r="55" spans="1:44" s="71" customFormat="1" x14ac:dyDescent="0.3">
      <c r="A55" s="66">
        <v>8</v>
      </c>
      <c r="B55" s="67" t="s">
        <v>28</v>
      </c>
      <c r="C55" s="66">
        <v>20</v>
      </c>
      <c r="D55" s="88">
        <v>5807</v>
      </c>
      <c r="E55" s="68">
        <v>8</v>
      </c>
      <c r="F55" s="66">
        <v>7337</v>
      </c>
      <c r="G55" s="66">
        <f t="shared" si="9"/>
        <v>5152</v>
      </c>
      <c r="H55" s="66">
        <f t="shared" si="2"/>
        <v>6244.5</v>
      </c>
      <c r="I55" s="66"/>
      <c r="J55" s="117">
        <f t="shared" si="3"/>
        <v>437.5</v>
      </c>
      <c r="K55" s="119">
        <f>(H55-D55)/C55</f>
        <v>21.875</v>
      </c>
      <c r="L55" s="44">
        <f t="shared" si="10"/>
        <v>15.611250000000002</v>
      </c>
      <c r="M55" s="40">
        <f t="shared" si="11"/>
        <v>37.486249999999998</v>
      </c>
      <c r="N55" s="83">
        <v>1288</v>
      </c>
      <c r="O55" s="71">
        <f t="shared" si="4"/>
        <v>644</v>
      </c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99"/>
      <c r="AI55" s="99"/>
      <c r="AJ55" s="99"/>
      <c r="AK55" s="99"/>
      <c r="AL55" s="99"/>
      <c r="AM55" s="99"/>
      <c r="AN55" s="99"/>
      <c r="AO55" s="99"/>
      <c r="AP55" s="99"/>
      <c r="AQ55" s="99"/>
      <c r="AR55" s="99"/>
    </row>
    <row r="56" spans="1:44" s="71" customFormat="1" x14ac:dyDescent="0.3">
      <c r="A56" s="66">
        <v>1310</v>
      </c>
      <c r="B56" s="67" t="s">
        <v>151</v>
      </c>
      <c r="C56" s="66">
        <v>20</v>
      </c>
      <c r="D56" s="88">
        <v>1395</v>
      </c>
      <c r="E56" s="68">
        <v>4</v>
      </c>
      <c r="F56" s="66">
        <v>1353</v>
      </c>
      <c r="G56" s="66">
        <f t="shared" si="9"/>
        <v>1200</v>
      </c>
      <c r="H56" s="66">
        <f t="shared" si="2"/>
        <v>1276.5</v>
      </c>
      <c r="I56" s="66"/>
      <c r="J56" s="117">
        <f t="shared" si="3"/>
        <v>-118.5</v>
      </c>
      <c r="K56" s="119">
        <f>IF(J56&lt;=0,H56, H56-J56)/C56</f>
        <v>63.825000000000003</v>
      </c>
      <c r="L56" s="44">
        <f t="shared" si="10"/>
        <v>3.1912500000000001</v>
      </c>
      <c r="M56" s="40">
        <f t="shared" si="11"/>
        <v>67.016249999999999</v>
      </c>
      <c r="N56" s="83">
        <v>600</v>
      </c>
      <c r="O56" s="71">
        <f t="shared" si="4"/>
        <v>300</v>
      </c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99"/>
      <c r="AI56" s="99"/>
      <c r="AJ56" s="99"/>
      <c r="AK56" s="99"/>
      <c r="AL56" s="99"/>
      <c r="AM56" s="99"/>
      <c r="AN56" s="99"/>
      <c r="AO56" s="99"/>
      <c r="AP56" s="99"/>
      <c r="AQ56" s="99"/>
      <c r="AR56" s="99"/>
    </row>
    <row r="57" spans="1:44" s="71" customFormat="1" x14ac:dyDescent="0.3">
      <c r="A57" s="66">
        <v>1380</v>
      </c>
      <c r="B57" s="67" t="s">
        <v>152</v>
      </c>
      <c r="C57" s="66">
        <v>20</v>
      </c>
      <c r="D57" s="88">
        <v>1300</v>
      </c>
      <c r="E57" s="68">
        <v>4</v>
      </c>
      <c r="F57" s="66">
        <v>977</v>
      </c>
      <c r="G57" s="66">
        <f t="shared" si="9"/>
        <v>1000</v>
      </c>
      <c r="H57" s="66">
        <f t="shared" si="2"/>
        <v>988.5</v>
      </c>
      <c r="I57" s="66"/>
      <c r="J57" s="117">
        <f t="shared" si="3"/>
        <v>-311.5</v>
      </c>
      <c r="K57" s="119">
        <f>IF(J57&lt;=0,H57, H57-J57)/C57</f>
        <v>49.424999999999997</v>
      </c>
      <c r="L57" s="44">
        <f t="shared" si="10"/>
        <v>2.4712500000000004</v>
      </c>
      <c r="M57" s="40">
        <f t="shared" si="11"/>
        <v>51.896249999999995</v>
      </c>
      <c r="N57" s="83">
        <v>500</v>
      </c>
      <c r="O57" s="71">
        <f t="shared" si="4"/>
        <v>250</v>
      </c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99"/>
      <c r="AJ57" s="99"/>
      <c r="AK57" s="99"/>
      <c r="AL57" s="99"/>
      <c r="AM57" s="99"/>
      <c r="AN57" s="99"/>
      <c r="AO57" s="99"/>
      <c r="AP57" s="99"/>
      <c r="AQ57" s="99"/>
      <c r="AR57" s="99"/>
    </row>
    <row r="58" spans="1:44" s="71" customFormat="1" x14ac:dyDescent="0.3">
      <c r="A58" s="66">
        <v>3080</v>
      </c>
      <c r="B58" s="67" t="s">
        <v>90</v>
      </c>
      <c r="C58" s="66">
        <v>12</v>
      </c>
      <c r="D58" s="88">
        <v>1003</v>
      </c>
      <c r="E58" s="68">
        <v>9</v>
      </c>
      <c r="F58" s="66">
        <v>698</v>
      </c>
      <c r="G58" s="66">
        <f t="shared" si="9"/>
        <v>1894.5</v>
      </c>
      <c r="H58" s="66">
        <f t="shared" si="2"/>
        <v>1296.25</v>
      </c>
      <c r="I58" s="66"/>
      <c r="J58" s="117">
        <f t="shared" si="3"/>
        <v>293.25</v>
      </c>
      <c r="K58" s="119">
        <f>(H58-D58)/C58</f>
        <v>24.4375</v>
      </c>
      <c r="L58" s="44">
        <f t="shared" si="10"/>
        <v>5.401041666666667</v>
      </c>
      <c r="M58" s="40">
        <f t="shared" si="11"/>
        <v>29.838541666666668</v>
      </c>
      <c r="N58" s="83">
        <v>421</v>
      </c>
      <c r="O58" s="71">
        <f t="shared" si="4"/>
        <v>210.5</v>
      </c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  <c r="AR58" s="99"/>
    </row>
    <row r="59" spans="1:44" s="71" customFormat="1" x14ac:dyDescent="0.3">
      <c r="A59" s="66">
        <v>1349</v>
      </c>
      <c r="B59" s="67" t="s">
        <v>91</v>
      </c>
      <c r="C59" s="66">
        <v>12</v>
      </c>
      <c r="D59" s="88">
        <v>0</v>
      </c>
      <c r="E59" s="68">
        <v>9</v>
      </c>
      <c r="F59" s="66">
        <v>212</v>
      </c>
      <c r="G59" s="66">
        <f t="shared" si="9"/>
        <v>774</v>
      </c>
      <c r="H59" s="66">
        <f t="shared" si="2"/>
        <v>493</v>
      </c>
      <c r="I59" s="66"/>
      <c r="J59" s="117">
        <f t="shared" si="3"/>
        <v>493</v>
      </c>
      <c r="K59" s="119">
        <f>(H59-D59)/C59</f>
        <v>41.083333333333336</v>
      </c>
      <c r="L59" s="44">
        <f t="shared" si="10"/>
        <v>2.0541666666666667</v>
      </c>
      <c r="M59" s="40">
        <f t="shared" si="11"/>
        <v>43.137500000000003</v>
      </c>
      <c r="N59" s="83">
        <v>172</v>
      </c>
      <c r="O59" s="71">
        <f t="shared" si="4"/>
        <v>86</v>
      </c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9"/>
      <c r="AK59" s="99"/>
      <c r="AL59" s="99"/>
      <c r="AM59" s="99"/>
      <c r="AN59" s="99"/>
      <c r="AO59" s="99"/>
      <c r="AP59" s="99"/>
      <c r="AQ59" s="99"/>
      <c r="AR59" s="99"/>
    </row>
    <row r="60" spans="1:44" s="65" customFormat="1" x14ac:dyDescent="0.3">
      <c r="A60" s="66">
        <v>1502</v>
      </c>
      <c r="B60" s="67" t="s">
        <v>277</v>
      </c>
      <c r="C60" s="66">
        <v>15</v>
      </c>
      <c r="D60" s="88">
        <v>225</v>
      </c>
      <c r="E60" s="68">
        <v>3</v>
      </c>
      <c r="F60" s="66">
        <v>0</v>
      </c>
      <c r="G60" s="66">
        <f t="shared" si="9"/>
        <v>0</v>
      </c>
      <c r="H60" s="66">
        <v>3000</v>
      </c>
      <c r="I60" s="66"/>
      <c r="J60" s="117">
        <f t="shared" si="3"/>
        <v>2775</v>
      </c>
      <c r="K60" s="119">
        <f>IF(J60&lt;=0,H60, H60-J60)/C60</f>
        <v>15</v>
      </c>
      <c r="L60" s="44"/>
      <c r="M60" s="40">
        <f t="shared" si="11"/>
        <v>15</v>
      </c>
      <c r="N60" s="83"/>
      <c r="O60" s="71">
        <f t="shared" si="4"/>
        <v>0</v>
      </c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99"/>
      <c r="AJ60" s="99"/>
      <c r="AK60" s="99"/>
      <c r="AL60" s="99"/>
      <c r="AM60" s="99"/>
      <c r="AN60" s="99"/>
      <c r="AO60" s="99"/>
      <c r="AP60" s="99"/>
      <c r="AQ60" s="99"/>
      <c r="AR60" s="99"/>
    </row>
    <row r="61" spans="1:44" s="71" customFormat="1" x14ac:dyDescent="0.3">
      <c r="A61" s="66">
        <v>1501</v>
      </c>
      <c r="B61" s="67" t="s">
        <v>278</v>
      </c>
      <c r="C61" s="66">
        <v>15</v>
      </c>
      <c r="D61" s="88">
        <v>405</v>
      </c>
      <c r="E61" s="68">
        <v>3</v>
      </c>
      <c r="F61" s="66">
        <v>0</v>
      </c>
      <c r="G61" s="66">
        <f t="shared" si="9"/>
        <v>0</v>
      </c>
      <c r="H61" s="66">
        <v>4500</v>
      </c>
      <c r="I61" s="66"/>
      <c r="J61" s="117">
        <f t="shared" si="3"/>
        <v>4095</v>
      </c>
      <c r="K61" s="119">
        <f>IF(J61&lt;=0,H61, H61-J61)/C61</f>
        <v>27</v>
      </c>
      <c r="L61" s="44"/>
      <c r="M61" s="40">
        <f t="shared" si="11"/>
        <v>27</v>
      </c>
      <c r="N61" s="83"/>
      <c r="O61" s="71">
        <f t="shared" si="4"/>
        <v>0</v>
      </c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99"/>
      <c r="AJ61" s="99"/>
      <c r="AK61" s="99"/>
      <c r="AL61" s="99"/>
      <c r="AM61" s="99"/>
      <c r="AN61" s="99"/>
      <c r="AO61" s="99"/>
      <c r="AP61" s="99"/>
      <c r="AQ61" s="99"/>
      <c r="AR61" s="99"/>
    </row>
    <row r="62" spans="1:44" s="71" customFormat="1" x14ac:dyDescent="0.3">
      <c r="A62" s="41">
        <v>1402</v>
      </c>
      <c r="B62" s="63" t="s">
        <v>207</v>
      </c>
      <c r="C62" s="41">
        <v>10</v>
      </c>
      <c r="D62" s="14">
        <v>1012</v>
      </c>
      <c r="E62" s="42">
        <v>9</v>
      </c>
      <c r="F62" s="41">
        <v>1197</v>
      </c>
      <c r="G62" s="66">
        <f t="shared" si="9"/>
        <v>3901.5</v>
      </c>
      <c r="H62" s="41">
        <f t="shared" ref="H62:H109" si="13">SUM(F62+G62)/2</f>
        <v>2549.25</v>
      </c>
      <c r="I62" s="41"/>
      <c r="J62" s="117">
        <f t="shared" si="3"/>
        <v>1537.25</v>
      </c>
      <c r="K62" s="119">
        <f t="shared" ref="K62:K68" si="14">(H62-D62)/C62</f>
        <v>153.72499999999999</v>
      </c>
      <c r="L62" s="39">
        <f t="shared" ref="L62:L104" si="15">H62*0.05/C62</f>
        <v>12.74625</v>
      </c>
      <c r="M62" s="40">
        <f t="shared" si="11"/>
        <v>166.47125</v>
      </c>
      <c r="N62" s="84">
        <v>867</v>
      </c>
      <c r="O62" s="71">
        <f t="shared" si="4"/>
        <v>433.5</v>
      </c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</row>
    <row r="63" spans="1:44" s="71" customFormat="1" x14ac:dyDescent="0.3">
      <c r="A63" s="66">
        <v>1400</v>
      </c>
      <c r="B63" s="67" t="s">
        <v>208</v>
      </c>
      <c r="C63" s="66">
        <v>10</v>
      </c>
      <c r="D63" s="88">
        <v>1373</v>
      </c>
      <c r="E63" s="68">
        <v>9</v>
      </c>
      <c r="F63" s="66">
        <v>925</v>
      </c>
      <c r="G63" s="66">
        <f t="shared" si="9"/>
        <v>2155.5</v>
      </c>
      <c r="H63" s="66">
        <f t="shared" si="13"/>
        <v>1540.25</v>
      </c>
      <c r="I63" s="66"/>
      <c r="J63" s="117">
        <f t="shared" si="3"/>
        <v>167.25</v>
      </c>
      <c r="K63" s="119">
        <f t="shared" si="14"/>
        <v>16.725000000000001</v>
      </c>
      <c r="L63" s="44">
        <f t="shared" si="15"/>
        <v>7.7012499999999999</v>
      </c>
      <c r="M63" s="40">
        <f t="shared" si="11"/>
        <v>24.426250000000003</v>
      </c>
      <c r="N63" s="83">
        <v>479</v>
      </c>
      <c r="O63" s="71">
        <f t="shared" si="4"/>
        <v>239.5</v>
      </c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99"/>
      <c r="AI63" s="99"/>
      <c r="AJ63" s="99"/>
      <c r="AK63" s="99"/>
      <c r="AL63" s="99"/>
      <c r="AM63" s="99"/>
      <c r="AN63" s="99"/>
      <c r="AO63" s="99"/>
      <c r="AP63" s="99"/>
      <c r="AQ63" s="99"/>
      <c r="AR63" s="99"/>
    </row>
    <row r="64" spans="1:44" s="71" customFormat="1" x14ac:dyDescent="0.3">
      <c r="A64" s="66">
        <v>1401</v>
      </c>
      <c r="B64" s="67" t="s">
        <v>59</v>
      </c>
      <c r="C64" s="66">
        <v>10</v>
      </c>
      <c r="D64" s="88">
        <v>3032</v>
      </c>
      <c r="E64" s="68">
        <v>9</v>
      </c>
      <c r="F64" s="66">
        <v>2311</v>
      </c>
      <c r="G64" s="66">
        <f t="shared" si="9"/>
        <v>4248</v>
      </c>
      <c r="H64" s="66">
        <f t="shared" si="13"/>
        <v>3279.5</v>
      </c>
      <c r="I64" s="66"/>
      <c r="J64" s="117">
        <f t="shared" si="3"/>
        <v>247.5</v>
      </c>
      <c r="K64" s="119">
        <f t="shared" si="14"/>
        <v>24.75</v>
      </c>
      <c r="L64" s="44">
        <f t="shared" si="15"/>
        <v>16.397500000000001</v>
      </c>
      <c r="M64" s="40">
        <f t="shared" si="11"/>
        <v>41.147500000000001</v>
      </c>
      <c r="N64" s="83">
        <v>944</v>
      </c>
      <c r="O64" s="71">
        <f t="shared" si="4"/>
        <v>472</v>
      </c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99"/>
      <c r="AI64" s="99"/>
      <c r="AJ64" s="99"/>
      <c r="AK64" s="99"/>
      <c r="AL64" s="99"/>
      <c r="AM64" s="99"/>
      <c r="AN64" s="99"/>
      <c r="AO64" s="99"/>
      <c r="AP64" s="99"/>
      <c r="AQ64" s="99"/>
      <c r="AR64" s="99"/>
    </row>
    <row r="65" spans="1:44" s="71" customFormat="1" x14ac:dyDescent="0.3">
      <c r="A65" s="66">
        <v>1236</v>
      </c>
      <c r="B65" s="67" t="s">
        <v>29</v>
      </c>
      <c r="C65" s="66">
        <v>30</v>
      </c>
      <c r="D65" s="88">
        <v>3787</v>
      </c>
      <c r="E65" s="68">
        <v>9</v>
      </c>
      <c r="F65" s="66">
        <v>3686</v>
      </c>
      <c r="G65" s="66">
        <f t="shared" si="9"/>
        <v>4059</v>
      </c>
      <c r="H65" s="66">
        <f t="shared" si="13"/>
        <v>3872.5</v>
      </c>
      <c r="I65" s="66"/>
      <c r="J65" s="117">
        <f t="shared" si="3"/>
        <v>85.5</v>
      </c>
      <c r="K65" s="119">
        <f t="shared" si="14"/>
        <v>2.85</v>
      </c>
      <c r="L65" s="44">
        <f t="shared" si="15"/>
        <v>6.4541666666666666</v>
      </c>
      <c r="M65" s="40">
        <f t="shared" si="11"/>
        <v>9.3041666666666671</v>
      </c>
      <c r="N65" s="83">
        <v>902</v>
      </c>
      <c r="O65" s="71">
        <f t="shared" si="4"/>
        <v>451</v>
      </c>
      <c r="P65" s="99"/>
      <c r="Q65" s="99"/>
      <c r="R65" s="99"/>
      <c r="S65" s="99"/>
      <c r="T65" s="99"/>
      <c r="U65" s="99"/>
      <c r="V65" s="99"/>
      <c r="W65" s="99"/>
      <c r="X65" s="99"/>
      <c r="Y65" s="99"/>
      <c r="Z65" s="99"/>
      <c r="AA65" s="99"/>
      <c r="AB65" s="99"/>
      <c r="AC65" s="99"/>
      <c r="AD65" s="99"/>
      <c r="AE65" s="99"/>
      <c r="AF65" s="99"/>
      <c r="AG65" s="99"/>
      <c r="AH65" s="99"/>
      <c r="AI65" s="99"/>
      <c r="AJ65" s="99"/>
      <c r="AK65" s="99"/>
      <c r="AL65" s="99"/>
      <c r="AM65" s="99"/>
      <c r="AN65" s="99"/>
      <c r="AO65" s="99"/>
      <c r="AP65" s="99"/>
      <c r="AQ65" s="99"/>
      <c r="AR65" s="99"/>
    </row>
    <row r="66" spans="1:44" s="71" customFormat="1" x14ac:dyDescent="0.3">
      <c r="A66" s="66">
        <v>10</v>
      </c>
      <c r="B66" s="67" t="s">
        <v>30</v>
      </c>
      <c r="C66" s="66">
        <v>10</v>
      </c>
      <c r="D66" s="88">
        <v>2695</v>
      </c>
      <c r="E66" s="68">
        <v>9</v>
      </c>
      <c r="F66" s="66">
        <v>3357</v>
      </c>
      <c r="G66" s="66">
        <f t="shared" ref="G66:G97" si="16">O66*E66</f>
        <v>3208.5</v>
      </c>
      <c r="H66" s="66">
        <f t="shared" si="13"/>
        <v>3282.75</v>
      </c>
      <c r="I66" s="66"/>
      <c r="J66" s="117">
        <f t="shared" si="3"/>
        <v>587.75</v>
      </c>
      <c r="K66" s="119">
        <f t="shared" si="14"/>
        <v>58.774999999999999</v>
      </c>
      <c r="L66" s="44">
        <f t="shared" si="15"/>
        <v>16.41375</v>
      </c>
      <c r="M66" s="40">
        <f t="shared" si="11"/>
        <v>75.188749999999999</v>
      </c>
      <c r="N66" s="83">
        <v>713</v>
      </c>
      <c r="O66" s="71">
        <f t="shared" si="4"/>
        <v>356.5</v>
      </c>
      <c r="P66" s="99"/>
      <c r="Q66" s="99"/>
      <c r="R66" s="99"/>
      <c r="S66" s="99"/>
      <c r="T66" s="99"/>
      <c r="U66" s="99"/>
      <c r="V66" s="99"/>
      <c r="W66" s="99"/>
      <c r="X66" s="99"/>
      <c r="Y66" s="99"/>
      <c r="Z66" s="99"/>
      <c r="AA66" s="99"/>
      <c r="AB66" s="99"/>
      <c r="AC66" s="99"/>
      <c r="AD66" s="99"/>
      <c r="AE66" s="99"/>
      <c r="AF66" s="99"/>
      <c r="AG66" s="99"/>
      <c r="AH66" s="99"/>
      <c r="AI66" s="99"/>
      <c r="AJ66" s="99"/>
      <c r="AK66" s="99"/>
      <c r="AL66" s="99"/>
      <c r="AM66" s="99"/>
      <c r="AN66" s="99"/>
      <c r="AO66" s="99"/>
      <c r="AP66" s="99"/>
      <c r="AQ66" s="99"/>
      <c r="AR66" s="99"/>
    </row>
    <row r="67" spans="1:44" s="71" customFormat="1" x14ac:dyDescent="0.3">
      <c r="A67" s="66">
        <v>1476</v>
      </c>
      <c r="B67" s="67" t="s">
        <v>209</v>
      </c>
      <c r="C67" s="66">
        <v>32</v>
      </c>
      <c r="D67" s="88">
        <v>105</v>
      </c>
      <c r="E67" s="68">
        <v>9</v>
      </c>
      <c r="F67" s="66">
        <v>117</v>
      </c>
      <c r="G67" s="66">
        <f t="shared" si="16"/>
        <v>112.5</v>
      </c>
      <c r="H67" s="66">
        <f t="shared" si="13"/>
        <v>114.75</v>
      </c>
      <c r="I67" s="66"/>
      <c r="J67" s="117">
        <f t="shared" si="3"/>
        <v>9.75</v>
      </c>
      <c r="K67" s="119">
        <f t="shared" si="14"/>
        <v>0.3046875</v>
      </c>
      <c r="L67" s="44">
        <f t="shared" si="15"/>
        <v>0.17929687500000002</v>
      </c>
      <c r="M67" s="40">
        <f t="shared" ref="M67:M98" si="17">K67+L67</f>
        <v>0.48398437500000002</v>
      </c>
      <c r="N67" s="83">
        <v>25</v>
      </c>
      <c r="O67" s="71">
        <f t="shared" si="4"/>
        <v>12.5</v>
      </c>
      <c r="P67" s="99"/>
      <c r="Q67" s="99"/>
      <c r="R67" s="99"/>
      <c r="S67" s="99"/>
      <c r="T67" s="99"/>
      <c r="U67" s="99"/>
      <c r="V67" s="99"/>
      <c r="W67" s="99"/>
      <c r="X67" s="99"/>
      <c r="Y67" s="99"/>
      <c r="Z67" s="99"/>
      <c r="AA67" s="99"/>
      <c r="AB67" s="99"/>
      <c r="AC67" s="99"/>
      <c r="AD67" s="99"/>
      <c r="AE67" s="99"/>
      <c r="AF67" s="99"/>
      <c r="AG67" s="99"/>
      <c r="AH67" s="99"/>
      <c r="AI67" s="99"/>
      <c r="AJ67" s="99"/>
      <c r="AK67" s="99"/>
      <c r="AL67" s="99"/>
      <c r="AM67" s="99"/>
      <c r="AN67" s="99"/>
      <c r="AO67" s="99"/>
      <c r="AP67" s="99"/>
      <c r="AQ67" s="99"/>
      <c r="AR67" s="99"/>
    </row>
    <row r="68" spans="1:44" s="71" customFormat="1" x14ac:dyDescent="0.3">
      <c r="A68" s="66">
        <v>1477</v>
      </c>
      <c r="B68" s="67" t="s">
        <v>210</v>
      </c>
      <c r="C68" s="66">
        <v>32</v>
      </c>
      <c r="D68" s="88">
        <v>128</v>
      </c>
      <c r="E68" s="68">
        <v>9</v>
      </c>
      <c r="F68" s="66">
        <v>90</v>
      </c>
      <c r="G68" s="66">
        <f t="shared" si="16"/>
        <v>162</v>
      </c>
      <c r="H68" s="66">
        <f t="shared" si="13"/>
        <v>126</v>
      </c>
      <c r="I68" s="66"/>
      <c r="J68" s="117">
        <f t="shared" ref="J68:J131" si="18">H68-D68</f>
        <v>-2</v>
      </c>
      <c r="K68" s="119">
        <f t="shared" si="14"/>
        <v>-6.25E-2</v>
      </c>
      <c r="L68" s="44">
        <f t="shared" si="15"/>
        <v>0.19687500000000002</v>
      </c>
      <c r="M68" s="40">
        <f t="shared" si="17"/>
        <v>0.13437500000000002</v>
      </c>
      <c r="N68" s="83">
        <v>36</v>
      </c>
      <c r="O68" s="71">
        <f t="shared" si="4"/>
        <v>18</v>
      </c>
      <c r="P68" s="99"/>
      <c r="Q68" s="99"/>
      <c r="R68" s="99"/>
      <c r="S68" s="99"/>
      <c r="T68" s="99"/>
      <c r="U68" s="99"/>
      <c r="V68" s="99"/>
      <c r="W68" s="99"/>
      <c r="X68" s="99"/>
      <c r="Y68" s="99"/>
      <c r="Z68" s="99"/>
      <c r="AA68" s="99"/>
      <c r="AB68" s="99"/>
      <c r="AC68" s="99"/>
      <c r="AD68" s="99"/>
      <c r="AE68" s="99"/>
      <c r="AF68" s="99"/>
      <c r="AG68" s="99"/>
      <c r="AH68" s="99"/>
      <c r="AI68" s="99"/>
      <c r="AJ68" s="99"/>
      <c r="AK68" s="99"/>
      <c r="AL68" s="99"/>
      <c r="AM68" s="99"/>
      <c r="AN68" s="99"/>
      <c r="AO68" s="99"/>
      <c r="AP68" s="99"/>
      <c r="AQ68" s="99"/>
      <c r="AR68" s="99"/>
    </row>
    <row r="69" spans="1:44" s="71" customFormat="1" x14ac:dyDescent="0.3">
      <c r="A69" s="66">
        <v>3018</v>
      </c>
      <c r="B69" s="67" t="s">
        <v>336</v>
      </c>
      <c r="C69" s="66">
        <v>18</v>
      </c>
      <c r="D69" s="88">
        <v>0</v>
      </c>
      <c r="E69" s="68">
        <v>3.5</v>
      </c>
      <c r="F69" s="66">
        <v>30</v>
      </c>
      <c r="G69" s="66">
        <f t="shared" si="16"/>
        <v>35</v>
      </c>
      <c r="H69" s="66">
        <f t="shared" si="13"/>
        <v>32.5</v>
      </c>
      <c r="I69" s="66"/>
      <c r="J69" s="117">
        <f t="shared" si="18"/>
        <v>32.5</v>
      </c>
      <c r="K69" s="119">
        <f>IF(J69&lt;=0,H69, H69-J69)/C69</f>
        <v>0</v>
      </c>
      <c r="L69" s="44">
        <f t="shared" si="15"/>
        <v>9.0277777777777776E-2</v>
      </c>
      <c r="M69" s="40">
        <f t="shared" si="17"/>
        <v>9.0277777777777776E-2</v>
      </c>
      <c r="N69" s="83">
        <v>20</v>
      </c>
      <c r="O69" s="71">
        <f t="shared" si="4"/>
        <v>10</v>
      </c>
      <c r="P69" s="99"/>
      <c r="Q69" s="99"/>
      <c r="R69" s="99"/>
      <c r="S69" s="99"/>
      <c r="T69" s="99"/>
      <c r="U69" s="99"/>
      <c r="V69" s="99"/>
      <c r="W69" s="99"/>
      <c r="X69" s="99"/>
      <c r="Y69" s="99"/>
      <c r="Z69" s="99"/>
      <c r="AA69" s="99"/>
      <c r="AB69" s="99"/>
      <c r="AC69" s="99"/>
      <c r="AD69" s="99"/>
      <c r="AE69" s="99"/>
      <c r="AF69" s="99"/>
      <c r="AG69" s="99"/>
      <c r="AH69" s="99"/>
      <c r="AI69" s="99"/>
      <c r="AJ69" s="99"/>
      <c r="AK69" s="99"/>
      <c r="AL69" s="99"/>
      <c r="AM69" s="99"/>
      <c r="AN69" s="99"/>
      <c r="AO69" s="99"/>
      <c r="AP69" s="99"/>
      <c r="AQ69" s="99"/>
      <c r="AR69" s="99"/>
    </row>
    <row r="70" spans="1:44" s="71" customFormat="1" x14ac:dyDescent="0.3">
      <c r="A70" s="66">
        <v>3019</v>
      </c>
      <c r="B70" s="67" t="s">
        <v>331</v>
      </c>
      <c r="C70" s="66">
        <v>12</v>
      </c>
      <c r="D70" s="88">
        <v>36</v>
      </c>
      <c r="E70" s="68">
        <v>3.5</v>
      </c>
      <c r="F70" s="66">
        <v>34</v>
      </c>
      <c r="G70" s="66">
        <f t="shared" si="16"/>
        <v>73.5</v>
      </c>
      <c r="H70" s="66">
        <f t="shared" si="13"/>
        <v>53.75</v>
      </c>
      <c r="I70" s="66"/>
      <c r="J70" s="117">
        <f t="shared" si="18"/>
        <v>17.75</v>
      </c>
      <c r="K70" s="119">
        <f>IF(J70&lt;=0,H70, H70-J70)/C70</f>
        <v>3</v>
      </c>
      <c r="L70" s="44">
        <f t="shared" si="15"/>
        <v>0.22395833333333334</v>
      </c>
      <c r="M70" s="40">
        <f t="shared" si="17"/>
        <v>3.2239583333333335</v>
      </c>
      <c r="N70" s="83">
        <v>42</v>
      </c>
      <c r="O70" s="71">
        <f t="shared" ref="O70:O137" si="19">N70/2</f>
        <v>21</v>
      </c>
      <c r="P70" s="99"/>
      <c r="Q70" s="99"/>
      <c r="R70" s="99"/>
      <c r="S70" s="99"/>
      <c r="T70" s="99"/>
      <c r="U70" s="99"/>
      <c r="V70" s="99"/>
      <c r="W70" s="99"/>
      <c r="X70" s="99"/>
      <c r="Y70" s="99"/>
      <c r="Z70" s="99"/>
      <c r="AA70" s="99"/>
      <c r="AB70" s="99"/>
      <c r="AC70" s="99"/>
      <c r="AD70" s="99"/>
      <c r="AE70" s="99"/>
      <c r="AF70" s="99"/>
      <c r="AG70" s="99"/>
      <c r="AH70" s="99"/>
      <c r="AI70" s="99"/>
      <c r="AJ70" s="99"/>
      <c r="AK70" s="99"/>
      <c r="AL70" s="99"/>
      <c r="AM70" s="99"/>
      <c r="AN70" s="99"/>
      <c r="AO70" s="99"/>
      <c r="AP70" s="99"/>
      <c r="AQ70" s="99"/>
      <c r="AR70" s="99"/>
    </row>
    <row r="71" spans="1:44" s="71" customFormat="1" x14ac:dyDescent="0.3">
      <c r="A71" s="66">
        <v>47</v>
      </c>
      <c r="B71" s="67" t="s">
        <v>60</v>
      </c>
      <c r="C71" s="66">
        <v>24</v>
      </c>
      <c r="D71" s="88">
        <v>0</v>
      </c>
      <c r="E71" s="68">
        <v>4</v>
      </c>
      <c r="F71" s="66">
        <v>300</v>
      </c>
      <c r="G71" s="66">
        <f t="shared" si="16"/>
        <v>776</v>
      </c>
      <c r="H71" s="66">
        <f t="shared" si="13"/>
        <v>538</v>
      </c>
      <c r="I71" s="66"/>
      <c r="J71" s="117">
        <f t="shared" si="18"/>
        <v>538</v>
      </c>
      <c r="K71" s="119">
        <f>IF(J71&lt;=0,H71, H71-J71)/C71</f>
        <v>0</v>
      </c>
      <c r="L71" s="44">
        <f t="shared" si="15"/>
        <v>1.1208333333333333</v>
      </c>
      <c r="M71" s="40">
        <f t="shared" si="17"/>
        <v>1.1208333333333333</v>
      </c>
      <c r="N71" s="83">
        <v>388</v>
      </c>
      <c r="O71" s="71">
        <f t="shared" si="19"/>
        <v>194</v>
      </c>
      <c r="P71" s="99"/>
      <c r="Q71" s="99"/>
      <c r="R71" s="99"/>
      <c r="S71" s="99"/>
      <c r="T71" s="99"/>
      <c r="U71" s="99"/>
      <c r="V71" s="99"/>
      <c r="W71" s="99"/>
      <c r="X71" s="99"/>
      <c r="Y71" s="99"/>
      <c r="Z71" s="99"/>
      <c r="AA71" s="99"/>
      <c r="AB71" s="99"/>
      <c r="AC71" s="99"/>
      <c r="AD71" s="99"/>
      <c r="AE71" s="99"/>
      <c r="AF71" s="99"/>
      <c r="AG71" s="99"/>
      <c r="AH71" s="99"/>
      <c r="AI71" s="99"/>
      <c r="AJ71" s="99"/>
      <c r="AK71" s="99"/>
      <c r="AL71" s="99"/>
      <c r="AM71" s="99"/>
      <c r="AN71" s="99"/>
      <c r="AO71" s="99"/>
      <c r="AP71" s="99"/>
      <c r="AQ71" s="99"/>
      <c r="AR71" s="99"/>
    </row>
    <row r="72" spans="1:44" s="71" customFormat="1" x14ac:dyDescent="0.3">
      <c r="A72" s="66">
        <v>3020</v>
      </c>
      <c r="B72" s="67" t="s">
        <v>244</v>
      </c>
      <c r="C72" s="66">
        <v>12</v>
      </c>
      <c r="D72" s="88">
        <v>0</v>
      </c>
      <c r="E72" s="68">
        <v>3.5</v>
      </c>
      <c r="F72" s="66">
        <v>39</v>
      </c>
      <c r="G72" s="66">
        <f t="shared" si="16"/>
        <v>63</v>
      </c>
      <c r="H72" s="66">
        <f t="shared" si="13"/>
        <v>51</v>
      </c>
      <c r="I72" s="66"/>
      <c r="J72" s="117">
        <f t="shared" si="18"/>
        <v>51</v>
      </c>
      <c r="K72" s="119">
        <f>IF(J72&lt;=0,H72, H72-J72)/C72</f>
        <v>0</v>
      </c>
      <c r="L72" s="44">
        <f t="shared" si="15"/>
        <v>0.21250000000000002</v>
      </c>
      <c r="M72" s="40">
        <f t="shared" si="17"/>
        <v>0.21250000000000002</v>
      </c>
      <c r="N72" s="83">
        <v>36</v>
      </c>
      <c r="O72" s="71">
        <f t="shared" si="19"/>
        <v>18</v>
      </c>
      <c r="P72" s="99"/>
      <c r="Q72" s="99"/>
      <c r="R72" s="99"/>
      <c r="S72" s="99"/>
      <c r="T72" s="99"/>
      <c r="U72" s="99"/>
      <c r="V72" s="99"/>
      <c r="W72" s="99"/>
      <c r="X72" s="99"/>
      <c r="Y72" s="99"/>
      <c r="Z72" s="99"/>
      <c r="AA72" s="99"/>
      <c r="AB72" s="99"/>
      <c r="AC72" s="99"/>
      <c r="AD72" s="99"/>
      <c r="AE72" s="99"/>
      <c r="AF72" s="99"/>
      <c r="AG72" s="99"/>
      <c r="AH72" s="99"/>
      <c r="AI72" s="99"/>
      <c r="AJ72" s="99"/>
      <c r="AK72" s="99"/>
      <c r="AL72" s="99"/>
      <c r="AM72" s="99"/>
      <c r="AN72" s="99"/>
      <c r="AO72" s="99"/>
      <c r="AP72" s="99"/>
      <c r="AQ72" s="99"/>
      <c r="AR72" s="99"/>
    </row>
    <row r="73" spans="1:44" s="95" customFormat="1" x14ac:dyDescent="0.3">
      <c r="A73" s="66">
        <v>3101</v>
      </c>
      <c r="B73" s="67" t="s">
        <v>332</v>
      </c>
      <c r="C73" s="66">
        <v>18</v>
      </c>
      <c r="D73" s="88">
        <v>108</v>
      </c>
      <c r="E73" s="68">
        <v>3.5</v>
      </c>
      <c r="F73" s="66">
        <v>188</v>
      </c>
      <c r="G73" s="66">
        <f t="shared" si="16"/>
        <v>206.5</v>
      </c>
      <c r="H73" s="66">
        <f t="shared" si="13"/>
        <v>197.25</v>
      </c>
      <c r="I73" s="66"/>
      <c r="J73" s="117">
        <f t="shared" si="18"/>
        <v>89.25</v>
      </c>
      <c r="K73" s="119">
        <f>IF(J73&lt;=0,H73, H73-J73)/C73</f>
        <v>6</v>
      </c>
      <c r="L73" s="44">
        <f t="shared" si="15"/>
        <v>0.54791666666666672</v>
      </c>
      <c r="M73" s="40">
        <f t="shared" si="17"/>
        <v>6.5479166666666666</v>
      </c>
      <c r="N73" s="83">
        <v>118</v>
      </c>
      <c r="O73" s="71">
        <f t="shared" si="19"/>
        <v>59</v>
      </c>
      <c r="P73" s="99"/>
      <c r="Q73" s="99"/>
      <c r="R73" s="99"/>
      <c r="S73" s="99"/>
      <c r="T73" s="99"/>
      <c r="U73" s="99"/>
      <c r="V73" s="99"/>
      <c r="W73" s="99"/>
      <c r="X73" s="99"/>
      <c r="Y73" s="99"/>
      <c r="Z73" s="99"/>
      <c r="AA73" s="99"/>
      <c r="AB73" s="99"/>
      <c r="AC73" s="99"/>
      <c r="AD73" s="99"/>
      <c r="AE73" s="99"/>
      <c r="AF73" s="99"/>
      <c r="AG73" s="99"/>
      <c r="AH73" s="99"/>
      <c r="AI73" s="99"/>
      <c r="AJ73" s="99"/>
      <c r="AK73" s="99"/>
      <c r="AL73" s="99"/>
      <c r="AM73" s="99"/>
      <c r="AN73" s="99"/>
      <c r="AO73" s="99"/>
      <c r="AP73" s="99"/>
      <c r="AQ73" s="99"/>
      <c r="AR73" s="99"/>
    </row>
    <row r="74" spans="1:44" s="71" customFormat="1" x14ac:dyDescent="0.3">
      <c r="A74" s="66">
        <v>115</v>
      </c>
      <c r="B74" s="67" t="s">
        <v>92</v>
      </c>
      <c r="C74" s="66">
        <v>12</v>
      </c>
      <c r="D74" s="88">
        <v>1901</v>
      </c>
      <c r="E74" s="68">
        <v>12</v>
      </c>
      <c r="F74" s="66">
        <v>1463</v>
      </c>
      <c r="G74" s="66">
        <f t="shared" si="16"/>
        <v>2586</v>
      </c>
      <c r="H74" s="66">
        <f t="shared" si="13"/>
        <v>2024.5</v>
      </c>
      <c r="I74" s="66"/>
      <c r="J74" s="117">
        <f t="shared" si="18"/>
        <v>123.5</v>
      </c>
      <c r="K74" s="119">
        <f t="shared" ref="K74:K83" si="20">(H74-D74)/C74</f>
        <v>10.291666666666666</v>
      </c>
      <c r="L74" s="44">
        <f t="shared" si="15"/>
        <v>8.4354166666666668</v>
      </c>
      <c r="M74" s="40">
        <f t="shared" si="17"/>
        <v>18.727083333333333</v>
      </c>
      <c r="N74" s="83">
        <v>431</v>
      </c>
      <c r="O74" s="71">
        <f t="shared" si="19"/>
        <v>215.5</v>
      </c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  <c r="AA74" s="99"/>
      <c r="AB74" s="99"/>
      <c r="AC74" s="99"/>
      <c r="AD74" s="99"/>
      <c r="AE74" s="99"/>
      <c r="AF74" s="99"/>
      <c r="AG74" s="99"/>
      <c r="AH74" s="99"/>
      <c r="AI74" s="99"/>
      <c r="AJ74" s="99"/>
      <c r="AK74" s="99"/>
      <c r="AL74" s="99"/>
      <c r="AM74" s="99"/>
      <c r="AN74" s="99"/>
      <c r="AO74" s="99"/>
      <c r="AP74" s="99"/>
      <c r="AQ74" s="99"/>
      <c r="AR74" s="99"/>
    </row>
    <row r="75" spans="1:44" s="71" customFormat="1" x14ac:dyDescent="0.3">
      <c r="A75" s="66">
        <v>1311</v>
      </c>
      <c r="B75" s="67" t="s">
        <v>153</v>
      </c>
      <c r="C75" s="66">
        <v>30</v>
      </c>
      <c r="D75" s="88">
        <v>5480</v>
      </c>
      <c r="E75" s="68">
        <v>6</v>
      </c>
      <c r="F75" s="66">
        <v>9300</v>
      </c>
      <c r="G75" s="66">
        <f t="shared" si="16"/>
        <v>6759</v>
      </c>
      <c r="H75" s="66">
        <f t="shared" si="13"/>
        <v>8029.5</v>
      </c>
      <c r="I75" s="66"/>
      <c r="J75" s="117">
        <f t="shared" si="18"/>
        <v>2549.5</v>
      </c>
      <c r="K75" s="119">
        <f t="shared" si="20"/>
        <v>84.983333333333334</v>
      </c>
      <c r="L75" s="44">
        <f t="shared" si="15"/>
        <v>13.3825</v>
      </c>
      <c r="M75" s="40">
        <f t="shared" si="17"/>
        <v>98.365833333333342</v>
      </c>
      <c r="N75" s="83">
        <v>2253</v>
      </c>
      <c r="O75" s="71">
        <f t="shared" si="19"/>
        <v>1126.5</v>
      </c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  <c r="AL75" s="99"/>
      <c r="AM75" s="99"/>
      <c r="AN75" s="99"/>
      <c r="AO75" s="99"/>
      <c r="AP75" s="99"/>
      <c r="AQ75" s="99"/>
      <c r="AR75" s="99"/>
    </row>
    <row r="76" spans="1:44" s="95" customFormat="1" x14ac:dyDescent="0.3">
      <c r="A76" s="80">
        <v>1606</v>
      </c>
      <c r="B76" s="90" t="s">
        <v>225</v>
      </c>
      <c r="C76" s="80">
        <v>1</v>
      </c>
      <c r="D76" s="80">
        <v>102</v>
      </c>
      <c r="E76" s="91">
        <v>10</v>
      </c>
      <c r="F76" s="80">
        <v>1140</v>
      </c>
      <c r="G76" s="80">
        <f t="shared" si="16"/>
        <v>0</v>
      </c>
      <c r="H76" s="80">
        <f t="shared" si="13"/>
        <v>570</v>
      </c>
      <c r="I76" s="80"/>
      <c r="J76" s="117">
        <f t="shared" si="18"/>
        <v>468</v>
      </c>
      <c r="K76" s="119">
        <f t="shared" si="20"/>
        <v>468</v>
      </c>
      <c r="L76" s="93">
        <f t="shared" si="15"/>
        <v>28.5</v>
      </c>
      <c r="M76" s="40">
        <f t="shared" si="17"/>
        <v>496.5</v>
      </c>
      <c r="N76" s="94"/>
      <c r="O76" s="95">
        <f t="shared" si="19"/>
        <v>0</v>
      </c>
    </row>
    <row r="77" spans="1:44" s="71" customFormat="1" x14ac:dyDescent="0.3">
      <c r="A77" s="66">
        <v>1575</v>
      </c>
      <c r="B77" s="67" t="s">
        <v>259</v>
      </c>
      <c r="C77" s="66">
        <v>12</v>
      </c>
      <c r="D77" s="88">
        <v>1487</v>
      </c>
      <c r="E77" s="68">
        <v>10</v>
      </c>
      <c r="F77" s="66">
        <v>1710</v>
      </c>
      <c r="G77" s="66">
        <f t="shared" si="16"/>
        <v>1725</v>
      </c>
      <c r="H77" s="66">
        <f t="shared" si="13"/>
        <v>1717.5</v>
      </c>
      <c r="I77" s="66"/>
      <c r="J77" s="117">
        <f t="shared" si="18"/>
        <v>230.5</v>
      </c>
      <c r="K77" s="119">
        <f t="shared" si="20"/>
        <v>19.208333333333332</v>
      </c>
      <c r="L77" s="44">
        <f t="shared" si="15"/>
        <v>7.15625</v>
      </c>
      <c r="M77" s="40">
        <f t="shared" si="17"/>
        <v>26.364583333333332</v>
      </c>
      <c r="N77" s="83">
        <v>345</v>
      </c>
      <c r="O77" s="71">
        <f t="shared" si="19"/>
        <v>172.5</v>
      </c>
      <c r="P77" s="99"/>
      <c r="Q77" s="99"/>
      <c r="R77" s="99"/>
      <c r="S77" s="99"/>
      <c r="T77" s="99"/>
      <c r="U77" s="99"/>
      <c r="V77" s="99"/>
      <c r="W77" s="99"/>
      <c r="X77" s="99"/>
      <c r="Y77" s="99"/>
      <c r="Z77" s="99"/>
      <c r="AA77" s="99"/>
      <c r="AB77" s="99"/>
      <c r="AC77" s="99"/>
      <c r="AD77" s="99"/>
      <c r="AE77" s="99"/>
      <c r="AF77" s="99"/>
      <c r="AG77" s="99"/>
      <c r="AH77" s="99"/>
      <c r="AI77" s="99"/>
      <c r="AJ77" s="99"/>
      <c r="AK77" s="99"/>
      <c r="AL77" s="99"/>
      <c r="AM77" s="99"/>
      <c r="AN77" s="99"/>
      <c r="AO77" s="99"/>
      <c r="AP77" s="99"/>
      <c r="AQ77" s="99"/>
      <c r="AR77" s="99"/>
    </row>
    <row r="78" spans="1:44" s="71" customFormat="1" x14ac:dyDescent="0.3">
      <c r="A78" s="66">
        <v>1576</v>
      </c>
      <c r="B78" s="67" t="s">
        <v>260</v>
      </c>
      <c r="C78" s="66">
        <v>12</v>
      </c>
      <c r="D78" s="88">
        <v>1688</v>
      </c>
      <c r="E78" s="68">
        <v>10</v>
      </c>
      <c r="F78" s="66">
        <v>1661</v>
      </c>
      <c r="G78" s="66">
        <f t="shared" si="16"/>
        <v>1790</v>
      </c>
      <c r="H78" s="66">
        <f t="shared" si="13"/>
        <v>1725.5</v>
      </c>
      <c r="I78" s="66"/>
      <c r="J78" s="117">
        <f t="shared" si="18"/>
        <v>37.5</v>
      </c>
      <c r="K78" s="119">
        <f t="shared" si="20"/>
        <v>3.125</v>
      </c>
      <c r="L78" s="44">
        <f t="shared" si="15"/>
        <v>7.1895833333333341</v>
      </c>
      <c r="M78" s="40">
        <f t="shared" si="17"/>
        <v>10.314583333333335</v>
      </c>
      <c r="N78" s="83">
        <v>358</v>
      </c>
      <c r="O78" s="71">
        <f t="shared" si="19"/>
        <v>179</v>
      </c>
      <c r="P78" s="99"/>
      <c r="Q78" s="99"/>
      <c r="R78" s="99"/>
      <c r="S78" s="99"/>
      <c r="T78" s="99"/>
      <c r="U78" s="99"/>
      <c r="V78" s="99"/>
      <c r="W78" s="99"/>
      <c r="X78" s="99"/>
      <c r="Y78" s="99"/>
      <c r="Z78" s="99"/>
      <c r="AA78" s="99"/>
      <c r="AB78" s="99"/>
      <c r="AC78" s="99"/>
      <c r="AD78" s="99"/>
      <c r="AE78" s="99"/>
      <c r="AF78" s="99"/>
      <c r="AG78" s="99"/>
      <c r="AH78" s="99"/>
      <c r="AI78" s="99"/>
      <c r="AJ78" s="99"/>
      <c r="AK78" s="99"/>
      <c r="AL78" s="99"/>
      <c r="AM78" s="99"/>
      <c r="AN78" s="99"/>
      <c r="AO78" s="99"/>
      <c r="AP78" s="99"/>
      <c r="AQ78" s="99"/>
      <c r="AR78" s="99"/>
    </row>
    <row r="79" spans="1:44" s="95" customFormat="1" x14ac:dyDescent="0.3">
      <c r="A79" s="66">
        <v>1614</v>
      </c>
      <c r="B79" s="67" t="s">
        <v>334</v>
      </c>
      <c r="C79" s="66">
        <v>12</v>
      </c>
      <c r="D79" s="88">
        <v>1626</v>
      </c>
      <c r="E79" s="68">
        <v>10</v>
      </c>
      <c r="F79" s="66">
        <v>1602</v>
      </c>
      <c r="G79" s="66">
        <f t="shared" si="16"/>
        <v>1945</v>
      </c>
      <c r="H79" s="66">
        <f t="shared" si="13"/>
        <v>1773.5</v>
      </c>
      <c r="I79" s="66"/>
      <c r="J79" s="117">
        <f t="shared" si="18"/>
        <v>147.5</v>
      </c>
      <c r="K79" s="119">
        <f t="shared" si="20"/>
        <v>12.291666666666666</v>
      </c>
      <c r="L79" s="44">
        <f t="shared" si="15"/>
        <v>7.3895833333333343</v>
      </c>
      <c r="M79" s="40">
        <f t="shared" si="17"/>
        <v>19.681249999999999</v>
      </c>
      <c r="N79" s="83">
        <v>389</v>
      </c>
      <c r="O79" s="71">
        <f t="shared" si="19"/>
        <v>194.5</v>
      </c>
      <c r="P79" s="99"/>
      <c r="Q79" s="99"/>
      <c r="R79" s="99"/>
      <c r="S79" s="99"/>
      <c r="T79" s="99"/>
      <c r="U79" s="99"/>
      <c r="V79" s="99"/>
      <c r="W79" s="99"/>
      <c r="X79" s="99"/>
      <c r="Y79" s="99"/>
      <c r="Z79" s="99"/>
      <c r="AA79" s="99"/>
      <c r="AB79" s="99"/>
      <c r="AC79" s="99"/>
      <c r="AD79" s="99"/>
      <c r="AE79" s="99"/>
      <c r="AF79" s="99"/>
      <c r="AG79" s="99"/>
      <c r="AH79" s="99"/>
      <c r="AI79" s="99"/>
      <c r="AJ79" s="99"/>
      <c r="AK79" s="99"/>
      <c r="AL79" s="99"/>
      <c r="AM79" s="99"/>
      <c r="AN79" s="99"/>
      <c r="AO79" s="99"/>
      <c r="AP79" s="99"/>
      <c r="AQ79" s="99"/>
      <c r="AR79" s="99"/>
    </row>
    <row r="80" spans="1:44" s="71" customFormat="1" x14ac:dyDescent="0.3">
      <c r="A80" s="66">
        <v>1577</v>
      </c>
      <c r="B80" s="67" t="s">
        <v>261</v>
      </c>
      <c r="C80" s="66">
        <v>12</v>
      </c>
      <c r="D80" s="88">
        <v>1261</v>
      </c>
      <c r="E80" s="68">
        <v>10</v>
      </c>
      <c r="F80" s="66">
        <v>1287</v>
      </c>
      <c r="G80" s="66">
        <f t="shared" si="16"/>
        <v>1185</v>
      </c>
      <c r="H80" s="66">
        <f t="shared" si="13"/>
        <v>1236</v>
      </c>
      <c r="I80" s="66"/>
      <c r="J80" s="117">
        <f t="shared" si="18"/>
        <v>-25</v>
      </c>
      <c r="K80" s="119">
        <f t="shared" si="20"/>
        <v>-2.0833333333333335</v>
      </c>
      <c r="L80" s="44">
        <f t="shared" si="15"/>
        <v>5.15</v>
      </c>
      <c r="M80" s="40">
        <f t="shared" si="17"/>
        <v>3.0666666666666669</v>
      </c>
      <c r="N80" s="83">
        <v>237</v>
      </c>
      <c r="O80" s="71">
        <f t="shared" si="19"/>
        <v>118.5</v>
      </c>
      <c r="P80" s="99"/>
      <c r="Q80" s="99"/>
      <c r="R80" s="99"/>
      <c r="S80" s="99"/>
      <c r="T80" s="99"/>
      <c r="U80" s="99"/>
      <c r="V80" s="99"/>
      <c r="W80" s="99"/>
      <c r="X80" s="99"/>
      <c r="Y80" s="99"/>
      <c r="Z80" s="99"/>
      <c r="AA80" s="99"/>
      <c r="AB80" s="99"/>
      <c r="AC80" s="99"/>
      <c r="AD80" s="99"/>
      <c r="AE80" s="99"/>
      <c r="AF80" s="99"/>
      <c r="AG80" s="99"/>
      <c r="AH80" s="99"/>
      <c r="AI80" s="99"/>
      <c r="AJ80" s="99"/>
      <c r="AK80" s="99"/>
      <c r="AL80" s="99"/>
      <c r="AM80" s="99"/>
      <c r="AN80" s="99"/>
      <c r="AO80" s="99"/>
      <c r="AP80" s="99"/>
      <c r="AQ80" s="99"/>
      <c r="AR80" s="99"/>
    </row>
    <row r="81" spans="1:44" s="81" customFormat="1" x14ac:dyDescent="0.3">
      <c r="A81" s="80">
        <v>1350</v>
      </c>
      <c r="B81" s="90" t="s">
        <v>178</v>
      </c>
      <c r="C81" s="80">
        <v>24</v>
      </c>
      <c r="D81" s="80">
        <v>0</v>
      </c>
      <c r="E81" s="91">
        <v>9</v>
      </c>
      <c r="F81" s="80">
        <v>1535</v>
      </c>
      <c r="G81" s="80">
        <f t="shared" si="16"/>
        <v>2007</v>
      </c>
      <c r="H81" s="80">
        <f t="shared" si="13"/>
        <v>1771</v>
      </c>
      <c r="I81" s="80"/>
      <c r="J81" s="117">
        <f t="shared" si="18"/>
        <v>1771</v>
      </c>
      <c r="K81" s="119">
        <f t="shared" si="20"/>
        <v>73.791666666666671</v>
      </c>
      <c r="L81" s="93">
        <f t="shared" si="15"/>
        <v>3.6895833333333337</v>
      </c>
      <c r="M81" s="40">
        <f t="shared" si="17"/>
        <v>77.481250000000003</v>
      </c>
      <c r="N81" s="94">
        <v>446</v>
      </c>
      <c r="O81" s="95">
        <f t="shared" si="19"/>
        <v>223</v>
      </c>
      <c r="P81" s="95"/>
      <c r="Q81" s="95"/>
      <c r="R81" s="95"/>
      <c r="S81" s="95"/>
      <c r="T81" s="95"/>
      <c r="U81" s="95"/>
      <c r="V81" s="95"/>
      <c r="W81" s="95"/>
      <c r="X81" s="95"/>
      <c r="Y81" s="95"/>
      <c r="Z81" s="95"/>
      <c r="AA81" s="95"/>
      <c r="AB81" s="95"/>
      <c r="AC81" s="95"/>
      <c r="AD81" s="95"/>
      <c r="AE81" s="95"/>
      <c r="AF81" s="95"/>
      <c r="AG81" s="95"/>
      <c r="AH81" s="95"/>
      <c r="AI81" s="95"/>
      <c r="AJ81" s="95"/>
      <c r="AK81" s="95"/>
      <c r="AL81" s="95"/>
      <c r="AM81" s="95"/>
      <c r="AN81" s="95"/>
      <c r="AO81" s="95"/>
      <c r="AP81" s="95"/>
      <c r="AQ81" s="95"/>
      <c r="AR81" s="95"/>
    </row>
    <row r="82" spans="1:44" s="65" customFormat="1" x14ac:dyDescent="0.3">
      <c r="A82" s="66">
        <v>1607</v>
      </c>
      <c r="B82" s="67" t="s">
        <v>226</v>
      </c>
      <c r="C82" s="66">
        <v>1</v>
      </c>
      <c r="D82" s="88">
        <v>453</v>
      </c>
      <c r="E82" s="68">
        <v>10</v>
      </c>
      <c r="F82" s="66">
        <v>650</v>
      </c>
      <c r="G82" s="66">
        <f t="shared" si="16"/>
        <v>395</v>
      </c>
      <c r="H82" s="66">
        <f t="shared" si="13"/>
        <v>522.5</v>
      </c>
      <c r="I82" s="66"/>
      <c r="J82" s="117">
        <f t="shared" si="18"/>
        <v>69.5</v>
      </c>
      <c r="K82" s="119">
        <f t="shared" si="20"/>
        <v>69.5</v>
      </c>
      <c r="L82" s="44">
        <f t="shared" si="15"/>
        <v>26.125</v>
      </c>
      <c r="M82" s="40">
        <f t="shared" si="17"/>
        <v>95.625</v>
      </c>
      <c r="N82" s="83">
        <v>79</v>
      </c>
      <c r="O82" s="71">
        <f t="shared" si="19"/>
        <v>39.5</v>
      </c>
      <c r="P82" s="99"/>
      <c r="Q82" s="99"/>
      <c r="R82" s="99"/>
      <c r="S82" s="99"/>
      <c r="T82" s="99"/>
      <c r="U82" s="99"/>
      <c r="V82" s="99"/>
      <c r="W82" s="99"/>
      <c r="X82" s="99"/>
      <c r="Y82" s="99"/>
      <c r="Z82" s="99"/>
      <c r="AA82" s="99"/>
      <c r="AB82" s="99"/>
      <c r="AC82" s="99"/>
      <c r="AD82" s="99"/>
      <c r="AE82" s="99"/>
      <c r="AF82" s="99"/>
      <c r="AG82" s="99"/>
      <c r="AH82" s="99"/>
      <c r="AI82" s="99"/>
      <c r="AJ82" s="99"/>
      <c r="AK82" s="99"/>
      <c r="AL82" s="99"/>
      <c r="AM82" s="99"/>
      <c r="AN82" s="99"/>
      <c r="AO82" s="99"/>
      <c r="AP82" s="99"/>
      <c r="AQ82" s="99"/>
      <c r="AR82" s="99"/>
    </row>
    <row r="83" spans="1:44" s="71" customFormat="1" x14ac:dyDescent="0.3">
      <c r="A83" s="66">
        <v>1608</v>
      </c>
      <c r="B83" s="67" t="s">
        <v>227</v>
      </c>
      <c r="C83" s="66">
        <v>1</v>
      </c>
      <c r="D83" s="88">
        <v>494</v>
      </c>
      <c r="E83" s="68">
        <v>10</v>
      </c>
      <c r="F83" s="66">
        <v>900</v>
      </c>
      <c r="G83" s="66">
        <f t="shared" si="16"/>
        <v>395</v>
      </c>
      <c r="H83" s="66">
        <f t="shared" si="13"/>
        <v>647.5</v>
      </c>
      <c r="I83" s="66"/>
      <c r="J83" s="117">
        <f t="shared" si="18"/>
        <v>153.5</v>
      </c>
      <c r="K83" s="119">
        <f t="shared" si="20"/>
        <v>153.5</v>
      </c>
      <c r="L83" s="44">
        <f t="shared" si="15"/>
        <v>32.375</v>
      </c>
      <c r="M83" s="40">
        <f t="shared" si="17"/>
        <v>185.875</v>
      </c>
      <c r="N83" s="83">
        <v>79</v>
      </c>
      <c r="O83" s="71">
        <f t="shared" si="19"/>
        <v>39.5</v>
      </c>
      <c r="P83" s="99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</row>
    <row r="84" spans="1:44" s="71" customFormat="1" x14ac:dyDescent="0.3">
      <c r="A84" s="66">
        <v>1252</v>
      </c>
      <c r="B84" s="67" t="s">
        <v>154</v>
      </c>
      <c r="C84" s="66">
        <v>30</v>
      </c>
      <c r="D84" s="88">
        <v>2400</v>
      </c>
      <c r="E84" s="68">
        <v>4</v>
      </c>
      <c r="F84" s="66">
        <v>2378</v>
      </c>
      <c r="G84" s="66">
        <f t="shared" si="16"/>
        <v>1800</v>
      </c>
      <c r="H84" s="66">
        <f t="shared" si="13"/>
        <v>2089</v>
      </c>
      <c r="I84" s="66"/>
      <c r="J84" s="117">
        <f t="shared" si="18"/>
        <v>-311</v>
      </c>
      <c r="K84" s="119">
        <f>IF(J84&lt;=0,H84, H84-J84)/C84</f>
        <v>69.63333333333334</v>
      </c>
      <c r="L84" s="44">
        <f t="shared" si="15"/>
        <v>3.4816666666666669</v>
      </c>
      <c r="M84" s="40">
        <f t="shared" si="17"/>
        <v>73.115000000000009</v>
      </c>
      <c r="N84" s="83">
        <v>900</v>
      </c>
      <c r="O84" s="71">
        <f t="shared" si="19"/>
        <v>450</v>
      </c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</row>
    <row r="85" spans="1:44" s="71" customFormat="1" x14ac:dyDescent="0.3">
      <c r="A85" s="41">
        <v>117</v>
      </c>
      <c r="B85" s="63" t="s">
        <v>94</v>
      </c>
      <c r="C85" s="41">
        <v>1</v>
      </c>
      <c r="D85" s="14">
        <v>729</v>
      </c>
      <c r="E85" s="42">
        <v>10</v>
      </c>
      <c r="F85" s="41">
        <v>670</v>
      </c>
      <c r="G85" s="66">
        <f t="shared" si="16"/>
        <v>1525</v>
      </c>
      <c r="H85" s="41">
        <f t="shared" si="13"/>
        <v>1097.5</v>
      </c>
      <c r="I85" s="41"/>
      <c r="J85" s="117">
        <f t="shared" si="18"/>
        <v>368.5</v>
      </c>
      <c r="K85" s="119">
        <f t="shared" ref="K85:K94" si="21">(H85-D85)/C85</f>
        <v>368.5</v>
      </c>
      <c r="L85" s="39">
        <f t="shared" si="15"/>
        <v>54.875</v>
      </c>
      <c r="M85" s="40">
        <f t="shared" si="17"/>
        <v>423.375</v>
      </c>
      <c r="N85" s="84">
        <v>305</v>
      </c>
      <c r="O85" s="71">
        <f t="shared" si="19"/>
        <v>152.5</v>
      </c>
      <c r="P85" s="12"/>
      <c r="Q85" s="99"/>
      <c r="R85" s="99"/>
      <c r="S85" s="99"/>
      <c r="T85" s="99"/>
      <c r="U85" s="99"/>
      <c r="V85" s="99"/>
      <c r="W85" s="99"/>
      <c r="X85" s="99"/>
      <c r="Y85" s="99"/>
      <c r="Z85" s="99"/>
      <c r="AA85" s="99"/>
      <c r="AB85" s="99"/>
      <c r="AC85" s="99"/>
      <c r="AD85" s="99"/>
      <c r="AE85" s="99"/>
      <c r="AF85" s="99"/>
      <c r="AG85" s="99"/>
      <c r="AH85" s="99"/>
      <c r="AI85" s="99"/>
      <c r="AJ85" s="99"/>
      <c r="AK85" s="99"/>
      <c r="AL85" s="99"/>
      <c r="AM85" s="99"/>
      <c r="AN85" s="99"/>
      <c r="AO85" s="99"/>
      <c r="AP85" s="99"/>
      <c r="AQ85" s="99"/>
      <c r="AR85" s="99"/>
    </row>
    <row r="86" spans="1:44" s="71" customFormat="1" x14ac:dyDescent="0.3">
      <c r="A86" s="41">
        <v>116</v>
      </c>
      <c r="B86" s="63" t="s">
        <v>93</v>
      </c>
      <c r="C86" s="41">
        <v>1</v>
      </c>
      <c r="D86" s="14">
        <v>1141</v>
      </c>
      <c r="E86" s="42">
        <v>10</v>
      </c>
      <c r="F86" s="41">
        <v>955</v>
      </c>
      <c r="G86" s="66">
        <f t="shared" si="16"/>
        <v>2185</v>
      </c>
      <c r="H86" s="41">
        <f t="shared" si="13"/>
        <v>1570</v>
      </c>
      <c r="I86" s="41"/>
      <c r="J86" s="117">
        <f t="shared" si="18"/>
        <v>429</v>
      </c>
      <c r="K86" s="119">
        <f t="shared" si="21"/>
        <v>429</v>
      </c>
      <c r="L86" s="39">
        <f t="shared" si="15"/>
        <v>78.5</v>
      </c>
      <c r="M86" s="40">
        <f t="shared" si="17"/>
        <v>507.5</v>
      </c>
      <c r="N86" s="84">
        <v>437</v>
      </c>
      <c r="O86" s="71">
        <f t="shared" si="19"/>
        <v>218.5</v>
      </c>
      <c r="P86" s="99"/>
      <c r="Q86" s="99"/>
      <c r="R86" s="99"/>
      <c r="S86" s="99"/>
      <c r="T86" s="99"/>
      <c r="U86" s="99"/>
      <c r="V86" s="99"/>
      <c r="W86" s="99"/>
      <c r="X86" s="99"/>
      <c r="Y86" s="99"/>
      <c r="Z86" s="99"/>
      <c r="AA86" s="99"/>
      <c r="AB86" s="99"/>
      <c r="AC86" s="99"/>
      <c r="AD86" s="99"/>
      <c r="AE86" s="99"/>
      <c r="AF86" s="99"/>
      <c r="AG86" s="99"/>
      <c r="AH86" s="99"/>
      <c r="AI86" s="99"/>
      <c r="AJ86" s="99"/>
      <c r="AK86" s="99"/>
      <c r="AL86" s="99"/>
      <c r="AM86" s="99"/>
      <c r="AN86" s="99"/>
      <c r="AO86" s="99"/>
      <c r="AP86" s="99"/>
      <c r="AQ86" s="99"/>
      <c r="AR86" s="99"/>
    </row>
    <row r="87" spans="1:44" s="71" customFormat="1" x14ac:dyDescent="0.3">
      <c r="A87" s="66">
        <v>118</v>
      </c>
      <c r="B87" s="67" t="s">
        <v>63</v>
      </c>
      <c r="C87" s="66">
        <v>12</v>
      </c>
      <c r="D87" s="88">
        <v>171</v>
      </c>
      <c r="E87" s="68">
        <v>7</v>
      </c>
      <c r="F87" s="66">
        <v>190</v>
      </c>
      <c r="G87" s="66">
        <f t="shared" si="16"/>
        <v>336</v>
      </c>
      <c r="H87" s="66">
        <f t="shared" si="13"/>
        <v>263</v>
      </c>
      <c r="I87" s="66"/>
      <c r="J87" s="117">
        <f t="shared" si="18"/>
        <v>92</v>
      </c>
      <c r="K87" s="119">
        <f t="shared" si="21"/>
        <v>7.666666666666667</v>
      </c>
      <c r="L87" s="44">
        <f t="shared" si="15"/>
        <v>1.0958333333333334</v>
      </c>
      <c r="M87" s="40">
        <f t="shared" si="17"/>
        <v>8.7625000000000011</v>
      </c>
      <c r="N87" s="83">
        <v>96</v>
      </c>
      <c r="O87" s="71">
        <f t="shared" si="19"/>
        <v>48</v>
      </c>
      <c r="P87" s="99"/>
      <c r="Q87" s="99"/>
      <c r="R87" s="99"/>
      <c r="S87" s="99"/>
      <c r="T87" s="99"/>
      <c r="U87" s="99"/>
      <c r="V87" s="99"/>
      <c r="W87" s="99"/>
      <c r="X87" s="99"/>
      <c r="Y87" s="99"/>
      <c r="Z87" s="99"/>
      <c r="AA87" s="99"/>
      <c r="AB87" s="99"/>
      <c r="AC87" s="99"/>
      <c r="AD87" s="99"/>
      <c r="AE87" s="99"/>
      <c r="AF87" s="99"/>
      <c r="AG87" s="99"/>
      <c r="AH87" s="99"/>
      <c r="AI87" s="99"/>
      <c r="AJ87" s="99"/>
      <c r="AK87" s="99"/>
      <c r="AL87" s="99"/>
      <c r="AM87" s="99"/>
      <c r="AN87" s="99"/>
      <c r="AO87" s="99"/>
      <c r="AP87" s="99"/>
      <c r="AQ87" s="99"/>
      <c r="AR87" s="99"/>
    </row>
    <row r="88" spans="1:44" s="71" customFormat="1" x14ac:dyDescent="0.3">
      <c r="A88" s="66">
        <v>92</v>
      </c>
      <c r="B88" s="67" t="s">
        <v>62</v>
      </c>
      <c r="C88" s="66">
        <v>40</v>
      </c>
      <c r="D88" s="88">
        <v>5008</v>
      </c>
      <c r="E88" s="68">
        <v>7</v>
      </c>
      <c r="F88" s="66">
        <v>5230</v>
      </c>
      <c r="G88" s="66">
        <f t="shared" si="16"/>
        <v>5817</v>
      </c>
      <c r="H88" s="66">
        <f t="shared" si="13"/>
        <v>5523.5</v>
      </c>
      <c r="I88" s="66"/>
      <c r="J88" s="117">
        <f t="shared" si="18"/>
        <v>515.5</v>
      </c>
      <c r="K88" s="119">
        <f t="shared" si="21"/>
        <v>12.887499999999999</v>
      </c>
      <c r="L88" s="44">
        <f t="shared" si="15"/>
        <v>6.9043749999999999</v>
      </c>
      <c r="M88" s="40">
        <f t="shared" si="17"/>
        <v>19.791874999999997</v>
      </c>
      <c r="N88" s="83">
        <v>1662</v>
      </c>
      <c r="O88" s="71">
        <f t="shared" si="19"/>
        <v>831</v>
      </c>
      <c r="P88" s="99"/>
      <c r="Q88" s="99"/>
      <c r="R88" s="99"/>
      <c r="S88" s="99"/>
      <c r="T88" s="99"/>
      <c r="U88" s="99"/>
      <c r="V88" s="99"/>
      <c r="W88" s="99"/>
      <c r="X88" s="99"/>
      <c r="Y88" s="99"/>
      <c r="Z88" s="99"/>
      <c r="AA88" s="99"/>
      <c r="AB88" s="99"/>
      <c r="AC88" s="99"/>
      <c r="AD88" s="99"/>
      <c r="AE88" s="99"/>
      <c r="AF88" s="99"/>
      <c r="AG88" s="99"/>
      <c r="AH88" s="99"/>
      <c r="AI88" s="99"/>
      <c r="AJ88" s="99"/>
      <c r="AK88" s="99"/>
      <c r="AL88" s="99"/>
      <c r="AM88" s="99"/>
      <c r="AN88" s="99"/>
      <c r="AO88" s="99"/>
      <c r="AP88" s="99"/>
      <c r="AQ88" s="99"/>
      <c r="AR88" s="99"/>
    </row>
    <row r="89" spans="1:44" s="71" customFormat="1" x14ac:dyDescent="0.3">
      <c r="A89" s="66">
        <v>120</v>
      </c>
      <c r="B89" s="67" t="s">
        <v>64</v>
      </c>
      <c r="C89" s="66">
        <v>30</v>
      </c>
      <c r="D89" s="88">
        <v>1025</v>
      </c>
      <c r="E89" s="68">
        <v>7</v>
      </c>
      <c r="F89" s="66">
        <v>1344</v>
      </c>
      <c r="G89" s="66">
        <f t="shared" si="16"/>
        <v>1050</v>
      </c>
      <c r="H89" s="66">
        <f t="shared" si="13"/>
        <v>1197</v>
      </c>
      <c r="I89" s="66"/>
      <c r="J89" s="117">
        <f t="shared" si="18"/>
        <v>172</v>
      </c>
      <c r="K89" s="119">
        <f t="shared" si="21"/>
        <v>5.7333333333333334</v>
      </c>
      <c r="L89" s="44">
        <f t="shared" si="15"/>
        <v>1.9950000000000001</v>
      </c>
      <c r="M89" s="40">
        <f t="shared" si="17"/>
        <v>7.7283333333333335</v>
      </c>
      <c r="N89" s="83">
        <v>300</v>
      </c>
      <c r="O89" s="71">
        <f t="shared" si="19"/>
        <v>150</v>
      </c>
      <c r="P89" s="99"/>
      <c r="Q89" s="99"/>
      <c r="R89" s="99"/>
      <c r="S89" s="99"/>
      <c r="T89" s="99"/>
      <c r="U89" s="99"/>
      <c r="V89" s="99"/>
      <c r="W89" s="99"/>
      <c r="X89" s="99"/>
      <c r="Y89" s="99"/>
      <c r="Z89" s="99"/>
      <c r="AA89" s="99"/>
      <c r="AB89" s="99"/>
      <c r="AC89" s="99"/>
      <c r="AD89" s="99"/>
      <c r="AE89" s="99"/>
      <c r="AF89" s="99"/>
      <c r="AG89" s="99"/>
      <c r="AH89" s="99"/>
      <c r="AI89" s="99"/>
      <c r="AJ89" s="99"/>
      <c r="AK89" s="99"/>
      <c r="AL89" s="99"/>
      <c r="AM89" s="99"/>
      <c r="AN89" s="99"/>
      <c r="AO89" s="99"/>
      <c r="AP89" s="99"/>
      <c r="AQ89" s="99"/>
      <c r="AR89" s="99"/>
    </row>
    <row r="90" spans="1:44" s="71" customFormat="1" x14ac:dyDescent="0.3">
      <c r="A90" s="66">
        <v>1503</v>
      </c>
      <c r="B90" s="67" t="s">
        <v>65</v>
      </c>
      <c r="C90" s="66">
        <v>30</v>
      </c>
      <c r="D90" s="88">
        <v>895</v>
      </c>
      <c r="E90" s="68">
        <v>7</v>
      </c>
      <c r="F90" s="66">
        <v>1082</v>
      </c>
      <c r="G90" s="66">
        <f t="shared" si="16"/>
        <v>1050</v>
      </c>
      <c r="H90" s="66">
        <f t="shared" si="13"/>
        <v>1066</v>
      </c>
      <c r="I90" s="66"/>
      <c r="J90" s="117">
        <f t="shared" si="18"/>
        <v>171</v>
      </c>
      <c r="K90" s="119">
        <f t="shared" si="21"/>
        <v>5.7</v>
      </c>
      <c r="L90" s="44">
        <f t="shared" si="15"/>
        <v>1.7766666666666668</v>
      </c>
      <c r="M90" s="40">
        <f t="shared" si="17"/>
        <v>7.4766666666666666</v>
      </c>
      <c r="N90" s="83">
        <v>300</v>
      </c>
      <c r="O90" s="71">
        <f t="shared" si="19"/>
        <v>150</v>
      </c>
      <c r="P90" s="99"/>
      <c r="Q90" s="99"/>
      <c r="R90" s="99"/>
      <c r="S90" s="99"/>
      <c r="T90" s="99"/>
      <c r="U90" s="99"/>
      <c r="V90" s="99"/>
      <c r="W90" s="99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99"/>
      <c r="AK90" s="99"/>
      <c r="AL90" s="99"/>
      <c r="AM90" s="99"/>
      <c r="AN90" s="99"/>
      <c r="AO90" s="99"/>
      <c r="AP90" s="99"/>
      <c r="AQ90" s="99"/>
      <c r="AR90" s="99"/>
    </row>
    <row r="91" spans="1:44" s="71" customFormat="1" x14ac:dyDescent="0.3">
      <c r="A91" s="66">
        <v>122</v>
      </c>
      <c r="B91" s="67" t="s">
        <v>39</v>
      </c>
      <c r="C91" s="66">
        <v>10</v>
      </c>
      <c r="D91" s="88">
        <v>3874</v>
      </c>
      <c r="E91" s="68">
        <v>9</v>
      </c>
      <c r="F91" s="66">
        <v>4639</v>
      </c>
      <c r="G91" s="66">
        <f t="shared" si="16"/>
        <v>5040</v>
      </c>
      <c r="H91" s="66">
        <f t="shared" si="13"/>
        <v>4839.5</v>
      </c>
      <c r="I91" s="66"/>
      <c r="J91" s="117">
        <f t="shared" si="18"/>
        <v>965.5</v>
      </c>
      <c r="K91" s="119">
        <f t="shared" si="21"/>
        <v>96.55</v>
      </c>
      <c r="L91" s="44">
        <f t="shared" si="15"/>
        <v>24.197500000000002</v>
      </c>
      <c r="M91" s="40">
        <f t="shared" si="17"/>
        <v>120.7475</v>
      </c>
      <c r="N91" s="83">
        <v>1120</v>
      </c>
      <c r="O91" s="71">
        <f t="shared" si="19"/>
        <v>560</v>
      </c>
      <c r="P91" s="99"/>
      <c r="Q91" s="99"/>
      <c r="R91" s="99"/>
      <c r="S91" s="99"/>
      <c r="T91" s="99"/>
      <c r="U91" s="99"/>
      <c r="V91" s="99"/>
      <c r="W91" s="99"/>
      <c r="X91" s="99"/>
      <c r="Y91" s="99"/>
      <c r="Z91" s="99"/>
      <c r="AA91" s="99"/>
      <c r="AB91" s="99"/>
      <c r="AC91" s="99"/>
      <c r="AD91" s="99"/>
      <c r="AE91" s="99"/>
      <c r="AF91" s="99"/>
      <c r="AG91" s="99"/>
      <c r="AH91" s="99"/>
      <c r="AI91" s="99"/>
      <c r="AJ91" s="99"/>
      <c r="AK91" s="99"/>
      <c r="AL91" s="99"/>
      <c r="AM91" s="99"/>
      <c r="AN91" s="99"/>
      <c r="AO91" s="99"/>
      <c r="AP91" s="99"/>
      <c r="AQ91" s="99"/>
      <c r="AR91" s="99"/>
    </row>
    <row r="92" spans="1:44" s="71" customFormat="1" x14ac:dyDescent="0.3">
      <c r="A92" s="66">
        <v>1029</v>
      </c>
      <c r="B92" s="67" t="s">
        <v>38</v>
      </c>
      <c r="C92" s="66">
        <v>10</v>
      </c>
      <c r="D92" s="88">
        <v>1388</v>
      </c>
      <c r="E92" s="68">
        <v>9</v>
      </c>
      <c r="F92" s="66">
        <v>1377</v>
      </c>
      <c r="G92" s="66">
        <f t="shared" si="16"/>
        <v>1827</v>
      </c>
      <c r="H92" s="66">
        <f t="shared" si="13"/>
        <v>1602</v>
      </c>
      <c r="I92" s="66"/>
      <c r="J92" s="117">
        <f t="shared" si="18"/>
        <v>214</v>
      </c>
      <c r="K92" s="119">
        <f t="shared" si="21"/>
        <v>21.4</v>
      </c>
      <c r="L92" s="44">
        <f t="shared" si="15"/>
        <v>8.0100000000000016</v>
      </c>
      <c r="M92" s="40">
        <f t="shared" si="17"/>
        <v>29.41</v>
      </c>
      <c r="N92" s="83">
        <v>406</v>
      </c>
      <c r="O92" s="71">
        <f t="shared" si="19"/>
        <v>203</v>
      </c>
      <c r="P92" s="99"/>
      <c r="Q92" s="99"/>
      <c r="R92" s="99"/>
      <c r="S92" s="99"/>
      <c r="T92" s="99"/>
      <c r="U92" s="99"/>
      <c r="V92" s="99"/>
      <c r="W92" s="99"/>
      <c r="X92" s="99"/>
      <c r="Y92" s="99"/>
      <c r="Z92" s="99"/>
      <c r="AA92" s="99"/>
      <c r="AB92" s="99"/>
      <c r="AC92" s="99"/>
      <c r="AD92" s="99"/>
      <c r="AE92" s="99"/>
      <c r="AF92" s="99"/>
      <c r="AG92" s="99"/>
      <c r="AH92" s="99"/>
      <c r="AI92" s="99"/>
      <c r="AJ92" s="99"/>
      <c r="AK92" s="99"/>
      <c r="AL92" s="99"/>
      <c r="AM92" s="99"/>
      <c r="AN92" s="99"/>
      <c r="AO92" s="99"/>
      <c r="AP92" s="99"/>
      <c r="AQ92" s="99"/>
      <c r="AR92" s="99"/>
    </row>
    <row r="93" spans="1:44" s="71" customFormat="1" x14ac:dyDescent="0.3">
      <c r="A93" s="66">
        <v>1027</v>
      </c>
      <c r="B93" s="67" t="s">
        <v>135</v>
      </c>
      <c r="C93" s="66">
        <v>10</v>
      </c>
      <c r="D93" s="88">
        <v>822</v>
      </c>
      <c r="E93" s="68">
        <v>9</v>
      </c>
      <c r="F93" s="66">
        <v>783</v>
      </c>
      <c r="G93" s="66">
        <f t="shared" si="16"/>
        <v>958.5</v>
      </c>
      <c r="H93" s="66">
        <f t="shared" si="13"/>
        <v>870.75</v>
      </c>
      <c r="I93" s="66"/>
      <c r="J93" s="117">
        <f t="shared" si="18"/>
        <v>48.75</v>
      </c>
      <c r="K93" s="119">
        <f t="shared" si="21"/>
        <v>4.875</v>
      </c>
      <c r="L93" s="44">
        <f t="shared" si="15"/>
        <v>4.3537499999999998</v>
      </c>
      <c r="M93" s="40">
        <f t="shared" si="17"/>
        <v>9.2287499999999998</v>
      </c>
      <c r="N93" s="83">
        <v>213</v>
      </c>
      <c r="O93" s="71">
        <f t="shared" si="19"/>
        <v>106.5</v>
      </c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  <c r="AA93" s="99"/>
      <c r="AB93" s="99"/>
      <c r="AC93" s="99"/>
      <c r="AD93" s="99"/>
      <c r="AE93" s="99"/>
      <c r="AF93" s="99"/>
      <c r="AG93" s="99"/>
      <c r="AH93" s="99"/>
      <c r="AI93" s="99"/>
      <c r="AJ93" s="99"/>
      <c r="AK93" s="99"/>
      <c r="AL93" s="99"/>
      <c r="AM93" s="99"/>
      <c r="AN93" s="99"/>
      <c r="AO93" s="99"/>
      <c r="AP93" s="99"/>
      <c r="AQ93" s="99"/>
      <c r="AR93" s="99"/>
    </row>
    <row r="94" spans="1:44" s="71" customFormat="1" x14ac:dyDescent="0.3">
      <c r="A94" s="66">
        <v>4602</v>
      </c>
      <c r="B94" s="67" t="s">
        <v>136</v>
      </c>
      <c r="C94" s="66">
        <v>10</v>
      </c>
      <c r="D94" s="88">
        <v>887</v>
      </c>
      <c r="E94" s="68">
        <v>9</v>
      </c>
      <c r="F94" s="66">
        <v>718</v>
      </c>
      <c r="G94" s="66">
        <f t="shared" si="16"/>
        <v>450</v>
      </c>
      <c r="H94" s="66">
        <f t="shared" si="13"/>
        <v>584</v>
      </c>
      <c r="I94" s="66"/>
      <c r="J94" s="117">
        <f t="shared" si="18"/>
        <v>-303</v>
      </c>
      <c r="K94" s="119">
        <f t="shared" si="21"/>
        <v>-30.3</v>
      </c>
      <c r="L94" s="44">
        <f t="shared" si="15"/>
        <v>2.9200000000000004</v>
      </c>
      <c r="M94" s="40">
        <f t="shared" si="17"/>
        <v>-27.38</v>
      </c>
      <c r="N94" s="83">
        <v>100</v>
      </c>
      <c r="O94" s="71">
        <f t="shared" si="19"/>
        <v>50</v>
      </c>
      <c r="P94" s="99"/>
      <c r="Q94" s="99"/>
      <c r="R94" s="99"/>
      <c r="S94" s="99"/>
      <c r="T94" s="99"/>
      <c r="U94" s="99"/>
      <c r="V94" s="99"/>
      <c r="W94" s="99"/>
      <c r="X94" s="99"/>
      <c r="Y94" s="99"/>
      <c r="Z94" s="99"/>
      <c r="AA94" s="99"/>
      <c r="AB94" s="99"/>
      <c r="AC94" s="99"/>
      <c r="AD94" s="99"/>
      <c r="AE94" s="99"/>
      <c r="AF94" s="99"/>
      <c r="AG94" s="99"/>
      <c r="AH94" s="99"/>
      <c r="AI94" s="99"/>
      <c r="AJ94" s="99"/>
      <c r="AK94" s="99"/>
      <c r="AL94" s="99"/>
      <c r="AM94" s="99"/>
      <c r="AN94" s="99"/>
      <c r="AO94" s="99"/>
      <c r="AP94" s="99"/>
      <c r="AQ94" s="99"/>
      <c r="AR94" s="99"/>
    </row>
    <row r="95" spans="1:44" s="71" customFormat="1" x14ac:dyDescent="0.3">
      <c r="A95" s="66">
        <v>1353</v>
      </c>
      <c r="B95" s="67" t="s">
        <v>211</v>
      </c>
      <c r="C95" s="66">
        <v>20</v>
      </c>
      <c r="D95" s="88">
        <v>1800</v>
      </c>
      <c r="E95" s="68">
        <v>4.5</v>
      </c>
      <c r="F95" s="66">
        <v>2102</v>
      </c>
      <c r="G95" s="66">
        <f t="shared" si="16"/>
        <v>1800</v>
      </c>
      <c r="H95" s="66">
        <f t="shared" si="13"/>
        <v>1951</v>
      </c>
      <c r="I95" s="66"/>
      <c r="J95" s="117">
        <f t="shared" si="18"/>
        <v>151</v>
      </c>
      <c r="K95" s="119">
        <f>IF(J95&lt;=0,H95, H95-J95)/C95</f>
        <v>90</v>
      </c>
      <c r="L95" s="44">
        <f t="shared" si="15"/>
        <v>4.8775000000000004</v>
      </c>
      <c r="M95" s="40">
        <f t="shared" si="17"/>
        <v>94.877499999999998</v>
      </c>
      <c r="N95" s="83">
        <v>800</v>
      </c>
      <c r="O95" s="71">
        <f t="shared" si="19"/>
        <v>400</v>
      </c>
      <c r="P95" s="99"/>
      <c r="Q95" s="99"/>
      <c r="R95" s="99"/>
      <c r="S95" s="99"/>
      <c r="T95" s="99"/>
      <c r="U95" s="99"/>
      <c r="V95" s="99"/>
      <c r="W95" s="99"/>
      <c r="X95" s="99"/>
      <c r="Y95" s="99"/>
      <c r="Z95" s="99"/>
      <c r="AA95" s="99"/>
      <c r="AB95" s="99"/>
      <c r="AC95" s="99"/>
      <c r="AD95" s="99"/>
      <c r="AE95" s="99"/>
      <c r="AF95" s="99"/>
      <c r="AG95" s="99"/>
      <c r="AH95" s="99"/>
      <c r="AI95" s="99"/>
      <c r="AJ95" s="99"/>
      <c r="AK95" s="99"/>
      <c r="AL95" s="99"/>
      <c r="AM95" s="99"/>
      <c r="AN95" s="99"/>
      <c r="AO95" s="99"/>
      <c r="AP95" s="99"/>
      <c r="AQ95" s="99"/>
      <c r="AR95" s="99"/>
    </row>
    <row r="96" spans="1:44" s="71" customFormat="1" x14ac:dyDescent="0.3">
      <c r="A96" s="66">
        <v>1469</v>
      </c>
      <c r="B96" s="67" t="s">
        <v>212</v>
      </c>
      <c r="C96" s="66">
        <v>20</v>
      </c>
      <c r="D96" s="88">
        <v>0</v>
      </c>
      <c r="E96" s="68">
        <v>7</v>
      </c>
      <c r="F96" s="66">
        <v>4494</v>
      </c>
      <c r="G96" s="66">
        <f t="shared" si="16"/>
        <v>4546.5</v>
      </c>
      <c r="H96" s="66">
        <f t="shared" si="13"/>
        <v>4520.25</v>
      </c>
      <c r="I96" s="66"/>
      <c r="J96" s="117">
        <f t="shared" si="18"/>
        <v>4520.25</v>
      </c>
      <c r="K96" s="119">
        <f>(H96-D96)/C96</f>
        <v>226.01249999999999</v>
      </c>
      <c r="L96" s="44">
        <f t="shared" si="15"/>
        <v>11.300625</v>
      </c>
      <c r="M96" s="40">
        <f t="shared" si="17"/>
        <v>237.31312499999999</v>
      </c>
      <c r="N96" s="83">
        <v>1299</v>
      </c>
      <c r="O96" s="71">
        <f t="shared" si="19"/>
        <v>649.5</v>
      </c>
      <c r="P96" s="99"/>
      <c r="Q96" s="99"/>
      <c r="R96" s="99"/>
      <c r="S96" s="99"/>
      <c r="T96" s="99"/>
      <c r="U96" s="99"/>
      <c r="V96" s="99"/>
      <c r="W96" s="99"/>
      <c r="X96" s="99"/>
      <c r="Y96" s="99"/>
      <c r="Z96" s="99"/>
      <c r="AA96" s="99"/>
      <c r="AB96" s="99"/>
      <c r="AC96" s="99"/>
      <c r="AD96" s="99"/>
      <c r="AE96" s="99"/>
      <c r="AF96" s="99"/>
      <c r="AG96" s="99"/>
      <c r="AH96" s="99"/>
      <c r="AI96" s="99"/>
      <c r="AJ96" s="99"/>
      <c r="AK96" s="99"/>
      <c r="AL96" s="99"/>
      <c r="AM96" s="99"/>
      <c r="AN96" s="99"/>
      <c r="AO96" s="99"/>
      <c r="AP96" s="99"/>
      <c r="AQ96" s="99"/>
      <c r="AR96" s="99"/>
    </row>
    <row r="97" spans="1:44" s="71" customFormat="1" x14ac:dyDescent="0.3">
      <c r="A97" s="66">
        <v>1470</v>
      </c>
      <c r="B97" s="67" t="s">
        <v>213</v>
      </c>
      <c r="C97" s="66">
        <v>20</v>
      </c>
      <c r="D97" s="88">
        <v>0</v>
      </c>
      <c r="E97" s="68">
        <v>7</v>
      </c>
      <c r="F97" s="66">
        <v>5835</v>
      </c>
      <c r="G97" s="66">
        <f t="shared" si="16"/>
        <v>5369</v>
      </c>
      <c r="H97" s="66">
        <f t="shared" si="13"/>
        <v>5602</v>
      </c>
      <c r="I97" s="66"/>
      <c r="J97" s="117">
        <f t="shared" si="18"/>
        <v>5602</v>
      </c>
      <c r="K97" s="119">
        <f>(H97-D97)/C97</f>
        <v>280.10000000000002</v>
      </c>
      <c r="L97" s="44">
        <f t="shared" si="15"/>
        <v>14.005000000000001</v>
      </c>
      <c r="M97" s="40">
        <f t="shared" si="17"/>
        <v>294.10500000000002</v>
      </c>
      <c r="N97" s="83">
        <v>1534</v>
      </c>
      <c r="O97" s="71">
        <f t="shared" si="19"/>
        <v>767</v>
      </c>
      <c r="P97" s="99"/>
      <c r="Q97" s="99"/>
      <c r="R97" s="99"/>
      <c r="S97" s="99"/>
      <c r="T97" s="99"/>
      <c r="U97" s="99"/>
      <c r="V97" s="99"/>
      <c r="W97" s="99"/>
      <c r="X97" s="99"/>
      <c r="Y97" s="99"/>
      <c r="Z97" s="99"/>
      <c r="AA97" s="99"/>
      <c r="AB97" s="99"/>
      <c r="AC97" s="99"/>
      <c r="AD97" s="99"/>
      <c r="AE97" s="99"/>
      <c r="AF97" s="99"/>
      <c r="AG97" s="99"/>
      <c r="AH97" s="99"/>
      <c r="AI97" s="99"/>
      <c r="AJ97" s="99"/>
      <c r="AK97" s="99"/>
      <c r="AL97" s="99"/>
      <c r="AM97" s="99"/>
      <c r="AN97" s="99"/>
      <c r="AO97" s="99"/>
      <c r="AP97" s="99"/>
      <c r="AQ97" s="99"/>
      <c r="AR97" s="99"/>
    </row>
    <row r="98" spans="1:44" s="81" customFormat="1" x14ac:dyDescent="0.3">
      <c r="A98" s="66">
        <v>1314</v>
      </c>
      <c r="B98" s="67" t="s">
        <v>156</v>
      </c>
      <c r="C98" s="66">
        <v>20</v>
      </c>
      <c r="D98" s="88">
        <v>0</v>
      </c>
      <c r="E98" s="68">
        <v>4</v>
      </c>
      <c r="F98" s="66">
        <v>1890</v>
      </c>
      <c r="G98" s="66">
        <f t="shared" ref="G98:G104" si="22">O98*E98</f>
        <v>1200</v>
      </c>
      <c r="H98" s="66">
        <f t="shared" si="13"/>
        <v>1545</v>
      </c>
      <c r="I98" s="66"/>
      <c r="J98" s="117">
        <f t="shared" si="18"/>
        <v>1545</v>
      </c>
      <c r="K98" s="119">
        <f>IF(J98&lt;=0,H98, H98-J98)/C98</f>
        <v>0</v>
      </c>
      <c r="L98" s="44">
        <f t="shared" si="15"/>
        <v>3.8624999999999998</v>
      </c>
      <c r="M98" s="40">
        <f t="shared" si="17"/>
        <v>3.8624999999999998</v>
      </c>
      <c r="N98" s="83">
        <v>600</v>
      </c>
      <c r="O98" s="71">
        <f t="shared" si="19"/>
        <v>300</v>
      </c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  <c r="AA98" s="99"/>
      <c r="AB98" s="99"/>
      <c r="AC98" s="99"/>
      <c r="AD98" s="99"/>
      <c r="AE98" s="99"/>
      <c r="AF98" s="99"/>
      <c r="AG98" s="99"/>
      <c r="AH98" s="99"/>
      <c r="AI98" s="99"/>
      <c r="AJ98" s="99"/>
      <c r="AK98" s="99"/>
      <c r="AL98" s="99"/>
      <c r="AM98" s="99"/>
      <c r="AN98" s="99"/>
      <c r="AO98" s="99"/>
      <c r="AP98" s="99"/>
      <c r="AQ98" s="99"/>
      <c r="AR98" s="99"/>
    </row>
    <row r="99" spans="1:44" s="71" customFormat="1" x14ac:dyDescent="0.3">
      <c r="A99" s="66">
        <v>1504</v>
      </c>
      <c r="B99" s="67" t="s">
        <v>51</v>
      </c>
      <c r="C99" s="66">
        <v>12</v>
      </c>
      <c r="D99" s="88">
        <v>0</v>
      </c>
      <c r="E99" s="68">
        <v>3</v>
      </c>
      <c r="F99" s="66">
        <v>1040</v>
      </c>
      <c r="G99" s="66">
        <f t="shared" si="22"/>
        <v>409.5</v>
      </c>
      <c r="H99" s="66">
        <f t="shared" si="13"/>
        <v>724.75</v>
      </c>
      <c r="I99" s="66"/>
      <c r="J99" s="117">
        <f t="shared" si="18"/>
        <v>724.75</v>
      </c>
      <c r="K99" s="119">
        <f>IF(J99&lt;=0,H99, H99-J99)/C99</f>
        <v>0</v>
      </c>
      <c r="L99" s="44">
        <f t="shared" si="15"/>
        <v>3.0197916666666669</v>
      </c>
      <c r="M99" s="40">
        <f t="shared" ref="M99:M104" si="23">K99+L99</f>
        <v>3.0197916666666669</v>
      </c>
      <c r="N99" s="83">
        <v>273</v>
      </c>
      <c r="O99" s="71">
        <f t="shared" si="19"/>
        <v>136.5</v>
      </c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  <c r="AA99" s="99"/>
      <c r="AB99" s="99"/>
      <c r="AC99" s="99"/>
      <c r="AD99" s="99"/>
      <c r="AE99" s="99"/>
      <c r="AF99" s="99"/>
      <c r="AG99" s="99"/>
      <c r="AH99" s="99"/>
      <c r="AI99" s="99"/>
      <c r="AJ99" s="99"/>
      <c r="AK99" s="99"/>
      <c r="AL99" s="99"/>
      <c r="AM99" s="99"/>
      <c r="AN99" s="99"/>
      <c r="AO99" s="99"/>
      <c r="AP99" s="99"/>
      <c r="AQ99" s="99"/>
      <c r="AR99" s="99"/>
    </row>
    <row r="100" spans="1:44" s="71" customFormat="1" x14ac:dyDescent="0.3">
      <c r="A100" s="66">
        <v>1315</v>
      </c>
      <c r="B100" s="67" t="s">
        <v>157</v>
      </c>
      <c r="C100" s="66">
        <v>20</v>
      </c>
      <c r="D100" s="88">
        <v>0</v>
      </c>
      <c r="E100" s="68">
        <v>4</v>
      </c>
      <c r="F100" s="66">
        <v>1826</v>
      </c>
      <c r="G100" s="66">
        <f t="shared" si="22"/>
        <v>1200</v>
      </c>
      <c r="H100" s="66">
        <f t="shared" si="13"/>
        <v>1513</v>
      </c>
      <c r="I100" s="66"/>
      <c r="J100" s="117">
        <f t="shared" si="18"/>
        <v>1513</v>
      </c>
      <c r="K100" s="119">
        <f>IF(J100&lt;=0,H100, H100-J100)/C100</f>
        <v>0</v>
      </c>
      <c r="L100" s="44">
        <f t="shared" si="15"/>
        <v>3.7825000000000002</v>
      </c>
      <c r="M100" s="40">
        <f t="shared" si="23"/>
        <v>3.7825000000000002</v>
      </c>
      <c r="N100" s="83">
        <v>600</v>
      </c>
      <c r="O100" s="71">
        <f t="shared" si="19"/>
        <v>300</v>
      </c>
      <c r="P100" s="99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</row>
    <row r="101" spans="1:44" s="95" customFormat="1" x14ac:dyDescent="0.3">
      <c r="A101" s="55">
        <v>1312</v>
      </c>
      <c r="B101" s="56" t="s">
        <v>271</v>
      </c>
      <c r="C101" s="55">
        <v>10</v>
      </c>
      <c r="D101" s="55">
        <v>0</v>
      </c>
      <c r="E101" s="57">
        <v>4</v>
      </c>
      <c r="F101" s="55">
        <v>0</v>
      </c>
      <c r="G101" s="80">
        <f t="shared" si="22"/>
        <v>0</v>
      </c>
      <c r="H101" s="55">
        <f t="shared" si="13"/>
        <v>0</v>
      </c>
      <c r="I101" s="55"/>
      <c r="J101" s="117">
        <f t="shared" si="18"/>
        <v>0</v>
      </c>
      <c r="K101" s="119">
        <f>IF(J101&lt;=0,H101, H101-J101)/C101</f>
        <v>0</v>
      </c>
      <c r="L101" s="59">
        <f t="shared" si="15"/>
        <v>0</v>
      </c>
      <c r="M101" s="40">
        <f t="shared" si="23"/>
        <v>0</v>
      </c>
      <c r="N101" s="87"/>
      <c r="O101" s="95">
        <f t="shared" si="19"/>
        <v>0</v>
      </c>
      <c r="P101" s="81"/>
    </row>
    <row r="102" spans="1:44" s="71" customFormat="1" x14ac:dyDescent="0.3">
      <c r="A102" s="66">
        <v>4603</v>
      </c>
      <c r="B102" s="67" t="s">
        <v>347</v>
      </c>
      <c r="C102" s="66">
        <v>12</v>
      </c>
      <c r="D102" s="88">
        <v>0</v>
      </c>
      <c r="E102" s="68">
        <v>7</v>
      </c>
      <c r="F102" s="66">
        <v>3556</v>
      </c>
      <c r="G102" s="66">
        <f t="shared" si="22"/>
        <v>2100</v>
      </c>
      <c r="H102" s="66">
        <f t="shared" si="13"/>
        <v>2828</v>
      </c>
      <c r="I102" s="66"/>
      <c r="J102" s="117">
        <f t="shared" si="18"/>
        <v>2828</v>
      </c>
      <c r="K102" s="119">
        <f t="shared" ref="K102:K108" si="24">(H102-D102)/C102</f>
        <v>235.66666666666666</v>
      </c>
      <c r="L102" s="44">
        <f t="shared" si="15"/>
        <v>11.783333333333333</v>
      </c>
      <c r="M102" s="40">
        <f t="shared" si="23"/>
        <v>247.45</v>
      </c>
      <c r="N102" s="83">
        <v>600</v>
      </c>
      <c r="O102" s="71">
        <f t="shared" si="19"/>
        <v>300</v>
      </c>
      <c r="P102" s="99"/>
      <c r="Q102" s="99"/>
      <c r="R102" s="99"/>
      <c r="S102" s="99"/>
      <c r="T102" s="99"/>
      <c r="U102" s="99"/>
      <c r="V102" s="99"/>
      <c r="W102" s="99"/>
      <c r="X102" s="99"/>
      <c r="Y102" s="99"/>
      <c r="Z102" s="99"/>
      <c r="AA102" s="99"/>
      <c r="AB102" s="99"/>
      <c r="AC102" s="99"/>
      <c r="AD102" s="99"/>
      <c r="AE102" s="99"/>
      <c r="AF102" s="99"/>
      <c r="AG102" s="99"/>
      <c r="AH102" s="99"/>
      <c r="AI102" s="99"/>
      <c r="AJ102" s="99"/>
      <c r="AK102" s="99"/>
      <c r="AL102" s="99"/>
      <c r="AM102" s="99"/>
      <c r="AN102" s="99"/>
      <c r="AO102" s="99"/>
      <c r="AP102" s="99"/>
      <c r="AQ102" s="99"/>
      <c r="AR102" s="99"/>
    </row>
    <row r="103" spans="1:44" s="71" customFormat="1" x14ac:dyDescent="0.3">
      <c r="A103" s="66">
        <v>1404</v>
      </c>
      <c r="B103" s="67" t="s">
        <v>243</v>
      </c>
      <c r="C103" s="66">
        <v>1</v>
      </c>
      <c r="D103" s="88">
        <v>186</v>
      </c>
      <c r="E103" s="68">
        <v>7</v>
      </c>
      <c r="F103" s="66">
        <v>53</v>
      </c>
      <c r="G103" s="66">
        <f t="shared" si="22"/>
        <v>59.5</v>
      </c>
      <c r="H103" s="66">
        <f t="shared" si="13"/>
        <v>56.25</v>
      </c>
      <c r="I103" s="66"/>
      <c r="J103" s="117">
        <f t="shared" si="18"/>
        <v>-129.75</v>
      </c>
      <c r="K103" s="119">
        <f t="shared" si="24"/>
        <v>-129.75</v>
      </c>
      <c r="L103" s="44">
        <f t="shared" si="15"/>
        <v>2.8125</v>
      </c>
      <c r="M103" s="40">
        <f t="shared" si="23"/>
        <v>-126.9375</v>
      </c>
      <c r="N103" s="83">
        <v>17</v>
      </c>
      <c r="O103" s="71">
        <f t="shared" si="19"/>
        <v>8.5</v>
      </c>
      <c r="P103" s="99"/>
      <c r="Q103" s="99"/>
      <c r="R103" s="99"/>
      <c r="S103" s="99"/>
      <c r="T103" s="99"/>
      <c r="U103" s="99"/>
      <c r="V103" s="99"/>
      <c r="W103" s="99"/>
      <c r="X103" s="99"/>
      <c r="Y103" s="99"/>
      <c r="Z103" s="99"/>
      <c r="AA103" s="99"/>
      <c r="AB103" s="99"/>
      <c r="AC103" s="99"/>
      <c r="AD103" s="99"/>
      <c r="AE103" s="99"/>
      <c r="AF103" s="99"/>
      <c r="AG103" s="99"/>
      <c r="AH103" s="99"/>
      <c r="AI103" s="99"/>
      <c r="AJ103" s="99"/>
      <c r="AK103" s="99"/>
      <c r="AL103" s="99"/>
      <c r="AM103" s="99"/>
      <c r="AN103" s="99"/>
      <c r="AO103" s="99"/>
      <c r="AP103" s="99"/>
      <c r="AQ103" s="99"/>
      <c r="AR103" s="99"/>
    </row>
    <row r="104" spans="1:44" s="71" customFormat="1" x14ac:dyDescent="0.3">
      <c r="A104" s="66">
        <v>1072</v>
      </c>
      <c r="B104" s="67" t="s">
        <v>251</v>
      </c>
      <c r="C104" s="66">
        <v>10</v>
      </c>
      <c r="D104" s="88">
        <v>1515</v>
      </c>
      <c r="E104" s="68">
        <v>9</v>
      </c>
      <c r="F104" s="66">
        <v>4266</v>
      </c>
      <c r="G104" s="66">
        <f t="shared" si="22"/>
        <v>2164.5</v>
      </c>
      <c r="H104" s="66">
        <f t="shared" si="13"/>
        <v>3215.25</v>
      </c>
      <c r="I104" s="66"/>
      <c r="J104" s="117">
        <f t="shared" si="18"/>
        <v>1700.25</v>
      </c>
      <c r="K104" s="119">
        <f t="shared" si="24"/>
        <v>170.02500000000001</v>
      </c>
      <c r="L104" s="44">
        <f t="shared" si="15"/>
        <v>16.076250000000002</v>
      </c>
      <c r="M104" s="40">
        <f t="shared" si="23"/>
        <v>186.10124999999999</v>
      </c>
      <c r="N104" s="83">
        <v>481</v>
      </c>
      <c r="O104" s="71">
        <f t="shared" si="19"/>
        <v>240.5</v>
      </c>
      <c r="P104" s="99"/>
      <c r="Q104" s="99"/>
      <c r="R104" s="99"/>
      <c r="S104" s="99"/>
      <c r="T104" s="99"/>
      <c r="U104" s="99"/>
      <c r="V104" s="99"/>
      <c r="W104" s="99"/>
      <c r="X104" s="99"/>
      <c r="Y104" s="99"/>
      <c r="Z104" s="99"/>
      <c r="AA104" s="99"/>
      <c r="AB104" s="99"/>
      <c r="AC104" s="99"/>
      <c r="AD104" s="99"/>
      <c r="AE104" s="99"/>
      <c r="AF104" s="99"/>
      <c r="AG104" s="99"/>
      <c r="AH104" s="99"/>
      <c r="AI104" s="99"/>
      <c r="AJ104" s="99"/>
      <c r="AK104" s="99"/>
      <c r="AL104" s="99"/>
      <c r="AM104" s="99"/>
      <c r="AN104" s="99"/>
      <c r="AO104" s="99"/>
      <c r="AP104" s="99"/>
      <c r="AQ104" s="99"/>
      <c r="AR104" s="99"/>
    </row>
    <row r="105" spans="1:44" s="71" customFormat="1" x14ac:dyDescent="0.3">
      <c r="A105" s="66">
        <v>1494</v>
      </c>
      <c r="B105" s="67" t="s">
        <v>375</v>
      </c>
      <c r="C105" s="66"/>
      <c r="D105" s="88">
        <v>826</v>
      </c>
      <c r="E105" s="68"/>
      <c r="F105" s="66"/>
      <c r="G105" s="66"/>
      <c r="H105" s="66"/>
      <c r="I105" s="66"/>
      <c r="J105" s="117">
        <f t="shared" si="18"/>
        <v>-826</v>
      </c>
      <c r="K105" s="119" t="e">
        <f t="shared" si="24"/>
        <v>#DIV/0!</v>
      </c>
      <c r="L105" s="44"/>
      <c r="M105" s="40"/>
      <c r="N105" s="83"/>
      <c r="P105" s="99"/>
      <c r="Q105" s="99"/>
      <c r="R105" s="99"/>
      <c r="S105" s="99"/>
      <c r="T105" s="99"/>
      <c r="U105" s="99"/>
      <c r="V105" s="99"/>
      <c r="W105" s="99"/>
      <c r="X105" s="99"/>
      <c r="Y105" s="99"/>
      <c r="Z105" s="99"/>
      <c r="AA105" s="99"/>
      <c r="AB105" s="99"/>
      <c r="AC105" s="99"/>
      <c r="AD105" s="99"/>
      <c r="AE105" s="99"/>
      <c r="AF105" s="99"/>
      <c r="AG105" s="99"/>
      <c r="AH105" s="99"/>
      <c r="AI105" s="99"/>
      <c r="AJ105" s="99"/>
      <c r="AK105" s="99"/>
      <c r="AL105" s="99"/>
      <c r="AM105" s="99"/>
      <c r="AN105" s="99"/>
      <c r="AO105" s="99"/>
      <c r="AP105" s="99"/>
      <c r="AQ105" s="99"/>
      <c r="AR105" s="99"/>
    </row>
    <row r="106" spans="1:44" s="71" customFormat="1" x14ac:dyDescent="0.3">
      <c r="A106" s="66">
        <v>152</v>
      </c>
      <c r="B106" s="67" t="s">
        <v>360</v>
      </c>
      <c r="C106" s="66"/>
      <c r="D106" s="88">
        <v>160</v>
      </c>
      <c r="E106" s="68"/>
      <c r="F106" s="66"/>
      <c r="G106" s="66"/>
      <c r="H106" s="66"/>
      <c r="I106" s="66"/>
      <c r="J106" s="117">
        <f t="shared" si="18"/>
        <v>-160</v>
      </c>
      <c r="K106" s="119" t="e">
        <f t="shared" si="24"/>
        <v>#DIV/0!</v>
      </c>
      <c r="L106" s="44"/>
      <c r="M106" s="40"/>
      <c r="N106" s="83"/>
      <c r="P106" s="99"/>
      <c r="Q106" s="99"/>
      <c r="R106" s="99"/>
      <c r="S106" s="99"/>
      <c r="T106" s="99"/>
      <c r="U106" s="99"/>
      <c r="V106" s="99"/>
      <c r="W106" s="99"/>
      <c r="X106" s="99"/>
      <c r="Y106" s="99"/>
      <c r="Z106" s="99"/>
      <c r="AA106" s="99"/>
      <c r="AB106" s="99"/>
      <c r="AC106" s="99"/>
      <c r="AD106" s="99"/>
      <c r="AE106" s="99"/>
      <c r="AF106" s="99"/>
      <c r="AG106" s="99"/>
      <c r="AH106" s="99"/>
      <c r="AI106" s="99"/>
      <c r="AJ106" s="99"/>
      <c r="AK106" s="99"/>
      <c r="AL106" s="99"/>
      <c r="AM106" s="99"/>
      <c r="AN106" s="99"/>
      <c r="AO106" s="99"/>
      <c r="AP106" s="99"/>
      <c r="AQ106" s="99"/>
      <c r="AR106" s="99"/>
    </row>
    <row r="107" spans="1:44" s="81" customFormat="1" x14ac:dyDescent="0.3">
      <c r="A107" s="66">
        <v>4604</v>
      </c>
      <c r="B107" s="67" t="s">
        <v>48</v>
      </c>
      <c r="C107" s="66">
        <v>1</v>
      </c>
      <c r="D107" s="88">
        <v>328</v>
      </c>
      <c r="E107" s="68">
        <v>7</v>
      </c>
      <c r="F107" s="66">
        <v>399</v>
      </c>
      <c r="G107" s="66">
        <f t="shared" ref="G107:G131" si="25">O107*E107</f>
        <v>476</v>
      </c>
      <c r="H107" s="66">
        <f t="shared" si="13"/>
        <v>437.5</v>
      </c>
      <c r="I107" s="66"/>
      <c r="J107" s="117">
        <f t="shared" si="18"/>
        <v>109.5</v>
      </c>
      <c r="K107" s="119">
        <f t="shared" si="24"/>
        <v>109.5</v>
      </c>
      <c r="L107" s="44">
        <f t="shared" ref="L107:L131" si="26">H107*0.05/C107</f>
        <v>21.875</v>
      </c>
      <c r="M107" s="40">
        <f t="shared" ref="M107:M131" si="27">K107+L107</f>
        <v>131.375</v>
      </c>
      <c r="N107" s="83">
        <v>136</v>
      </c>
      <c r="O107" s="71">
        <f t="shared" si="19"/>
        <v>68</v>
      </c>
      <c r="P107" s="99"/>
      <c r="Q107" s="99"/>
      <c r="R107" s="99"/>
      <c r="S107" s="99"/>
      <c r="T107" s="99"/>
      <c r="U107" s="99"/>
      <c r="V107" s="99"/>
      <c r="W107" s="99"/>
      <c r="X107" s="99"/>
      <c r="Y107" s="99"/>
      <c r="Z107" s="99"/>
      <c r="AA107" s="99"/>
      <c r="AB107" s="99"/>
      <c r="AC107" s="99"/>
      <c r="AD107" s="99"/>
      <c r="AE107" s="99"/>
      <c r="AF107" s="99"/>
      <c r="AG107" s="99"/>
      <c r="AH107" s="99"/>
      <c r="AI107" s="99"/>
      <c r="AJ107" s="99"/>
      <c r="AK107" s="99"/>
      <c r="AL107" s="99"/>
      <c r="AM107" s="99"/>
      <c r="AN107" s="99"/>
      <c r="AO107" s="99"/>
      <c r="AP107" s="99"/>
      <c r="AQ107" s="99"/>
      <c r="AR107" s="99"/>
    </row>
    <row r="108" spans="1:44" s="71" customFormat="1" x14ac:dyDescent="0.3">
      <c r="A108" s="66">
        <v>1241</v>
      </c>
      <c r="B108" s="67" t="s">
        <v>158</v>
      </c>
      <c r="C108" s="66">
        <v>20</v>
      </c>
      <c r="D108" s="88">
        <v>20437</v>
      </c>
      <c r="E108" s="68">
        <v>6</v>
      </c>
      <c r="F108" s="66">
        <v>27453</v>
      </c>
      <c r="G108" s="66">
        <f t="shared" si="25"/>
        <v>33102</v>
      </c>
      <c r="H108" s="66">
        <f t="shared" si="13"/>
        <v>30277.5</v>
      </c>
      <c r="I108" s="66"/>
      <c r="J108" s="117">
        <f t="shared" si="18"/>
        <v>9840.5</v>
      </c>
      <c r="K108" s="119">
        <f t="shared" si="24"/>
        <v>492.02499999999998</v>
      </c>
      <c r="L108" s="44">
        <f t="shared" si="26"/>
        <v>75.693749999999994</v>
      </c>
      <c r="M108" s="40">
        <f t="shared" si="27"/>
        <v>567.71875</v>
      </c>
      <c r="N108" s="83">
        <v>11034</v>
      </c>
      <c r="O108" s="71">
        <f t="shared" si="19"/>
        <v>5517</v>
      </c>
      <c r="P108" s="99"/>
      <c r="Q108" s="99"/>
      <c r="R108" s="99"/>
      <c r="S108" s="99"/>
      <c r="T108" s="99"/>
      <c r="U108" s="99"/>
      <c r="V108" s="99"/>
      <c r="W108" s="99"/>
      <c r="X108" s="99"/>
      <c r="Y108" s="99"/>
      <c r="Z108" s="99"/>
      <c r="AA108" s="99"/>
      <c r="AB108" s="99"/>
      <c r="AC108" s="99"/>
      <c r="AD108" s="99"/>
      <c r="AE108" s="99"/>
      <c r="AF108" s="99"/>
      <c r="AG108" s="99"/>
      <c r="AH108" s="99"/>
      <c r="AI108" s="99"/>
      <c r="AJ108" s="99"/>
      <c r="AK108" s="99"/>
      <c r="AL108" s="99"/>
      <c r="AM108" s="99"/>
      <c r="AN108" s="99"/>
      <c r="AO108" s="99"/>
      <c r="AP108" s="99"/>
      <c r="AQ108" s="99"/>
      <c r="AR108" s="99"/>
    </row>
    <row r="109" spans="1:44" s="71" customFormat="1" x14ac:dyDescent="0.3">
      <c r="A109" s="66">
        <v>1354</v>
      </c>
      <c r="B109" s="67" t="s">
        <v>159</v>
      </c>
      <c r="C109" s="66">
        <v>20</v>
      </c>
      <c r="D109" s="88">
        <v>1000</v>
      </c>
      <c r="E109" s="68">
        <v>4.5</v>
      </c>
      <c r="F109" s="66">
        <v>1101</v>
      </c>
      <c r="G109" s="66">
        <f t="shared" si="25"/>
        <v>900</v>
      </c>
      <c r="H109" s="66">
        <f t="shared" si="13"/>
        <v>1000.5</v>
      </c>
      <c r="I109" s="66"/>
      <c r="J109" s="117">
        <f t="shared" si="18"/>
        <v>0.5</v>
      </c>
      <c r="K109" s="119">
        <f>IF(J109&lt;=0,H109, H109-J109)/C109</f>
        <v>50</v>
      </c>
      <c r="L109" s="44">
        <f t="shared" si="26"/>
        <v>2.5012500000000002</v>
      </c>
      <c r="M109" s="40">
        <f t="shared" si="27"/>
        <v>52.501249999999999</v>
      </c>
      <c r="N109" s="83">
        <v>400</v>
      </c>
      <c r="O109" s="71">
        <f t="shared" si="19"/>
        <v>200</v>
      </c>
      <c r="P109" s="99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</row>
    <row r="110" spans="1:44" s="71" customFormat="1" x14ac:dyDescent="0.3">
      <c r="A110" s="66">
        <v>128</v>
      </c>
      <c r="B110" s="67" t="s">
        <v>80</v>
      </c>
      <c r="C110" s="66">
        <v>6</v>
      </c>
      <c r="D110" s="88">
        <v>150</v>
      </c>
      <c r="E110" s="68">
        <v>4</v>
      </c>
      <c r="F110" s="66">
        <v>134</v>
      </c>
      <c r="G110" s="66">
        <f t="shared" si="25"/>
        <v>100</v>
      </c>
      <c r="H110" s="66">
        <f t="shared" ref="H110:H176" si="28">SUM(F110+G110)/2</f>
        <v>117</v>
      </c>
      <c r="I110" s="66"/>
      <c r="J110" s="117">
        <f t="shared" si="18"/>
        <v>-33</v>
      </c>
      <c r="K110" s="119">
        <f>IF(J110&lt;=0,H110, H110-J110)/C110</f>
        <v>19.5</v>
      </c>
      <c r="L110" s="44">
        <f t="shared" si="26"/>
        <v>0.97500000000000009</v>
      </c>
      <c r="M110" s="40">
        <f t="shared" si="27"/>
        <v>20.475000000000001</v>
      </c>
      <c r="N110" s="83">
        <v>50</v>
      </c>
      <c r="O110" s="71">
        <f t="shared" si="19"/>
        <v>25</v>
      </c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  <c r="AL110" s="99"/>
      <c r="AM110" s="99"/>
      <c r="AN110" s="99"/>
      <c r="AO110" s="99"/>
      <c r="AP110" s="99"/>
      <c r="AQ110" s="99"/>
      <c r="AR110" s="99"/>
    </row>
    <row r="111" spans="1:44" s="71" customFormat="1" x14ac:dyDescent="0.3">
      <c r="A111" s="66">
        <v>3138</v>
      </c>
      <c r="B111" s="67" t="s">
        <v>339</v>
      </c>
      <c r="C111" s="66">
        <v>24</v>
      </c>
      <c r="D111" s="88">
        <v>3266</v>
      </c>
      <c r="E111" s="68">
        <v>8</v>
      </c>
      <c r="F111" s="66">
        <v>3460</v>
      </c>
      <c r="G111" s="66">
        <f t="shared" si="25"/>
        <v>4000</v>
      </c>
      <c r="H111" s="66">
        <f t="shared" si="28"/>
        <v>3730</v>
      </c>
      <c r="I111" s="66"/>
      <c r="J111" s="117">
        <f t="shared" si="18"/>
        <v>464</v>
      </c>
      <c r="K111" s="119">
        <f t="shared" ref="K111:K117" si="29">(H111-D111)/C111</f>
        <v>19.333333333333332</v>
      </c>
      <c r="L111" s="44">
        <f t="shared" si="26"/>
        <v>7.770833333333333</v>
      </c>
      <c r="M111" s="40">
        <f t="shared" si="27"/>
        <v>27.104166666666664</v>
      </c>
      <c r="N111" s="83">
        <v>1000</v>
      </c>
      <c r="O111" s="71">
        <f t="shared" si="19"/>
        <v>500</v>
      </c>
      <c r="P111" s="99"/>
      <c r="Q111" s="99"/>
      <c r="R111" s="99"/>
      <c r="S111" s="99"/>
      <c r="T111" s="99"/>
      <c r="U111" s="99"/>
      <c r="V111" s="99"/>
      <c r="W111" s="99"/>
      <c r="X111" s="99"/>
      <c r="Y111" s="99"/>
      <c r="Z111" s="99"/>
      <c r="AA111" s="99"/>
      <c r="AB111" s="99"/>
      <c r="AC111" s="99"/>
      <c r="AD111" s="99"/>
      <c r="AE111" s="99"/>
      <c r="AF111" s="99"/>
      <c r="AG111" s="99"/>
      <c r="AH111" s="99"/>
      <c r="AI111" s="99"/>
      <c r="AJ111" s="99"/>
      <c r="AK111" s="99"/>
      <c r="AL111" s="99"/>
      <c r="AM111" s="99"/>
      <c r="AN111" s="99"/>
      <c r="AO111" s="99"/>
      <c r="AP111" s="99"/>
      <c r="AQ111" s="99"/>
      <c r="AR111" s="99"/>
    </row>
    <row r="112" spans="1:44" s="71" customFormat="1" x14ac:dyDescent="0.3">
      <c r="A112" s="66">
        <v>1384</v>
      </c>
      <c r="B112" s="67" t="s">
        <v>46</v>
      </c>
      <c r="C112" s="66">
        <v>24</v>
      </c>
      <c r="D112" s="88">
        <v>1274</v>
      </c>
      <c r="E112" s="68">
        <v>8</v>
      </c>
      <c r="F112" s="66">
        <v>1012</v>
      </c>
      <c r="G112" s="66">
        <f t="shared" si="25"/>
        <v>2400</v>
      </c>
      <c r="H112" s="66">
        <f t="shared" si="28"/>
        <v>1706</v>
      </c>
      <c r="I112" s="66"/>
      <c r="J112" s="117">
        <f t="shared" si="18"/>
        <v>432</v>
      </c>
      <c r="K112" s="119">
        <f t="shared" si="29"/>
        <v>18</v>
      </c>
      <c r="L112" s="44">
        <f t="shared" si="26"/>
        <v>3.5541666666666671</v>
      </c>
      <c r="M112" s="40">
        <f t="shared" si="27"/>
        <v>21.554166666666667</v>
      </c>
      <c r="N112" s="83">
        <v>600</v>
      </c>
      <c r="O112" s="71">
        <f t="shared" si="19"/>
        <v>300</v>
      </c>
      <c r="P112" s="99"/>
      <c r="Q112" s="99"/>
      <c r="R112" s="99"/>
      <c r="S112" s="99"/>
      <c r="T112" s="99"/>
      <c r="U112" s="99"/>
      <c r="V112" s="99"/>
      <c r="W112" s="99"/>
      <c r="X112" s="99"/>
      <c r="Y112" s="99"/>
      <c r="Z112" s="99"/>
      <c r="AA112" s="99"/>
      <c r="AB112" s="99"/>
      <c r="AC112" s="99"/>
      <c r="AD112" s="99"/>
      <c r="AE112" s="99"/>
      <c r="AF112" s="99"/>
      <c r="AG112" s="99"/>
      <c r="AH112" s="99"/>
      <c r="AI112" s="99"/>
      <c r="AJ112" s="99"/>
      <c r="AK112" s="99"/>
      <c r="AL112" s="99"/>
      <c r="AM112" s="99"/>
      <c r="AN112" s="99"/>
      <c r="AO112" s="99"/>
      <c r="AP112" s="99"/>
      <c r="AQ112" s="99"/>
      <c r="AR112" s="99"/>
    </row>
    <row r="113" spans="1:44" s="71" customFormat="1" x14ac:dyDescent="0.3">
      <c r="A113" s="66">
        <v>1385</v>
      </c>
      <c r="B113" s="67" t="s">
        <v>45</v>
      </c>
      <c r="C113" s="66">
        <v>24</v>
      </c>
      <c r="D113" s="88">
        <v>1792</v>
      </c>
      <c r="E113" s="68">
        <v>8</v>
      </c>
      <c r="F113" s="66">
        <v>3427</v>
      </c>
      <c r="G113" s="66">
        <f t="shared" si="25"/>
        <v>3092</v>
      </c>
      <c r="H113" s="66">
        <f t="shared" si="28"/>
        <v>3259.5</v>
      </c>
      <c r="I113" s="66"/>
      <c r="J113" s="117">
        <f t="shared" si="18"/>
        <v>1467.5</v>
      </c>
      <c r="K113" s="119">
        <f t="shared" si="29"/>
        <v>61.145833333333336</v>
      </c>
      <c r="L113" s="44">
        <f t="shared" si="26"/>
        <v>6.7906250000000012</v>
      </c>
      <c r="M113" s="40">
        <f t="shared" si="27"/>
        <v>67.936458333333334</v>
      </c>
      <c r="N113" s="83">
        <v>773</v>
      </c>
      <c r="O113" s="71">
        <f t="shared" si="19"/>
        <v>386.5</v>
      </c>
      <c r="P113" s="99"/>
      <c r="Q113" s="99"/>
      <c r="R113" s="99"/>
      <c r="S113" s="99"/>
      <c r="T113" s="99"/>
      <c r="U113" s="99"/>
      <c r="V113" s="99"/>
      <c r="W113" s="99"/>
      <c r="X113" s="99"/>
      <c r="Y113" s="99"/>
      <c r="Z113" s="99"/>
      <c r="AA113" s="99"/>
      <c r="AB113" s="99"/>
      <c r="AC113" s="99"/>
      <c r="AD113" s="99"/>
      <c r="AE113" s="99"/>
      <c r="AF113" s="99"/>
      <c r="AG113" s="99"/>
      <c r="AH113" s="99"/>
      <c r="AI113" s="99"/>
      <c r="AJ113" s="99"/>
      <c r="AK113" s="99"/>
      <c r="AL113" s="99"/>
      <c r="AM113" s="99"/>
      <c r="AN113" s="99"/>
      <c r="AO113" s="99"/>
      <c r="AP113" s="99"/>
      <c r="AQ113" s="99"/>
      <c r="AR113" s="99"/>
    </row>
    <row r="114" spans="1:44" s="71" customFormat="1" x14ac:dyDescent="0.3">
      <c r="A114" s="66">
        <v>1386</v>
      </c>
      <c r="B114" s="67" t="s">
        <v>66</v>
      </c>
      <c r="C114" s="66">
        <v>6</v>
      </c>
      <c r="D114" s="88">
        <v>160</v>
      </c>
      <c r="E114" s="68">
        <v>8</v>
      </c>
      <c r="F114" s="66">
        <v>196</v>
      </c>
      <c r="G114" s="66">
        <f t="shared" si="25"/>
        <v>316</v>
      </c>
      <c r="H114" s="66">
        <f t="shared" si="28"/>
        <v>256</v>
      </c>
      <c r="I114" s="66"/>
      <c r="J114" s="117">
        <f t="shared" si="18"/>
        <v>96</v>
      </c>
      <c r="K114" s="119">
        <f t="shared" si="29"/>
        <v>16</v>
      </c>
      <c r="L114" s="44">
        <f t="shared" si="26"/>
        <v>2.1333333333333333</v>
      </c>
      <c r="M114" s="40">
        <f t="shared" si="27"/>
        <v>18.133333333333333</v>
      </c>
      <c r="N114" s="83">
        <v>79</v>
      </c>
      <c r="O114" s="71">
        <f t="shared" si="19"/>
        <v>39.5</v>
      </c>
      <c r="P114" s="99"/>
      <c r="Q114" s="99"/>
      <c r="R114" s="99"/>
      <c r="S114" s="99"/>
      <c r="T114" s="99"/>
      <c r="U114" s="99"/>
      <c r="V114" s="99"/>
      <c r="W114" s="99"/>
      <c r="X114" s="99"/>
      <c r="Y114" s="99"/>
      <c r="Z114" s="99"/>
      <c r="AA114" s="99"/>
      <c r="AB114" s="99"/>
      <c r="AC114" s="99"/>
      <c r="AD114" s="99"/>
      <c r="AE114" s="99"/>
      <c r="AF114" s="99"/>
      <c r="AG114" s="99"/>
      <c r="AH114" s="99"/>
      <c r="AI114" s="99"/>
      <c r="AJ114" s="99"/>
      <c r="AK114" s="99"/>
      <c r="AL114" s="99"/>
      <c r="AM114" s="99"/>
      <c r="AN114" s="99"/>
      <c r="AO114" s="99"/>
      <c r="AP114" s="99"/>
      <c r="AQ114" s="99"/>
      <c r="AR114" s="99"/>
    </row>
    <row r="115" spans="1:44" s="71" customFormat="1" x14ac:dyDescent="0.3">
      <c r="A115" s="66">
        <v>91</v>
      </c>
      <c r="B115" s="67" t="s">
        <v>61</v>
      </c>
      <c r="C115" s="66">
        <v>12</v>
      </c>
      <c r="D115" s="88">
        <v>970</v>
      </c>
      <c r="E115" s="68">
        <v>10</v>
      </c>
      <c r="F115" s="66">
        <v>880</v>
      </c>
      <c r="G115" s="66">
        <f t="shared" si="25"/>
        <v>1380</v>
      </c>
      <c r="H115" s="66">
        <f t="shared" si="28"/>
        <v>1130</v>
      </c>
      <c r="I115" s="66"/>
      <c r="J115" s="117">
        <f t="shared" si="18"/>
        <v>160</v>
      </c>
      <c r="K115" s="119">
        <f t="shared" si="29"/>
        <v>13.333333333333334</v>
      </c>
      <c r="L115" s="44">
        <f t="shared" si="26"/>
        <v>4.708333333333333</v>
      </c>
      <c r="M115" s="40">
        <f t="shared" si="27"/>
        <v>18.041666666666668</v>
      </c>
      <c r="N115" s="83">
        <v>276</v>
      </c>
      <c r="O115" s="71">
        <f t="shared" si="19"/>
        <v>138</v>
      </c>
      <c r="P115" s="99"/>
      <c r="Q115" s="99"/>
      <c r="R115" s="99"/>
      <c r="S115" s="99"/>
      <c r="T115" s="99"/>
      <c r="U115" s="99"/>
      <c r="V115" s="99"/>
      <c r="W115" s="99"/>
      <c r="X115" s="99"/>
      <c r="Y115" s="99"/>
      <c r="Z115" s="99"/>
      <c r="AA115" s="99"/>
      <c r="AB115" s="99"/>
      <c r="AC115" s="99"/>
      <c r="AD115" s="99"/>
      <c r="AE115" s="99"/>
      <c r="AF115" s="99"/>
      <c r="AG115" s="99"/>
      <c r="AH115" s="99"/>
      <c r="AI115" s="99"/>
      <c r="AJ115" s="99"/>
      <c r="AK115" s="99"/>
      <c r="AL115" s="99"/>
      <c r="AM115" s="99"/>
      <c r="AN115" s="99"/>
      <c r="AO115" s="99"/>
      <c r="AP115" s="99"/>
      <c r="AQ115" s="99"/>
      <c r="AR115" s="99"/>
    </row>
    <row r="116" spans="1:44" s="71" customFormat="1" x14ac:dyDescent="0.3">
      <c r="A116" s="66">
        <v>1467</v>
      </c>
      <c r="B116" s="67" t="s">
        <v>263</v>
      </c>
      <c r="C116" s="66">
        <v>24</v>
      </c>
      <c r="D116" s="88">
        <v>876</v>
      </c>
      <c r="E116" s="68">
        <v>9</v>
      </c>
      <c r="F116" s="66">
        <v>765</v>
      </c>
      <c r="G116" s="66">
        <f t="shared" si="25"/>
        <v>1903.5</v>
      </c>
      <c r="H116" s="66">
        <f t="shared" si="28"/>
        <v>1334.25</v>
      </c>
      <c r="I116" s="66"/>
      <c r="J116" s="117">
        <f t="shared" si="18"/>
        <v>458.25</v>
      </c>
      <c r="K116" s="119">
        <f t="shared" si="29"/>
        <v>19.09375</v>
      </c>
      <c r="L116" s="44">
        <f t="shared" si="26"/>
        <v>2.7796875000000001</v>
      </c>
      <c r="M116" s="40">
        <f t="shared" si="27"/>
        <v>21.873437500000001</v>
      </c>
      <c r="N116" s="83">
        <v>423</v>
      </c>
      <c r="O116" s="71">
        <f t="shared" si="19"/>
        <v>211.5</v>
      </c>
      <c r="P116" s="99"/>
      <c r="Q116" s="99"/>
      <c r="R116" s="99"/>
      <c r="S116" s="99"/>
      <c r="T116" s="99"/>
      <c r="U116" s="99"/>
      <c r="V116" s="99"/>
      <c r="W116" s="99"/>
      <c r="X116" s="99"/>
      <c r="Y116" s="99"/>
      <c r="Z116" s="99"/>
      <c r="AA116" s="99"/>
      <c r="AB116" s="99"/>
      <c r="AC116" s="99"/>
      <c r="AD116" s="99"/>
      <c r="AE116" s="99"/>
      <c r="AF116" s="99"/>
      <c r="AG116" s="99"/>
      <c r="AH116" s="99"/>
      <c r="AI116" s="99"/>
      <c r="AJ116" s="99"/>
      <c r="AK116" s="99"/>
      <c r="AL116" s="99"/>
      <c r="AM116" s="99"/>
      <c r="AN116" s="99"/>
      <c r="AO116" s="99"/>
      <c r="AP116" s="99"/>
      <c r="AQ116" s="99"/>
      <c r="AR116" s="99"/>
    </row>
    <row r="117" spans="1:44" s="71" customFormat="1" x14ac:dyDescent="0.3">
      <c r="A117" s="66">
        <v>1468</v>
      </c>
      <c r="B117" s="67" t="s">
        <v>160</v>
      </c>
      <c r="C117" s="66">
        <v>24</v>
      </c>
      <c r="D117" s="88">
        <v>7198</v>
      </c>
      <c r="E117" s="68">
        <v>9</v>
      </c>
      <c r="F117" s="66">
        <v>8091</v>
      </c>
      <c r="G117" s="66">
        <f t="shared" si="25"/>
        <v>11835</v>
      </c>
      <c r="H117" s="66">
        <f t="shared" si="28"/>
        <v>9963</v>
      </c>
      <c r="I117" s="66"/>
      <c r="J117" s="117">
        <f t="shared" si="18"/>
        <v>2765</v>
      </c>
      <c r="K117" s="119">
        <f t="shared" si="29"/>
        <v>115.20833333333333</v>
      </c>
      <c r="L117" s="44">
        <f t="shared" si="26"/>
        <v>20.756250000000001</v>
      </c>
      <c r="M117" s="40">
        <f t="shared" si="27"/>
        <v>135.96458333333334</v>
      </c>
      <c r="N117" s="83">
        <v>2630</v>
      </c>
      <c r="O117" s="71">
        <f t="shared" si="19"/>
        <v>1315</v>
      </c>
      <c r="P117" s="99"/>
      <c r="Q117" s="99"/>
      <c r="R117" s="99"/>
      <c r="S117" s="99"/>
      <c r="T117" s="99"/>
      <c r="U117" s="99"/>
      <c r="V117" s="99"/>
      <c r="W117" s="99"/>
      <c r="X117" s="99"/>
      <c r="Y117" s="99"/>
      <c r="Z117" s="99"/>
      <c r="AA117" s="99"/>
      <c r="AB117" s="99"/>
      <c r="AC117" s="99"/>
      <c r="AD117" s="99"/>
      <c r="AE117" s="99"/>
      <c r="AF117" s="99"/>
      <c r="AG117" s="99"/>
      <c r="AH117" s="99"/>
      <c r="AI117" s="99"/>
      <c r="AJ117" s="99"/>
      <c r="AK117" s="99"/>
      <c r="AL117" s="99"/>
      <c r="AM117" s="99"/>
      <c r="AN117" s="99"/>
      <c r="AO117" s="99"/>
      <c r="AP117" s="99"/>
      <c r="AQ117" s="99"/>
      <c r="AR117" s="99"/>
    </row>
    <row r="118" spans="1:44" s="71" customFormat="1" x14ac:dyDescent="0.3">
      <c r="A118" s="66">
        <v>1317</v>
      </c>
      <c r="B118" s="67" t="s">
        <v>162</v>
      </c>
      <c r="C118" s="66">
        <v>50</v>
      </c>
      <c r="D118" s="88">
        <v>2500</v>
      </c>
      <c r="E118" s="68">
        <v>4</v>
      </c>
      <c r="F118" s="66">
        <v>2448</v>
      </c>
      <c r="G118" s="66">
        <f t="shared" si="25"/>
        <v>2000</v>
      </c>
      <c r="H118" s="66">
        <f t="shared" si="28"/>
        <v>2224</v>
      </c>
      <c r="I118" s="66"/>
      <c r="J118" s="117">
        <f t="shared" si="18"/>
        <v>-276</v>
      </c>
      <c r="K118" s="119">
        <f>IF(J118&lt;=0,H118, H118-J118)/C118</f>
        <v>44.48</v>
      </c>
      <c r="L118" s="44">
        <f t="shared" si="26"/>
        <v>2.2240000000000002</v>
      </c>
      <c r="M118" s="40">
        <f t="shared" si="27"/>
        <v>46.703999999999994</v>
      </c>
      <c r="N118" s="83">
        <v>1000</v>
      </c>
      <c r="O118" s="71">
        <f t="shared" si="19"/>
        <v>500</v>
      </c>
      <c r="P118" s="99"/>
      <c r="Q118" s="99"/>
      <c r="R118" s="99"/>
      <c r="S118" s="99"/>
      <c r="T118" s="99"/>
      <c r="U118" s="99"/>
      <c r="V118" s="99"/>
      <c r="W118" s="99"/>
      <c r="X118" s="99"/>
      <c r="Y118" s="99"/>
      <c r="Z118" s="99"/>
      <c r="AA118" s="99"/>
      <c r="AB118" s="99"/>
      <c r="AC118" s="99"/>
      <c r="AD118" s="99"/>
      <c r="AE118" s="99"/>
      <c r="AF118" s="99"/>
      <c r="AG118" s="99"/>
      <c r="AH118" s="99"/>
      <c r="AI118" s="99"/>
      <c r="AJ118" s="99"/>
      <c r="AK118" s="99"/>
      <c r="AL118" s="99"/>
      <c r="AM118" s="99"/>
      <c r="AN118" s="99"/>
      <c r="AO118" s="99"/>
      <c r="AP118" s="99"/>
      <c r="AQ118" s="99"/>
      <c r="AR118" s="99"/>
    </row>
    <row r="119" spans="1:44" s="71" customFormat="1" x14ac:dyDescent="0.3">
      <c r="A119" s="66">
        <v>1319</v>
      </c>
      <c r="B119" s="67" t="s">
        <v>161</v>
      </c>
      <c r="C119" s="66">
        <v>50</v>
      </c>
      <c r="D119" s="88">
        <v>2500</v>
      </c>
      <c r="E119" s="68">
        <v>4</v>
      </c>
      <c r="F119" s="66">
        <v>2782</v>
      </c>
      <c r="G119" s="66">
        <f t="shared" si="25"/>
        <v>2000</v>
      </c>
      <c r="H119" s="66">
        <f t="shared" si="28"/>
        <v>2391</v>
      </c>
      <c r="I119" s="66"/>
      <c r="J119" s="117">
        <f t="shared" si="18"/>
        <v>-109</v>
      </c>
      <c r="K119" s="119">
        <f>IF(J119&lt;=0,H119, H119-J119)/C119</f>
        <v>47.82</v>
      </c>
      <c r="L119" s="44">
        <f t="shared" si="26"/>
        <v>2.391</v>
      </c>
      <c r="M119" s="40">
        <f t="shared" si="27"/>
        <v>50.210999999999999</v>
      </c>
      <c r="N119" s="83">
        <v>1000</v>
      </c>
      <c r="O119" s="71">
        <f t="shared" si="19"/>
        <v>500</v>
      </c>
      <c r="P119" s="99"/>
      <c r="Q119" s="99"/>
      <c r="R119" s="99"/>
      <c r="S119" s="99"/>
      <c r="T119" s="99"/>
      <c r="U119" s="99"/>
      <c r="V119" s="99"/>
      <c r="W119" s="99"/>
      <c r="X119" s="99"/>
      <c r="Y119" s="99"/>
      <c r="Z119" s="99"/>
      <c r="AA119" s="99"/>
      <c r="AB119" s="99"/>
      <c r="AC119" s="99"/>
      <c r="AD119" s="99"/>
      <c r="AE119" s="99"/>
      <c r="AF119" s="99"/>
      <c r="AG119" s="99"/>
      <c r="AH119" s="99"/>
      <c r="AI119" s="99"/>
      <c r="AJ119" s="99"/>
      <c r="AK119" s="99"/>
      <c r="AL119" s="99"/>
      <c r="AM119" s="99"/>
      <c r="AN119" s="99"/>
      <c r="AO119" s="99"/>
      <c r="AP119" s="99"/>
      <c r="AQ119" s="99"/>
      <c r="AR119" s="99"/>
    </row>
    <row r="120" spans="1:44" s="71" customFormat="1" x14ac:dyDescent="0.3">
      <c r="A120" s="66">
        <v>3108</v>
      </c>
      <c r="B120" s="67" t="s">
        <v>86</v>
      </c>
      <c r="C120" s="66">
        <v>24</v>
      </c>
      <c r="D120" s="88">
        <v>1407</v>
      </c>
      <c r="E120" s="68">
        <v>9</v>
      </c>
      <c r="F120" s="66">
        <v>2250</v>
      </c>
      <c r="G120" s="66">
        <f t="shared" si="25"/>
        <v>2223</v>
      </c>
      <c r="H120" s="66">
        <f t="shared" si="28"/>
        <v>2236.5</v>
      </c>
      <c r="I120" s="66"/>
      <c r="J120" s="117">
        <f t="shared" si="18"/>
        <v>829.5</v>
      </c>
      <c r="K120" s="119">
        <f>(H120-D120)/C120</f>
        <v>34.5625</v>
      </c>
      <c r="L120" s="44">
        <f t="shared" si="26"/>
        <v>4.6593749999999998</v>
      </c>
      <c r="M120" s="40">
        <f t="shared" si="27"/>
        <v>39.221874999999997</v>
      </c>
      <c r="N120" s="83">
        <v>494</v>
      </c>
      <c r="O120" s="71">
        <f t="shared" si="19"/>
        <v>247</v>
      </c>
      <c r="P120" s="99"/>
      <c r="Q120" s="99"/>
      <c r="R120" s="99"/>
      <c r="S120" s="99"/>
      <c r="T120" s="99"/>
      <c r="U120" s="99"/>
      <c r="V120" s="99"/>
      <c r="W120" s="99"/>
      <c r="X120" s="99"/>
      <c r="Y120" s="99"/>
      <c r="Z120" s="99"/>
      <c r="AA120" s="99"/>
      <c r="AB120" s="99"/>
      <c r="AC120" s="99"/>
      <c r="AD120" s="99"/>
      <c r="AE120" s="99"/>
      <c r="AF120" s="99"/>
      <c r="AG120" s="99"/>
      <c r="AH120" s="99"/>
      <c r="AI120" s="99"/>
      <c r="AJ120" s="99"/>
      <c r="AK120" s="99"/>
      <c r="AL120" s="99"/>
      <c r="AM120" s="99"/>
      <c r="AN120" s="99"/>
      <c r="AO120" s="99"/>
      <c r="AP120" s="99"/>
      <c r="AQ120" s="99"/>
      <c r="AR120" s="99"/>
    </row>
    <row r="121" spans="1:44" s="71" customFormat="1" x14ac:dyDescent="0.3">
      <c r="A121" s="66">
        <v>1322</v>
      </c>
      <c r="B121" s="67" t="s">
        <v>72</v>
      </c>
      <c r="C121" s="66">
        <v>20</v>
      </c>
      <c r="D121" s="88">
        <v>900</v>
      </c>
      <c r="E121" s="68">
        <v>4</v>
      </c>
      <c r="F121" s="66">
        <v>934</v>
      </c>
      <c r="G121" s="66">
        <f t="shared" si="25"/>
        <v>800</v>
      </c>
      <c r="H121" s="66">
        <f t="shared" si="28"/>
        <v>867</v>
      </c>
      <c r="I121" s="66"/>
      <c r="J121" s="117">
        <f t="shared" si="18"/>
        <v>-33</v>
      </c>
      <c r="K121" s="119">
        <f>IF(J121&lt;=0,H121, H121-J121)/C121</f>
        <v>43.35</v>
      </c>
      <c r="L121" s="44">
        <f t="shared" si="26"/>
        <v>2.1675</v>
      </c>
      <c r="M121" s="40">
        <f t="shared" si="27"/>
        <v>45.517499999999998</v>
      </c>
      <c r="N121" s="83">
        <v>400</v>
      </c>
      <c r="O121" s="71">
        <f t="shared" si="19"/>
        <v>200</v>
      </c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  <c r="AA121" s="99"/>
      <c r="AB121" s="99"/>
      <c r="AC121" s="99"/>
      <c r="AD121" s="99"/>
      <c r="AE121" s="99"/>
      <c r="AF121" s="99"/>
      <c r="AG121" s="99"/>
      <c r="AH121" s="99"/>
      <c r="AI121" s="99"/>
      <c r="AJ121" s="99"/>
      <c r="AK121" s="99"/>
      <c r="AL121" s="99"/>
      <c r="AM121" s="99"/>
      <c r="AN121" s="99"/>
      <c r="AO121" s="99"/>
      <c r="AP121" s="99"/>
      <c r="AQ121" s="99"/>
      <c r="AR121" s="99"/>
    </row>
    <row r="122" spans="1:44" s="71" customFormat="1" x14ac:dyDescent="0.3">
      <c r="A122" s="66">
        <v>3055</v>
      </c>
      <c r="B122" s="67" t="s">
        <v>245</v>
      </c>
      <c r="C122" s="66">
        <v>12</v>
      </c>
      <c r="D122" s="88">
        <v>2423</v>
      </c>
      <c r="E122" s="68">
        <v>8</v>
      </c>
      <c r="F122" s="66">
        <v>2508</v>
      </c>
      <c r="G122" s="66">
        <f t="shared" si="25"/>
        <v>6000</v>
      </c>
      <c r="H122" s="66">
        <f t="shared" si="28"/>
        <v>4254</v>
      </c>
      <c r="I122" s="66"/>
      <c r="J122" s="117">
        <f t="shared" si="18"/>
        <v>1831</v>
      </c>
      <c r="K122" s="119">
        <f t="shared" ref="K122:K139" si="30">(H122-D122)/C122</f>
        <v>152.58333333333334</v>
      </c>
      <c r="L122" s="44">
        <f t="shared" si="26"/>
        <v>17.725000000000001</v>
      </c>
      <c r="M122" s="40">
        <f t="shared" si="27"/>
        <v>170.30833333333334</v>
      </c>
      <c r="N122" s="83">
        <v>1500</v>
      </c>
      <c r="O122" s="71">
        <f t="shared" si="19"/>
        <v>750</v>
      </c>
      <c r="P122" s="99"/>
      <c r="Q122" s="99"/>
      <c r="R122" s="99"/>
      <c r="S122" s="99"/>
      <c r="T122" s="99"/>
      <c r="U122" s="99"/>
      <c r="V122" s="99"/>
      <c r="W122" s="99"/>
      <c r="X122" s="99"/>
      <c r="Y122" s="99"/>
      <c r="Z122" s="99"/>
      <c r="AA122" s="99"/>
      <c r="AB122" s="99"/>
      <c r="AC122" s="99"/>
      <c r="AD122" s="99"/>
      <c r="AE122" s="99"/>
      <c r="AF122" s="99"/>
      <c r="AG122" s="99"/>
      <c r="AH122" s="99"/>
      <c r="AI122" s="99"/>
      <c r="AJ122" s="99"/>
      <c r="AK122" s="99"/>
      <c r="AL122" s="99"/>
      <c r="AM122" s="99"/>
      <c r="AN122" s="99"/>
      <c r="AO122" s="99"/>
      <c r="AP122" s="99"/>
      <c r="AQ122" s="99"/>
      <c r="AR122" s="99"/>
    </row>
    <row r="123" spans="1:44" s="71" customFormat="1" x14ac:dyDescent="0.3">
      <c r="A123" s="66">
        <v>3126</v>
      </c>
      <c r="B123" s="67" t="s">
        <v>194</v>
      </c>
      <c r="C123" s="66">
        <v>12</v>
      </c>
      <c r="D123" s="88">
        <v>1440</v>
      </c>
      <c r="E123" s="68">
        <v>8</v>
      </c>
      <c r="F123" s="66">
        <v>1464</v>
      </c>
      <c r="G123" s="66">
        <f t="shared" si="25"/>
        <v>2644</v>
      </c>
      <c r="H123" s="66">
        <f t="shared" si="28"/>
        <v>2054</v>
      </c>
      <c r="I123" s="66"/>
      <c r="J123" s="117">
        <f t="shared" si="18"/>
        <v>614</v>
      </c>
      <c r="K123" s="119">
        <f t="shared" si="30"/>
        <v>51.166666666666664</v>
      </c>
      <c r="L123" s="44">
        <f t="shared" si="26"/>
        <v>8.5583333333333336</v>
      </c>
      <c r="M123" s="40">
        <f t="shared" si="27"/>
        <v>59.724999999999994</v>
      </c>
      <c r="N123" s="83">
        <v>661</v>
      </c>
      <c r="O123" s="71">
        <f t="shared" si="19"/>
        <v>330.5</v>
      </c>
      <c r="P123" s="99"/>
      <c r="Q123" s="99"/>
      <c r="R123" s="99"/>
      <c r="S123" s="99"/>
      <c r="T123" s="99"/>
      <c r="U123" s="99"/>
      <c r="V123" s="99"/>
      <c r="W123" s="99"/>
      <c r="X123" s="99"/>
      <c r="Y123" s="99"/>
      <c r="Z123" s="99"/>
      <c r="AA123" s="99"/>
      <c r="AB123" s="99"/>
      <c r="AC123" s="99"/>
      <c r="AD123" s="99"/>
      <c r="AE123" s="99"/>
      <c r="AF123" s="99"/>
      <c r="AG123" s="99"/>
      <c r="AH123" s="99"/>
      <c r="AI123" s="99"/>
      <c r="AJ123" s="99"/>
      <c r="AK123" s="99"/>
      <c r="AL123" s="99"/>
      <c r="AM123" s="99"/>
      <c r="AN123" s="99"/>
      <c r="AO123" s="99"/>
      <c r="AP123" s="99"/>
      <c r="AQ123" s="99"/>
      <c r="AR123" s="99"/>
    </row>
    <row r="124" spans="1:44" s="71" customFormat="1" x14ac:dyDescent="0.3">
      <c r="A124" s="66">
        <v>3070</v>
      </c>
      <c r="B124" s="67" t="s">
        <v>105</v>
      </c>
      <c r="C124" s="66">
        <v>12</v>
      </c>
      <c r="D124" s="88">
        <v>771</v>
      </c>
      <c r="E124" s="68">
        <v>8</v>
      </c>
      <c r="F124" s="66">
        <v>1264</v>
      </c>
      <c r="G124" s="66">
        <f t="shared" si="25"/>
        <v>3072</v>
      </c>
      <c r="H124" s="66">
        <f t="shared" si="28"/>
        <v>2168</v>
      </c>
      <c r="I124" s="66"/>
      <c r="J124" s="117">
        <f t="shared" si="18"/>
        <v>1397</v>
      </c>
      <c r="K124" s="119">
        <f t="shared" si="30"/>
        <v>116.41666666666667</v>
      </c>
      <c r="L124" s="44">
        <f t="shared" si="26"/>
        <v>9.0333333333333332</v>
      </c>
      <c r="M124" s="40">
        <f t="shared" si="27"/>
        <v>125.45</v>
      </c>
      <c r="N124" s="83">
        <v>768</v>
      </c>
      <c r="O124" s="71">
        <f t="shared" si="19"/>
        <v>384</v>
      </c>
      <c r="P124" s="99"/>
      <c r="Q124" s="99"/>
      <c r="R124" s="99"/>
      <c r="S124" s="99"/>
      <c r="T124" s="99"/>
      <c r="U124" s="99"/>
      <c r="V124" s="99"/>
      <c r="W124" s="99"/>
      <c r="X124" s="99"/>
      <c r="Y124" s="99"/>
      <c r="Z124" s="99"/>
      <c r="AA124" s="99"/>
      <c r="AB124" s="99"/>
      <c r="AC124" s="99"/>
      <c r="AD124" s="99"/>
      <c r="AE124" s="99"/>
      <c r="AF124" s="99"/>
      <c r="AG124" s="99"/>
      <c r="AH124" s="99"/>
      <c r="AI124" s="99"/>
      <c r="AJ124" s="99"/>
      <c r="AK124" s="99"/>
      <c r="AL124" s="99"/>
      <c r="AM124" s="99"/>
      <c r="AN124" s="99"/>
      <c r="AO124" s="99"/>
      <c r="AP124" s="99"/>
      <c r="AQ124" s="99"/>
      <c r="AR124" s="99"/>
    </row>
    <row r="125" spans="1:44" s="71" customFormat="1" x14ac:dyDescent="0.3">
      <c r="A125" s="66">
        <v>3054</v>
      </c>
      <c r="B125" s="67" t="s">
        <v>103</v>
      </c>
      <c r="C125" s="66">
        <v>12</v>
      </c>
      <c r="D125" s="88">
        <v>170</v>
      </c>
      <c r="E125" s="68">
        <v>8</v>
      </c>
      <c r="F125" s="66">
        <v>872</v>
      </c>
      <c r="G125" s="66">
        <f t="shared" si="25"/>
        <v>888</v>
      </c>
      <c r="H125" s="66">
        <f t="shared" si="28"/>
        <v>880</v>
      </c>
      <c r="I125" s="66"/>
      <c r="J125" s="117">
        <f t="shared" si="18"/>
        <v>710</v>
      </c>
      <c r="K125" s="119">
        <f t="shared" si="30"/>
        <v>59.166666666666664</v>
      </c>
      <c r="L125" s="44">
        <f t="shared" si="26"/>
        <v>3.6666666666666665</v>
      </c>
      <c r="M125" s="40">
        <f t="shared" si="27"/>
        <v>62.833333333333329</v>
      </c>
      <c r="N125" s="83">
        <v>222</v>
      </c>
      <c r="O125" s="71">
        <f t="shared" si="19"/>
        <v>111</v>
      </c>
      <c r="P125" s="99"/>
      <c r="Q125" s="99"/>
      <c r="R125" s="99"/>
      <c r="S125" s="99"/>
      <c r="T125" s="99"/>
      <c r="U125" s="99"/>
      <c r="V125" s="99"/>
      <c r="W125" s="99"/>
      <c r="X125" s="99"/>
      <c r="Y125" s="99"/>
      <c r="Z125" s="99"/>
      <c r="AA125" s="99"/>
      <c r="AB125" s="99"/>
      <c r="AC125" s="99"/>
      <c r="AD125" s="99"/>
      <c r="AE125" s="99"/>
      <c r="AF125" s="99"/>
      <c r="AG125" s="99"/>
      <c r="AH125" s="99"/>
      <c r="AI125" s="99"/>
      <c r="AJ125" s="99"/>
      <c r="AK125" s="99"/>
      <c r="AL125" s="99"/>
      <c r="AM125" s="99"/>
      <c r="AN125" s="99"/>
      <c r="AO125" s="99"/>
      <c r="AP125" s="99"/>
      <c r="AQ125" s="99"/>
      <c r="AR125" s="99"/>
    </row>
    <row r="126" spans="1:44" s="71" customFormat="1" x14ac:dyDescent="0.3">
      <c r="A126" s="66">
        <v>3056</v>
      </c>
      <c r="B126" s="67" t="s">
        <v>106</v>
      </c>
      <c r="C126" s="66">
        <v>12</v>
      </c>
      <c r="D126" s="88">
        <v>864</v>
      </c>
      <c r="E126" s="68">
        <v>8</v>
      </c>
      <c r="F126" s="66">
        <v>932</v>
      </c>
      <c r="G126" s="66">
        <f t="shared" si="25"/>
        <v>1464</v>
      </c>
      <c r="H126" s="66">
        <f t="shared" si="28"/>
        <v>1198</v>
      </c>
      <c r="I126" s="66"/>
      <c r="J126" s="117">
        <f t="shared" si="18"/>
        <v>334</v>
      </c>
      <c r="K126" s="119">
        <f t="shared" si="30"/>
        <v>27.833333333333332</v>
      </c>
      <c r="L126" s="44">
        <f t="shared" si="26"/>
        <v>4.9916666666666671</v>
      </c>
      <c r="M126" s="40">
        <f t="shared" si="27"/>
        <v>32.825000000000003</v>
      </c>
      <c r="N126" s="83">
        <v>366</v>
      </c>
      <c r="O126" s="71">
        <f t="shared" si="19"/>
        <v>183</v>
      </c>
      <c r="P126" s="99"/>
      <c r="Q126" s="99"/>
      <c r="R126" s="99"/>
      <c r="S126" s="99"/>
      <c r="T126" s="99"/>
      <c r="U126" s="99"/>
      <c r="V126" s="99"/>
      <c r="W126" s="99"/>
      <c r="X126" s="99"/>
      <c r="Y126" s="99"/>
      <c r="Z126" s="99"/>
      <c r="AA126" s="99"/>
      <c r="AB126" s="99"/>
      <c r="AC126" s="99"/>
      <c r="AD126" s="99"/>
      <c r="AE126" s="99"/>
      <c r="AF126" s="99"/>
      <c r="AG126" s="99"/>
      <c r="AH126" s="99"/>
      <c r="AI126" s="99"/>
      <c r="AJ126" s="99"/>
      <c r="AK126" s="99"/>
      <c r="AL126" s="99"/>
      <c r="AM126" s="99"/>
      <c r="AN126" s="99"/>
      <c r="AO126" s="99"/>
      <c r="AP126" s="99"/>
      <c r="AQ126" s="99"/>
      <c r="AR126" s="99"/>
    </row>
    <row r="127" spans="1:44" s="71" customFormat="1" x14ac:dyDescent="0.3">
      <c r="A127" s="66">
        <v>3053</v>
      </c>
      <c r="B127" s="67" t="s">
        <v>215</v>
      </c>
      <c r="C127" s="66">
        <v>12</v>
      </c>
      <c r="D127" s="88">
        <v>1575</v>
      </c>
      <c r="E127" s="68">
        <v>8</v>
      </c>
      <c r="F127" s="66">
        <v>1648</v>
      </c>
      <c r="G127" s="66">
        <f t="shared" si="25"/>
        <v>3028</v>
      </c>
      <c r="H127" s="66">
        <f t="shared" si="28"/>
        <v>2338</v>
      </c>
      <c r="I127" s="66"/>
      <c r="J127" s="117">
        <f t="shared" si="18"/>
        <v>763</v>
      </c>
      <c r="K127" s="119">
        <f t="shared" si="30"/>
        <v>63.583333333333336</v>
      </c>
      <c r="L127" s="44">
        <f t="shared" si="26"/>
        <v>9.7416666666666671</v>
      </c>
      <c r="M127" s="40">
        <f t="shared" si="27"/>
        <v>73.325000000000003</v>
      </c>
      <c r="N127" s="83">
        <v>757</v>
      </c>
      <c r="O127" s="71">
        <f t="shared" si="19"/>
        <v>378.5</v>
      </c>
      <c r="P127" s="99"/>
      <c r="Q127" s="99"/>
      <c r="R127" s="99"/>
      <c r="S127" s="99"/>
      <c r="T127" s="99"/>
      <c r="U127" s="99"/>
      <c r="V127" s="99"/>
      <c r="W127" s="99"/>
      <c r="X127" s="99"/>
      <c r="Y127" s="99"/>
      <c r="Z127" s="99"/>
      <c r="AA127" s="99"/>
      <c r="AB127" s="99"/>
      <c r="AC127" s="99"/>
      <c r="AD127" s="99"/>
      <c r="AE127" s="99"/>
      <c r="AF127" s="99"/>
      <c r="AG127" s="99"/>
      <c r="AH127" s="99"/>
      <c r="AI127" s="99"/>
      <c r="AJ127" s="99"/>
      <c r="AK127" s="99"/>
      <c r="AL127" s="99"/>
      <c r="AM127" s="99"/>
      <c r="AN127" s="99"/>
      <c r="AO127" s="99"/>
      <c r="AP127" s="99"/>
      <c r="AQ127" s="99"/>
      <c r="AR127" s="99"/>
    </row>
    <row r="128" spans="1:44" s="71" customFormat="1" x14ac:dyDescent="0.3">
      <c r="A128" s="66">
        <v>3021</v>
      </c>
      <c r="B128" s="67" t="s">
        <v>367</v>
      </c>
      <c r="C128" s="66">
        <v>36</v>
      </c>
      <c r="D128" s="88">
        <v>1078</v>
      </c>
      <c r="E128" s="68">
        <v>5</v>
      </c>
      <c r="F128" s="66">
        <v>1182</v>
      </c>
      <c r="G128" s="66">
        <f t="shared" si="25"/>
        <v>3600</v>
      </c>
      <c r="H128" s="66">
        <f t="shared" si="28"/>
        <v>2391</v>
      </c>
      <c r="I128" s="66"/>
      <c r="J128" s="117">
        <f t="shared" si="18"/>
        <v>1313</v>
      </c>
      <c r="K128" s="119">
        <f t="shared" si="30"/>
        <v>36.472222222222221</v>
      </c>
      <c r="L128" s="44">
        <f t="shared" si="26"/>
        <v>3.3208333333333337</v>
      </c>
      <c r="M128" s="40">
        <f t="shared" si="27"/>
        <v>39.793055555555554</v>
      </c>
      <c r="N128" s="83">
        <v>1440</v>
      </c>
      <c r="O128" s="71">
        <f t="shared" si="19"/>
        <v>720</v>
      </c>
      <c r="P128" s="99"/>
      <c r="Q128" s="99"/>
      <c r="R128" s="99"/>
      <c r="S128" s="99"/>
      <c r="T128" s="99"/>
      <c r="U128" s="99"/>
      <c r="V128" s="99"/>
      <c r="W128" s="99"/>
      <c r="X128" s="99"/>
      <c r="Y128" s="99"/>
      <c r="Z128" s="99"/>
      <c r="AA128" s="99"/>
      <c r="AB128" s="99"/>
      <c r="AC128" s="99"/>
      <c r="AD128" s="99"/>
      <c r="AE128" s="99"/>
      <c r="AF128" s="99"/>
      <c r="AG128" s="99"/>
      <c r="AH128" s="99"/>
      <c r="AI128" s="99"/>
      <c r="AJ128" s="99"/>
      <c r="AK128" s="99"/>
      <c r="AL128" s="99"/>
      <c r="AM128" s="99"/>
      <c r="AN128" s="99"/>
      <c r="AO128" s="99"/>
      <c r="AP128" s="99"/>
      <c r="AQ128" s="99"/>
      <c r="AR128" s="99"/>
    </row>
    <row r="129" spans="1:44" s="71" customFormat="1" x14ac:dyDescent="0.3">
      <c r="A129" s="66">
        <v>1267</v>
      </c>
      <c r="B129" s="67" t="s">
        <v>357</v>
      </c>
      <c r="C129" s="66">
        <v>36</v>
      </c>
      <c r="D129" s="88">
        <v>1003</v>
      </c>
      <c r="E129" s="68">
        <v>5</v>
      </c>
      <c r="F129" s="66">
        <v>600</v>
      </c>
      <c r="G129" s="66">
        <f t="shared" si="25"/>
        <v>625</v>
      </c>
      <c r="H129" s="66">
        <f t="shared" si="28"/>
        <v>612.5</v>
      </c>
      <c r="I129" s="66"/>
      <c r="J129" s="117">
        <f t="shared" si="18"/>
        <v>-390.5</v>
      </c>
      <c r="K129" s="119">
        <f t="shared" si="30"/>
        <v>-10.847222222222221</v>
      </c>
      <c r="L129" s="44">
        <f t="shared" si="26"/>
        <v>0.85069444444444442</v>
      </c>
      <c r="M129" s="40">
        <f t="shared" si="27"/>
        <v>-9.9965277777777768</v>
      </c>
      <c r="N129" s="83">
        <v>250</v>
      </c>
      <c r="O129" s="71">
        <f t="shared" si="19"/>
        <v>125</v>
      </c>
      <c r="P129" s="99"/>
      <c r="Q129" s="99"/>
      <c r="R129" s="99"/>
      <c r="S129" s="99"/>
      <c r="T129" s="99"/>
      <c r="U129" s="99"/>
      <c r="V129" s="99"/>
      <c r="W129" s="99"/>
      <c r="X129" s="99"/>
      <c r="Y129" s="99"/>
      <c r="Z129" s="99"/>
      <c r="AA129" s="99"/>
      <c r="AB129" s="99"/>
      <c r="AC129" s="99"/>
      <c r="AD129" s="99"/>
      <c r="AE129" s="99"/>
      <c r="AF129" s="99"/>
      <c r="AG129" s="99"/>
      <c r="AH129" s="99"/>
      <c r="AI129" s="99"/>
      <c r="AJ129" s="99"/>
      <c r="AK129" s="99"/>
      <c r="AL129" s="99"/>
      <c r="AM129" s="99"/>
      <c r="AN129" s="99"/>
      <c r="AO129" s="99"/>
      <c r="AP129" s="99"/>
      <c r="AQ129" s="99"/>
      <c r="AR129" s="99"/>
    </row>
    <row r="130" spans="1:44" s="71" customFormat="1" x14ac:dyDescent="0.3">
      <c r="A130" s="66">
        <v>1234</v>
      </c>
      <c r="B130" s="67" t="s">
        <v>8</v>
      </c>
      <c r="C130" s="66">
        <v>12</v>
      </c>
      <c r="D130" s="88">
        <v>1514</v>
      </c>
      <c r="E130" s="68">
        <v>9</v>
      </c>
      <c r="F130" s="66">
        <v>2368</v>
      </c>
      <c r="G130" s="66">
        <f t="shared" si="25"/>
        <v>6714</v>
      </c>
      <c r="H130" s="66">
        <f t="shared" si="28"/>
        <v>4541</v>
      </c>
      <c r="I130" s="66"/>
      <c r="J130" s="117">
        <f t="shared" si="18"/>
        <v>3027</v>
      </c>
      <c r="K130" s="119">
        <f t="shared" si="30"/>
        <v>252.25</v>
      </c>
      <c r="L130" s="44">
        <f t="shared" si="26"/>
        <v>18.920833333333334</v>
      </c>
      <c r="M130" s="40">
        <f t="shared" si="27"/>
        <v>271.17083333333335</v>
      </c>
      <c r="N130" s="83">
        <v>1492</v>
      </c>
      <c r="O130" s="71">
        <f t="shared" si="19"/>
        <v>746</v>
      </c>
      <c r="P130" s="99"/>
      <c r="Q130" s="99"/>
      <c r="R130" s="99"/>
      <c r="S130" s="99"/>
      <c r="T130" s="99"/>
      <c r="U130" s="99"/>
      <c r="V130" s="99"/>
      <c r="W130" s="99"/>
      <c r="X130" s="99"/>
      <c r="Y130" s="99"/>
      <c r="Z130" s="99"/>
      <c r="AA130" s="99"/>
      <c r="AB130" s="99"/>
      <c r="AC130" s="99"/>
      <c r="AD130" s="99"/>
      <c r="AE130" s="99"/>
      <c r="AF130" s="99"/>
      <c r="AG130" s="99"/>
      <c r="AH130" s="99"/>
      <c r="AI130" s="99"/>
      <c r="AJ130" s="99"/>
      <c r="AK130" s="99"/>
      <c r="AL130" s="99"/>
      <c r="AM130" s="99"/>
      <c r="AN130" s="99"/>
      <c r="AO130" s="99"/>
      <c r="AP130" s="99"/>
      <c r="AQ130" s="99"/>
      <c r="AR130" s="99"/>
    </row>
    <row r="131" spans="1:44" s="71" customFormat="1" x14ac:dyDescent="0.3">
      <c r="A131" s="66">
        <v>1355</v>
      </c>
      <c r="B131" s="67" t="s">
        <v>322</v>
      </c>
      <c r="C131" s="66">
        <v>24</v>
      </c>
      <c r="D131" s="88">
        <v>831</v>
      </c>
      <c r="E131" s="68">
        <v>9</v>
      </c>
      <c r="F131" s="66">
        <v>540</v>
      </c>
      <c r="G131" s="66">
        <f t="shared" si="25"/>
        <v>1080</v>
      </c>
      <c r="H131" s="66">
        <f t="shared" si="28"/>
        <v>810</v>
      </c>
      <c r="I131" s="66"/>
      <c r="J131" s="117">
        <f t="shared" si="18"/>
        <v>-21</v>
      </c>
      <c r="K131" s="119">
        <f t="shared" si="30"/>
        <v>-0.875</v>
      </c>
      <c r="L131" s="44">
        <f t="shared" si="26"/>
        <v>1.6875</v>
      </c>
      <c r="M131" s="40">
        <f t="shared" si="27"/>
        <v>0.8125</v>
      </c>
      <c r="N131" s="83">
        <v>240</v>
      </c>
      <c r="O131" s="71">
        <f t="shared" si="19"/>
        <v>120</v>
      </c>
      <c r="P131" s="99"/>
      <c r="Q131" s="99"/>
      <c r="R131" s="99"/>
      <c r="S131" s="99"/>
      <c r="T131" s="99"/>
      <c r="U131" s="99"/>
      <c r="V131" s="99"/>
      <c r="W131" s="99"/>
      <c r="X131" s="99"/>
      <c r="Y131" s="99"/>
      <c r="Z131" s="99"/>
      <c r="AA131" s="99"/>
      <c r="AB131" s="99"/>
      <c r="AC131" s="99"/>
      <c r="AD131" s="99"/>
      <c r="AE131" s="99"/>
      <c r="AF131" s="99"/>
      <c r="AG131" s="99"/>
      <c r="AH131" s="99"/>
      <c r="AI131" s="99"/>
      <c r="AJ131" s="99"/>
      <c r="AK131" s="99"/>
      <c r="AL131" s="99"/>
      <c r="AM131" s="99"/>
      <c r="AN131" s="99"/>
      <c r="AO131" s="99"/>
      <c r="AP131" s="99"/>
      <c r="AQ131" s="99"/>
      <c r="AR131" s="99"/>
    </row>
    <row r="132" spans="1:44" s="71" customFormat="1" x14ac:dyDescent="0.3">
      <c r="A132" s="66">
        <v>156</v>
      </c>
      <c r="B132" s="67" t="s">
        <v>371</v>
      </c>
      <c r="C132" s="66"/>
      <c r="D132" s="88">
        <v>600</v>
      </c>
      <c r="E132" s="68"/>
      <c r="F132" s="66"/>
      <c r="G132" s="66"/>
      <c r="H132" s="66"/>
      <c r="I132" s="66"/>
      <c r="J132" s="117">
        <f t="shared" ref="J132:J195" si="31">H132-D132</f>
        <v>-600</v>
      </c>
      <c r="K132" s="119" t="e">
        <f t="shared" si="30"/>
        <v>#DIV/0!</v>
      </c>
      <c r="L132" s="44"/>
      <c r="M132" s="40"/>
      <c r="N132" s="83"/>
      <c r="P132" s="99"/>
      <c r="Q132" s="99"/>
      <c r="R132" s="99"/>
      <c r="S132" s="99"/>
      <c r="T132" s="99"/>
      <c r="U132" s="99"/>
      <c r="V132" s="99"/>
      <c r="W132" s="99"/>
      <c r="X132" s="99"/>
      <c r="Y132" s="99"/>
      <c r="Z132" s="99"/>
      <c r="AA132" s="99"/>
      <c r="AB132" s="99"/>
      <c r="AC132" s="99"/>
      <c r="AD132" s="99"/>
      <c r="AE132" s="99"/>
      <c r="AF132" s="99"/>
      <c r="AG132" s="99"/>
      <c r="AH132" s="99"/>
      <c r="AI132" s="99"/>
      <c r="AJ132" s="99"/>
      <c r="AK132" s="99"/>
      <c r="AL132" s="99"/>
      <c r="AM132" s="99"/>
      <c r="AN132" s="99"/>
      <c r="AO132" s="99"/>
      <c r="AP132" s="99"/>
      <c r="AQ132" s="99"/>
      <c r="AR132" s="99"/>
    </row>
    <row r="133" spans="1:44" s="71" customFormat="1" x14ac:dyDescent="0.3">
      <c r="A133" s="66">
        <v>157</v>
      </c>
      <c r="B133" s="67" t="s">
        <v>372</v>
      </c>
      <c r="C133" s="66"/>
      <c r="D133" s="88">
        <v>600</v>
      </c>
      <c r="E133" s="68"/>
      <c r="F133" s="66"/>
      <c r="G133" s="66"/>
      <c r="H133" s="66"/>
      <c r="I133" s="66"/>
      <c r="J133" s="117">
        <f t="shared" si="31"/>
        <v>-600</v>
      </c>
      <c r="K133" s="119" t="e">
        <f t="shared" si="30"/>
        <v>#DIV/0!</v>
      </c>
      <c r="L133" s="44"/>
      <c r="M133" s="40"/>
      <c r="N133" s="83"/>
      <c r="P133" s="99"/>
      <c r="Q133" s="99"/>
      <c r="R133" s="99"/>
      <c r="S133" s="99"/>
      <c r="T133" s="99"/>
      <c r="U133" s="99"/>
      <c r="V133" s="99"/>
      <c r="W133" s="99"/>
      <c r="X133" s="99"/>
      <c r="Y133" s="99"/>
      <c r="Z133" s="99"/>
      <c r="AA133" s="99"/>
      <c r="AB133" s="99"/>
      <c r="AC133" s="99"/>
      <c r="AD133" s="99"/>
      <c r="AE133" s="99"/>
      <c r="AF133" s="99"/>
      <c r="AG133" s="99"/>
      <c r="AH133" s="99"/>
      <c r="AI133" s="99"/>
      <c r="AJ133" s="99"/>
      <c r="AK133" s="99"/>
      <c r="AL133" s="99"/>
      <c r="AM133" s="99"/>
      <c r="AN133" s="99"/>
      <c r="AO133" s="99"/>
      <c r="AP133" s="99"/>
      <c r="AQ133" s="99"/>
      <c r="AR133" s="99"/>
    </row>
    <row r="134" spans="1:44" s="71" customFormat="1" x14ac:dyDescent="0.3">
      <c r="A134" s="66">
        <v>160</v>
      </c>
      <c r="B134" s="67" t="s">
        <v>234</v>
      </c>
      <c r="C134" s="66">
        <v>24</v>
      </c>
      <c r="D134" s="88">
        <v>884</v>
      </c>
      <c r="E134" s="68">
        <v>9</v>
      </c>
      <c r="F134" s="66">
        <v>1337</v>
      </c>
      <c r="G134" s="66">
        <f t="shared" ref="G134:G144" si="32">O134*E134</f>
        <v>1003.5</v>
      </c>
      <c r="H134" s="66">
        <f t="shared" si="28"/>
        <v>1170.25</v>
      </c>
      <c r="I134" s="66"/>
      <c r="J134" s="117">
        <f t="shared" si="31"/>
        <v>286.25</v>
      </c>
      <c r="K134" s="119">
        <f t="shared" si="30"/>
        <v>11.927083333333334</v>
      </c>
      <c r="L134" s="44">
        <f t="shared" ref="L134:L144" si="33">H134*0.05/C134</f>
        <v>2.4380208333333333</v>
      </c>
      <c r="M134" s="40">
        <f t="shared" ref="M134:M144" si="34">K134+L134</f>
        <v>14.365104166666667</v>
      </c>
      <c r="N134" s="83">
        <v>223</v>
      </c>
      <c r="O134" s="71">
        <f t="shared" si="19"/>
        <v>111.5</v>
      </c>
      <c r="P134" s="99"/>
      <c r="Q134" s="99"/>
      <c r="R134" s="99"/>
      <c r="S134" s="99"/>
      <c r="T134" s="99"/>
      <c r="U134" s="99"/>
      <c r="V134" s="99"/>
      <c r="W134" s="99"/>
      <c r="X134" s="99"/>
      <c r="Y134" s="99"/>
      <c r="Z134" s="99"/>
      <c r="AA134" s="99"/>
      <c r="AB134" s="99"/>
      <c r="AC134" s="99"/>
      <c r="AD134" s="99"/>
      <c r="AE134" s="99"/>
      <c r="AF134" s="99"/>
      <c r="AG134" s="99"/>
      <c r="AH134" s="99"/>
      <c r="AI134" s="99"/>
      <c r="AJ134" s="99"/>
      <c r="AK134" s="99"/>
      <c r="AL134" s="99"/>
      <c r="AM134" s="99"/>
      <c r="AN134" s="99"/>
      <c r="AO134" s="99"/>
      <c r="AP134" s="99"/>
      <c r="AQ134" s="99"/>
      <c r="AR134" s="99"/>
    </row>
    <row r="135" spans="1:44" s="71" customFormat="1" x14ac:dyDescent="0.3">
      <c r="A135" s="66">
        <v>159</v>
      </c>
      <c r="B135" s="67" t="s">
        <v>113</v>
      </c>
      <c r="C135" s="66">
        <v>24</v>
      </c>
      <c r="D135" s="88">
        <v>1499</v>
      </c>
      <c r="E135" s="68">
        <v>9</v>
      </c>
      <c r="F135" s="66">
        <v>1849</v>
      </c>
      <c r="G135" s="66">
        <f t="shared" si="32"/>
        <v>1962</v>
      </c>
      <c r="H135" s="66">
        <f t="shared" si="28"/>
        <v>1905.5</v>
      </c>
      <c r="I135" s="66"/>
      <c r="J135" s="117">
        <f t="shared" si="31"/>
        <v>406.5</v>
      </c>
      <c r="K135" s="119">
        <f t="shared" si="30"/>
        <v>16.9375</v>
      </c>
      <c r="L135" s="44">
        <f t="shared" si="33"/>
        <v>3.9697916666666671</v>
      </c>
      <c r="M135" s="40">
        <f t="shared" si="34"/>
        <v>20.907291666666666</v>
      </c>
      <c r="N135" s="83">
        <v>436</v>
      </c>
      <c r="O135" s="71">
        <f t="shared" si="19"/>
        <v>218</v>
      </c>
      <c r="P135" s="99"/>
      <c r="Q135" s="99"/>
      <c r="R135" s="99"/>
      <c r="S135" s="99"/>
      <c r="T135" s="99"/>
      <c r="U135" s="99"/>
      <c r="V135" s="99"/>
      <c r="W135" s="99"/>
      <c r="X135" s="99"/>
      <c r="Y135" s="99"/>
      <c r="Z135" s="99"/>
      <c r="AA135" s="99"/>
      <c r="AB135" s="99"/>
      <c r="AC135" s="99"/>
      <c r="AD135" s="99"/>
      <c r="AE135" s="99"/>
      <c r="AF135" s="99"/>
      <c r="AG135" s="99"/>
      <c r="AH135" s="99"/>
      <c r="AI135" s="99"/>
      <c r="AJ135" s="99"/>
      <c r="AK135" s="99"/>
      <c r="AL135" s="99"/>
      <c r="AM135" s="99"/>
      <c r="AN135" s="99"/>
      <c r="AO135" s="99"/>
      <c r="AP135" s="99"/>
      <c r="AQ135" s="99"/>
      <c r="AR135" s="99"/>
    </row>
    <row r="136" spans="1:44" s="71" customFormat="1" x14ac:dyDescent="0.3">
      <c r="A136" s="66">
        <v>162</v>
      </c>
      <c r="B136" s="67" t="s">
        <v>54</v>
      </c>
      <c r="C136" s="66">
        <v>24</v>
      </c>
      <c r="D136" s="88">
        <v>4542</v>
      </c>
      <c r="E136" s="68">
        <v>9</v>
      </c>
      <c r="F136" s="66">
        <v>2232</v>
      </c>
      <c r="G136" s="66">
        <f t="shared" si="32"/>
        <v>3622.5</v>
      </c>
      <c r="H136" s="66">
        <f t="shared" si="28"/>
        <v>2927.25</v>
      </c>
      <c r="I136" s="66"/>
      <c r="J136" s="117">
        <f t="shared" si="31"/>
        <v>-1614.75</v>
      </c>
      <c r="K136" s="119">
        <f t="shared" si="30"/>
        <v>-67.28125</v>
      </c>
      <c r="L136" s="44">
        <f t="shared" si="33"/>
        <v>6.0984375000000002</v>
      </c>
      <c r="M136" s="40">
        <f t="shared" si="34"/>
        <v>-61.182812499999997</v>
      </c>
      <c r="N136" s="83">
        <v>805</v>
      </c>
      <c r="O136" s="71">
        <f t="shared" si="19"/>
        <v>402.5</v>
      </c>
      <c r="P136" s="99"/>
      <c r="Q136" s="99"/>
      <c r="R136" s="99"/>
      <c r="S136" s="99"/>
      <c r="T136" s="99"/>
      <c r="U136" s="99"/>
      <c r="V136" s="99"/>
      <c r="W136" s="99"/>
      <c r="X136" s="99"/>
      <c r="Y136" s="99"/>
      <c r="Z136" s="99"/>
      <c r="AA136" s="99"/>
      <c r="AB136" s="99"/>
      <c r="AC136" s="99"/>
      <c r="AD136" s="99"/>
      <c r="AE136" s="99"/>
      <c r="AF136" s="99"/>
      <c r="AG136" s="99"/>
      <c r="AH136" s="99"/>
      <c r="AI136" s="99"/>
      <c r="AJ136" s="99"/>
      <c r="AK136" s="99"/>
      <c r="AL136" s="99"/>
      <c r="AM136" s="99"/>
      <c r="AN136" s="99"/>
      <c r="AO136" s="99"/>
      <c r="AP136" s="99"/>
      <c r="AQ136" s="99"/>
      <c r="AR136" s="99"/>
    </row>
    <row r="137" spans="1:44" s="71" customFormat="1" x14ac:dyDescent="0.3">
      <c r="A137" s="66">
        <v>161</v>
      </c>
      <c r="B137" s="67" t="s">
        <v>197</v>
      </c>
      <c r="C137" s="66">
        <v>24</v>
      </c>
      <c r="D137" s="88">
        <v>941</v>
      </c>
      <c r="E137" s="68">
        <v>9</v>
      </c>
      <c r="F137" s="66">
        <v>1238</v>
      </c>
      <c r="G137" s="66">
        <f t="shared" si="32"/>
        <v>1710</v>
      </c>
      <c r="H137" s="66">
        <f t="shared" si="28"/>
        <v>1474</v>
      </c>
      <c r="I137" s="66"/>
      <c r="J137" s="117">
        <f t="shared" si="31"/>
        <v>533</v>
      </c>
      <c r="K137" s="119">
        <f t="shared" si="30"/>
        <v>22.208333333333332</v>
      </c>
      <c r="L137" s="44">
        <f t="shared" si="33"/>
        <v>3.0708333333333333</v>
      </c>
      <c r="M137" s="40">
        <f t="shared" si="34"/>
        <v>25.279166666666665</v>
      </c>
      <c r="N137" s="83">
        <v>380</v>
      </c>
      <c r="O137" s="71">
        <f t="shared" si="19"/>
        <v>190</v>
      </c>
      <c r="P137" s="99"/>
      <c r="Q137" s="99"/>
      <c r="R137" s="99"/>
      <c r="S137" s="99"/>
      <c r="T137" s="99"/>
      <c r="U137" s="99"/>
      <c r="V137" s="99"/>
      <c r="W137" s="99"/>
      <c r="X137" s="99"/>
      <c r="Y137" s="99"/>
      <c r="Z137" s="99"/>
      <c r="AA137" s="99"/>
      <c r="AB137" s="99"/>
      <c r="AC137" s="99"/>
      <c r="AD137" s="99"/>
      <c r="AE137" s="99"/>
      <c r="AF137" s="99"/>
      <c r="AG137" s="99"/>
      <c r="AH137" s="99"/>
      <c r="AI137" s="99"/>
      <c r="AJ137" s="99"/>
      <c r="AK137" s="99"/>
      <c r="AL137" s="99"/>
      <c r="AM137" s="99"/>
      <c r="AN137" s="99"/>
      <c r="AO137" s="99"/>
      <c r="AP137" s="99"/>
      <c r="AQ137" s="99"/>
      <c r="AR137" s="99"/>
    </row>
    <row r="138" spans="1:44" s="81" customFormat="1" x14ac:dyDescent="0.3">
      <c r="A138" s="41">
        <v>228</v>
      </c>
      <c r="B138" s="63" t="s">
        <v>324</v>
      </c>
      <c r="C138" s="41">
        <v>24</v>
      </c>
      <c r="D138" s="14">
        <v>934</v>
      </c>
      <c r="E138" s="42">
        <v>9</v>
      </c>
      <c r="F138" s="41">
        <v>846</v>
      </c>
      <c r="G138" s="66">
        <f t="shared" si="32"/>
        <v>1107</v>
      </c>
      <c r="H138" s="41">
        <f t="shared" si="28"/>
        <v>976.5</v>
      </c>
      <c r="I138" s="41"/>
      <c r="J138" s="117">
        <f t="shared" si="31"/>
        <v>42.5</v>
      </c>
      <c r="K138" s="119">
        <f t="shared" si="30"/>
        <v>1.7708333333333333</v>
      </c>
      <c r="L138" s="39">
        <f t="shared" si="33"/>
        <v>2.0343750000000003</v>
      </c>
      <c r="M138" s="40">
        <f t="shared" si="34"/>
        <v>3.8052083333333337</v>
      </c>
      <c r="N138" s="84">
        <v>246</v>
      </c>
      <c r="O138" s="71">
        <f t="shared" ref="O138:O203" si="35">N138/2</f>
        <v>123</v>
      </c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</row>
    <row r="139" spans="1:44" s="81" customFormat="1" x14ac:dyDescent="0.3">
      <c r="A139" s="66">
        <v>1355</v>
      </c>
      <c r="B139" s="67" t="s">
        <v>323</v>
      </c>
      <c r="C139" s="66">
        <v>24</v>
      </c>
      <c r="D139" s="88">
        <v>582</v>
      </c>
      <c r="E139" s="68">
        <v>9</v>
      </c>
      <c r="F139" s="66">
        <v>518</v>
      </c>
      <c r="G139" s="66">
        <f t="shared" si="32"/>
        <v>1080</v>
      </c>
      <c r="H139" s="66">
        <f t="shared" si="28"/>
        <v>799</v>
      </c>
      <c r="I139" s="66"/>
      <c r="J139" s="117">
        <f t="shared" si="31"/>
        <v>217</v>
      </c>
      <c r="K139" s="119">
        <f t="shared" si="30"/>
        <v>9.0416666666666661</v>
      </c>
      <c r="L139" s="44">
        <f t="shared" si="33"/>
        <v>1.6645833333333335</v>
      </c>
      <c r="M139" s="40">
        <f t="shared" si="34"/>
        <v>10.706249999999999</v>
      </c>
      <c r="N139" s="83">
        <v>240</v>
      </c>
      <c r="O139" s="71">
        <f t="shared" si="35"/>
        <v>120</v>
      </c>
      <c r="P139" s="99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</row>
    <row r="140" spans="1:44" s="71" customFormat="1" x14ac:dyDescent="0.3">
      <c r="A140" s="66">
        <v>1239</v>
      </c>
      <c r="B140" s="67" t="s">
        <v>188</v>
      </c>
      <c r="C140" s="66">
        <v>30</v>
      </c>
      <c r="D140" s="88">
        <v>1115</v>
      </c>
      <c r="E140" s="68">
        <v>4.5</v>
      </c>
      <c r="F140" s="66">
        <v>1821</v>
      </c>
      <c r="G140" s="66">
        <f t="shared" si="32"/>
        <v>2432.25</v>
      </c>
      <c r="H140" s="66">
        <f t="shared" si="28"/>
        <v>2126.625</v>
      </c>
      <c r="I140" s="66"/>
      <c r="J140" s="117">
        <f t="shared" si="31"/>
        <v>1011.625</v>
      </c>
      <c r="K140" s="119">
        <f>IF(J140&lt;=0,H140, H140-J140)/C140</f>
        <v>37.166666666666664</v>
      </c>
      <c r="L140" s="44">
        <f t="shared" si="33"/>
        <v>3.5443750000000005</v>
      </c>
      <c r="M140" s="40">
        <f t="shared" si="34"/>
        <v>40.711041666666667</v>
      </c>
      <c r="N140" s="83">
        <v>1081</v>
      </c>
      <c r="O140" s="71">
        <f t="shared" si="35"/>
        <v>540.5</v>
      </c>
      <c r="P140" s="99"/>
      <c r="Q140" s="99"/>
      <c r="R140" s="99"/>
      <c r="S140" s="99"/>
      <c r="T140" s="99"/>
      <c r="U140" s="99"/>
      <c r="V140" s="99"/>
      <c r="W140" s="99"/>
      <c r="X140" s="99"/>
      <c r="Y140" s="99"/>
      <c r="Z140" s="99"/>
      <c r="AA140" s="99"/>
      <c r="AB140" s="99"/>
      <c r="AC140" s="99"/>
      <c r="AD140" s="99"/>
      <c r="AE140" s="99"/>
      <c r="AF140" s="99"/>
      <c r="AG140" s="99"/>
      <c r="AH140" s="99"/>
      <c r="AI140" s="99"/>
      <c r="AJ140" s="99"/>
      <c r="AK140" s="99"/>
      <c r="AL140" s="99"/>
      <c r="AM140" s="99"/>
      <c r="AN140" s="99"/>
      <c r="AO140" s="99"/>
      <c r="AP140" s="99"/>
      <c r="AQ140" s="99"/>
      <c r="AR140" s="99"/>
    </row>
    <row r="141" spans="1:44" s="71" customFormat="1" x14ac:dyDescent="0.3">
      <c r="A141" s="66">
        <v>1770</v>
      </c>
      <c r="B141" s="67" t="s">
        <v>368</v>
      </c>
      <c r="C141" s="66">
        <v>24</v>
      </c>
      <c r="D141" s="88">
        <v>0</v>
      </c>
      <c r="E141" s="68">
        <v>4</v>
      </c>
      <c r="F141" s="66">
        <v>475</v>
      </c>
      <c r="G141" s="66">
        <f t="shared" si="32"/>
        <v>500</v>
      </c>
      <c r="H141" s="66">
        <f t="shared" si="28"/>
        <v>487.5</v>
      </c>
      <c r="I141" s="66"/>
      <c r="J141" s="117">
        <f t="shared" si="31"/>
        <v>487.5</v>
      </c>
      <c r="K141" s="119">
        <f>IF(J141&lt;=0,H141, H141-J141)/C141</f>
        <v>0</v>
      </c>
      <c r="L141" s="44">
        <f t="shared" si="33"/>
        <v>1.015625</v>
      </c>
      <c r="M141" s="40">
        <f t="shared" si="34"/>
        <v>1.015625</v>
      </c>
      <c r="N141" s="83">
        <v>250</v>
      </c>
      <c r="O141" s="71">
        <f t="shared" si="35"/>
        <v>125</v>
      </c>
      <c r="P141" s="99"/>
      <c r="Q141" s="99"/>
      <c r="R141" s="99"/>
      <c r="S141" s="99"/>
      <c r="T141" s="99"/>
      <c r="U141" s="99"/>
      <c r="V141" s="99"/>
      <c r="W141" s="99"/>
      <c r="X141" s="99"/>
      <c r="Y141" s="99"/>
      <c r="Z141" s="99"/>
      <c r="AA141" s="99"/>
      <c r="AB141" s="99"/>
      <c r="AC141" s="99"/>
      <c r="AD141" s="99"/>
      <c r="AE141" s="99"/>
      <c r="AF141" s="99"/>
      <c r="AG141" s="99"/>
      <c r="AH141" s="99"/>
      <c r="AI141" s="99"/>
      <c r="AJ141" s="99"/>
      <c r="AK141" s="99"/>
      <c r="AL141" s="99"/>
      <c r="AM141" s="99"/>
      <c r="AN141" s="99"/>
      <c r="AO141" s="99"/>
      <c r="AP141" s="99"/>
      <c r="AQ141" s="99"/>
      <c r="AR141" s="99"/>
    </row>
    <row r="142" spans="1:44" s="71" customFormat="1" x14ac:dyDescent="0.3">
      <c r="A142" s="66">
        <v>3103</v>
      </c>
      <c r="B142" s="67" t="s">
        <v>99</v>
      </c>
      <c r="C142" s="66">
        <v>30</v>
      </c>
      <c r="D142" s="88">
        <v>917</v>
      </c>
      <c r="E142" s="68">
        <v>7</v>
      </c>
      <c r="F142" s="66">
        <v>2524</v>
      </c>
      <c r="G142" s="66">
        <f t="shared" si="32"/>
        <v>4112.5</v>
      </c>
      <c r="H142" s="66">
        <f t="shared" si="28"/>
        <v>3318.25</v>
      </c>
      <c r="I142" s="66"/>
      <c r="J142" s="117">
        <f t="shared" si="31"/>
        <v>2401.25</v>
      </c>
      <c r="K142" s="119">
        <f t="shared" ref="K142:K152" si="36">(H142-D142)/C142</f>
        <v>80.041666666666671</v>
      </c>
      <c r="L142" s="44">
        <f t="shared" si="33"/>
        <v>5.5304166666666674</v>
      </c>
      <c r="M142" s="40">
        <f t="shared" si="34"/>
        <v>85.572083333333339</v>
      </c>
      <c r="N142" s="83">
        <v>1175</v>
      </c>
      <c r="O142" s="71">
        <f t="shared" si="35"/>
        <v>587.5</v>
      </c>
      <c r="P142" s="99"/>
      <c r="Q142" s="99"/>
      <c r="R142" s="99"/>
      <c r="S142" s="99"/>
      <c r="T142" s="99"/>
      <c r="U142" s="99"/>
      <c r="V142" s="99"/>
      <c r="W142" s="99"/>
      <c r="X142" s="99"/>
      <c r="Y142" s="99"/>
      <c r="Z142" s="99"/>
      <c r="AA142" s="99"/>
      <c r="AB142" s="99"/>
      <c r="AC142" s="99"/>
      <c r="AD142" s="99"/>
      <c r="AE142" s="99"/>
      <c r="AF142" s="99"/>
      <c r="AG142" s="99"/>
      <c r="AH142" s="99"/>
      <c r="AI142" s="99"/>
      <c r="AJ142" s="99"/>
      <c r="AK142" s="99"/>
      <c r="AL142" s="99"/>
      <c r="AM142" s="99"/>
      <c r="AN142" s="99"/>
      <c r="AO142" s="99"/>
      <c r="AP142" s="99"/>
      <c r="AQ142" s="99"/>
      <c r="AR142" s="99"/>
    </row>
    <row r="143" spans="1:44" s="71" customFormat="1" x14ac:dyDescent="0.3">
      <c r="A143" s="66">
        <v>1351</v>
      </c>
      <c r="B143" s="67" t="s">
        <v>179</v>
      </c>
      <c r="C143" s="66">
        <v>24</v>
      </c>
      <c r="D143" s="88">
        <v>710</v>
      </c>
      <c r="E143" s="68">
        <v>9</v>
      </c>
      <c r="F143" s="66">
        <v>963</v>
      </c>
      <c r="G143" s="66">
        <f t="shared" si="32"/>
        <v>1485</v>
      </c>
      <c r="H143" s="66">
        <f t="shared" si="28"/>
        <v>1224</v>
      </c>
      <c r="I143" s="66"/>
      <c r="J143" s="117">
        <f t="shared" si="31"/>
        <v>514</v>
      </c>
      <c r="K143" s="119">
        <f t="shared" si="36"/>
        <v>21.416666666666668</v>
      </c>
      <c r="L143" s="44">
        <f t="shared" si="33"/>
        <v>2.5500000000000003</v>
      </c>
      <c r="M143" s="40">
        <f t="shared" si="34"/>
        <v>23.966666666666669</v>
      </c>
      <c r="N143" s="83">
        <v>330</v>
      </c>
      <c r="O143" s="71">
        <f t="shared" si="35"/>
        <v>165</v>
      </c>
      <c r="P143" s="99"/>
      <c r="Q143" s="99"/>
      <c r="R143" s="99"/>
      <c r="S143" s="99"/>
      <c r="T143" s="99"/>
      <c r="U143" s="99"/>
      <c r="V143" s="99"/>
      <c r="W143" s="99"/>
      <c r="X143" s="99"/>
      <c r="Y143" s="99"/>
      <c r="Z143" s="99"/>
      <c r="AA143" s="99"/>
      <c r="AB143" s="99"/>
      <c r="AC143" s="99"/>
      <c r="AD143" s="99"/>
      <c r="AE143" s="99"/>
      <c r="AF143" s="99"/>
      <c r="AG143" s="99"/>
      <c r="AH143" s="99"/>
      <c r="AI143" s="99"/>
      <c r="AJ143" s="99"/>
      <c r="AK143" s="99"/>
      <c r="AL143" s="99"/>
      <c r="AM143" s="99"/>
      <c r="AN143" s="99"/>
      <c r="AO143" s="99"/>
      <c r="AP143" s="99"/>
      <c r="AQ143" s="99"/>
      <c r="AR143" s="99"/>
    </row>
    <row r="144" spans="1:44" s="71" customFormat="1" x14ac:dyDescent="0.3">
      <c r="A144" s="66">
        <v>1323</v>
      </c>
      <c r="B144" s="67" t="s">
        <v>235</v>
      </c>
      <c r="C144" s="66">
        <v>8</v>
      </c>
      <c r="D144" s="88">
        <v>348</v>
      </c>
      <c r="E144" s="68">
        <v>5</v>
      </c>
      <c r="F144" s="66">
        <v>205</v>
      </c>
      <c r="G144" s="66">
        <f t="shared" si="32"/>
        <v>417.5</v>
      </c>
      <c r="H144" s="66">
        <f t="shared" si="28"/>
        <v>311.25</v>
      </c>
      <c r="I144" s="66"/>
      <c r="J144" s="117">
        <f t="shared" si="31"/>
        <v>-36.75</v>
      </c>
      <c r="K144" s="119">
        <f t="shared" si="36"/>
        <v>-4.59375</v>
      </c>
      <c r="L144" s="44">
        <f t="shared" si="33"/>
        <v>1.9453125</v>
      </c>
      <c r="M144" s="40">
        <f t="shared" si="34"/>
        <v>-2.6484375</v>
      </c>
      <c r="N144" s="83">
        <v>167</v>
      </c>
      <c r="O144" s="71">
        <f t="shared" si="35"/>
        <v>83.5</v>
      </c>
      <c r="P144" s="99"/>
      <c r="Q144" s="99"/>
      <c r="R144" s="99"/>
      <c r="S144" s="99"/>
      <c r="T144" s="99"/>
      <c r="U144" s="99"/>
      <c r="V144" s="99"/>
      <c r="W144" s="99"/>
      <c r="X144" s="99"/>
      <c r="Y144" s="99"/>
      <c r="Z144" s="99"/>
      <c r="AA144" s="99"/>
      <c r="AB144" s="99"/>
      <c r="AC144" s="99"/>
      <c r="AD144" s="99"/>
      <c r="AE144" s="99"/>
      <c r="AF144" s="99"/>
      <c r="AG144" s="99"/>
      <c r="AH144" s="99"/>
      <c r="AI144" s="99"/>
      <c r="AJ144" s="99"/>
      <c r="AK144" s="99"/>
      <c r="AL144" s="99"/>
      <c r="AM144" s="99"/>
      <c r="AN144" s="99"/>
      <c r="AO144" s="99"/>
      <c r="AP144" s="99"/>
      <c r="AQ144" s="99"/>
      <c r="AR144" s="99"/>
    </row>
    <row r="145" spans="1:44" s="71" customFormat="1" x14ac:dyDescent="0.3">
      <c r="A145" s="66">
        <v>164</v>
      </c>
      <c r="B145" s="67" t="s">
        <v>358</v>
      </c>
      <c r="C145" s="66">
        <v>8</v>
      </c>
      <c r="D145" s="88">
        <v>314</v>
      </c>
      <c r="E145" s="68"/>
      <c r="F145" s="66"/>
      <c r="G145" s="66"/>
      <c r="H145" s="66"/>
      <c r="I145" s="66"/>
      <c r="J145" s="117">
        <f t="shared" si="31"/>
        <v>-314</v>
      </c>
      <c r="K145" s="119">
        <f t="shared" si="36"/>
        <v>-39.25</v>
      </c>
      <c r="L145" s="44"/>
      <c r="M145" s="40"/>
      <c r="N145" s="83"/>
      <c r="P145" s="99"/>
      <c r="Q145" s="99"/>
      <c r="R145" s="99"/>
      <c r="S145" s="99"/>
      <c r="T145" s="99"/>
      <c r="U145" s="99"/>
      <c r="V145" s="99"/>
      <c r="W145" s="99"/>
      <c r="X145" s="99"/>
      <c r="Y145" s="99"/>
      <c r="Z145" s="99"/>
      <c r="AA145" s="99"/>
      <c r="AB145" s="99"/>
      <c r="AC145" s="99"/>
      <c r="AD145" s="99"/>
      <c r="AE145" s="99"/>
      <c r="AF145" s="99"/>
      <c r="AG145" s="99"/>
      <c r="AH145" s="99"/>
      <c r="AI145" s="99"/>
      <c r="AJ145" s="99"/>
      <c r="AK145" s="99"/>
      <c r="AL145" s="99"/>
      <c r="AM145" s="99"/>
      <c r="AN145" s="99"/>
      <c r="AO145" s="99"/>
      <c r="AP145" s="99"/>
      <c r="AQ145" s="99"/>
      <c r="AR145" s="99"/>
    </row>
    <row r="146" spans="1:44" s="71" customFormat="1" x14ac:dyDescent="0.3">
      <c r="A146" s="66">
        <v>3079</v>
      </c>
      <c r="B146" s="67" t="s">
        <v>83</v>
      </c>
      <c r="C146" s="66">
        <v>12</v>
      </c>
      <c r="D146" s="88">
        <v>3055</v>
      </c>
      <c r="E146" s="68">
        <v>5</v>
      </c>
      <c r="F146" s="66">
        <v>2725</v>
      </c>
      <c r="G146" s="66">
        <f>O146*E146</f>
        <v>3280</v>
      </c>
      <c r="H146" s="66">
        <f t="shared" si="28"/>
        <v>3002.5</v>
      </c>
      <c r="I146" s="66"/>
      <c r="J146" s="117">
        <f t="shared" si="31"/>
        <v>-52.5</v>
      </c>
      <c r="K146" s="119">
        <f t="shared" si="36"/>
        <v>-4.375</v>
      </c>
      <c r="L146" s="44">
        <f>H146*0.05/C146</f>
        <v>12.510416666666666</v>
      </c>
      <c r="M146" s="40">
        <f>K146+L146</f>
        <v>8.1354166666666661</v>
      </c>
      <c r="N146" s="83">
        <v>1312</v>
      </c>
      <c r="O146" s="71">
        <f t="shared" si="35"/>
        <v>656</v>
      </c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  <c r="AD146" s="99"/>
      <c r="AE146" s="99"/>
      <c r="AF146" s="99"/>
      <c r="AG146" s="99"/>
      <c r="AH146" s="99"/>
      <c r="AI146" s="99"/>
      <c r="AJ146" s="99"/>
      <c r="AK146" s="99"/>
      <c r="AL146" s="99"/>
      <c r="AM146" s="99"/>
      <c r="AN146" s="99"/>
      <c r="AO146" s="99"/>
      <c r="AP146" s="99"/>
      <c r="AQ146" s="99"/>
      <c r="AR146" s="99"/>
    </row>
    <row r="147" spans="1:44" s="71" customFormat="1" x14ac:dyDescent="0.3">
      <c r="A147" s="66">
        <v>165</v>
      </c>
      <c r="B147" s="67" t="s">
        <v>82</v>
      </c>
      <c r="C147" s="66">
        <v>24</v>
      </c>
      <c r="D147" s="88">
        <v>13914</v>
      </c>
      <c r="E147" s="68">
        <v>5</v>
      </c>
      <c r="F147" s="66">
        <v>12855</v>
      </c>
      <c r="G147" s="66">
        <f>O147*E147</f>
        <v>13957.5</v>
      </c>
      <c r="H147" s="66">
        <f t="shared" si="28"/>
        <v>13406.25</v>
      </c>
      <c r="I147" s="66"/>
      <c r="J147" s="117">
        <f t="shared" si="31"/>
        <v>-507.75</v>
      </c>
      <c r="K147" s="119">
        <f t="shared" si="36"/>
        <v>-21.15625</v>
      </c>
      <c r="L147" s="44">
        <f>H147*0.05/C147</f>
        <v>27.9296875</v>
      </c>
      <c r="M147" s="40">
        <f>K147+L147</f>
        <v>6.7734375</v>
      </c>
      <c r="N147" s="83">
        <v>5583</v>
      </c>
      <c r="O147" s="71">
        <f t="shared" si="35"/>
        <v>2791.5</v>
      </c>
      <c r="P147" s="99"/>
      <c r="Q147" s="99"/>
      <c r="R147" s="99"/>
      <c r="S147" s="99"/>
      <c r="T147" s="99"/>
      <c r="U147" s="99"/>
      <c r="V147" s="99"/>
      <c r="W147" s="99"/>
      <c r="X147" s="99"/>
      <c r="Y147" s="99"/>
      <c r="Z147" s="99"/>
      <c r="AA147" s="99"/>
      <c r="AB147" s="99"/>
      <c r="AC147" s="99"/>
      <c r="AD147" s="99"/>
      <c r="AE147" s="99"/>
      <c r="AF147" s="99"/>
      <c r="AG147" s="99"/>
      <c r="AH147" s="99"/>
      <c r="AI147" s="99"/>
      <c r="AJ147" s="99"/>
      <c r="AK147" s="99"/>
      <c r="AL147" s="99"/>
      <c r="AM147" s="99"/>
      <c r="AN147" s="99"/>
      <c r="AO147" s="99"/>
      <c r="AP147" s="99"/>
      <c r="AQ147" s="99"/>
      <c r="AR147" s="99"/>
    </row>
    <row r="148" spans="1:44" s="71" customFormat="1" x14ac:dyDescent="0.3">
      <c r="A148" s="66">
        <v>155</v>
      </c>
      <c r="B148" s="67" t="s">
        <v>376</v>
      </c>
      <c r="C148" s="66"/>
      <c r="D148" s="88">
        <v>480</v>
      </c>
      <c r="E148" s="68"/>
      <c r="F148" s="66"/>
      <c r="G148" s="66"/>
      <c r="H148" s="66"/>
      <c r="I148" s="66"/>
      <c r="J148" s="117">
        <f t="shared" si="31"/>
        <v>-480</v>
      </c>
      <c r="K148" s="119" t="e">
        <f t="shared" si="36"/>
        <v>#DIV/0!</v>
      </c>
      <c r="L148" s="44"/>
      <c r="M148" s="40"/>
      <c r="N148" s="83"/>
      <c r="P148" s="99"/>
      <c r="Q148" s="99"/>
      <c r="R148" s="99"/>
      <c r="S148" s="99"/>
      <c r="T148" s="99"/>
      <c r="U148" s="99"/>
      <c r="V148" s="99"/>
      <c r="W148" s="99"/>
      <c r="X148" s="99"/>
      <c r="Y148" s="99"/>
      <c r="Z148" s="99"/>
      <c r="AA148" s="99"/>
      <c r="AB148" s="99"/>
      <c r="AC148" s="99"/>
      <c r="AD148" s="99"/>
      <c r="AE148" s="99"/>
      <c r="AF148" s="99"/>
      <c r="AG148" s="99"/>
      <c r="AH148" s="99"/>
      <c r="AI148" s="99"/>
      <c r="AJ148" s="99"/>
      <c r="AK148" s="99"/>
      <c r="AL148" s="99"/>
      <c r="AM148" s="99"/>
      <c r="AN148" s="99"/>
      <c r="AO148" s="99"/>
      <c r="AP148" s="99"/>
      <c r="AQ148" s="99"/>
      <c r="AR148" s="99"/>
    </row>
    <row r="149" spans="1:44" s="71" customFormat="1" x14ac:dyDescent="0.3">
      <c r="A149" s="66">
        <v>3135</v>
      </c>
      <c r="B149" s="67" t="s">
        <v>240</v>
      </c>
      <c r="C149" s="66">
        <v>10</v>
      </c>
      <c r="D149" s="88">
        <v>220</v>
      </c>
      <c r="E149" s="68">
        <v>8</v>
      </c>
      <c r="F149" s="66">
        <v>56</v>
      </c>
      <c r="G149" s="66">
        <f t="shared" ref="G149:G172" si="37">O149*E149</f>
        <v>116</v>
      </c>
      <c r="H149" s="66">
        <f t="shared" si="28"/>
        <v>86</v>
      </c>
      <c r="I149" s="66"/>
      <c r="J149" s="117">
        <f t="shared" si="31"/>
        <v>-134</v>
      </c>
      <c r="K149" s="119">
        <f t="shared" si="36"/>
        <v>-13.4</v>
      </c>
      <c r="L149" s="44">
        <f t="shared" ref="L149:L193" si="38">H149*0.05/C149</f>
        <v>0.43</v>
      </c>
      <c r="M149" s="40">
        <f t="shared" ref="M149:M193" si="39">K149+L149</f>
        <v>-12.97</v>
      </c>
      <c r="N149" s="83">
        <v>29</v>
      </c>
      <c r="O149" s="71">
        <f t="shared" si="35"/>
        <v>14.5</v>
      </c>
      <c r="P149" s="99"/>
      <c r="Q149" s="99"/>
      <c r="R149" s="99"/>
      <c r="S149" s="99"/>
      <c r="T149" s="99"/>
      <c r="U149" s="99"/>
      <c r="V149" s="99"/>
      <c r="W149" s="99"/>
      <c r="X149" s="99"/>
      <c r="Y149" s="99"/>
      <c r="Z149" s="99"/>
      <c r="AA149" s="99"/>
      <c r="AB149" s="99"/>
      <c r="AC149" s="99"/>
      <c r="AD149" s="99"/>
      <c r="AE149" s="99"/>
      <c r="AF149" s="99"/>
      <c r="AG149" s="99"/>
      <c r="AH149" s="99"/>
      <c r="AI149" s="99"/>
      <c r="AJ149" s="99"/>
      <c r="AK149" s="99"/>
      <c r="AL149" s="99"/>
      <c r="AM149" s="99"/>
      <c r="AN149" s="99"/>
      <c r="AO149" s="99"/>
      <c r="AP149" s="99"/>
      <c r="AQ149" s="99"/>
      <c r="AR149" s="99"/>
    </row>
    <row r="150" spans="1:44" s="71" customFormat="1" x14ac:dyDescent="0.3">
      <c r="A150" s="66">
        <v>3051</v>
      </c>
      <c r="B150" s="67" t="s">
        <v>191</v>
      </c>
      <c r="C150" s="66">
        <v>12</v>
      </c>
      <c r="D150" s="88">
        <v>1140</v>
      </c>
      <c r="E150" s="68">
        <v>10</v>
      </c>
      <c r="F150" s="66">
        <v>0</v>
      </c>
      <c r="G150" s="66">
        <f t="shared" si="37"/>
        <v>0</v>
      </c>
      <c r="H150" s="66">
        <f t="shared" si="28"/>
        <v>0</v>
      </c>
      <c r="I150" s="66"/>
      <c r="J150" s="117">
        <f t="shared" si="31"/>
        <v>-1140</v>
      </c>
      <c r="K150" s="119">
        <f t="shared" si="36"/>
        <v>-95</v>
      </c>
      <c r="L150" s="44">
        <f t="shared" si="38"/>
        <v>0</v>
      </c>
      <c r="M150" s="40">
        <f t="shared" si="39"/>
        <v>-95</v>
      </c>
      <c r="N150" s="83"/>
      <c r="O150" s="71">
        <f t="shared" si="35"/>
        <v>0</v>
      </c>
      <c r="P150" s="99"/>
      <c r="Q150" s="99"/>
      <c r="R150" s="99"/>
      <c r="S150" s="99"/>
      <c r="T150" s="99"/>
      <c r="U150" s="99"/>
      <c r="V150" s="99"/>
      <c r="W150" s="99"/>
      <c r="X150" s="99"/>
      <c r="Y150" s="99"/>
      <c r="Z150" s="99"/>
      <c r="AA150" s="99"/>
      <c r="AB150" s="99"/>
      <c r="AC150" s="99"/>
      <c r="AD150" s="99"/>
      <c r="AE150" s="99"/>
      <c r="AF150" s="99"/>
      <c r="AG150" s="99"/>
      <c r="AH150" s="99"/>
      <c r="AI150" s="99"/>
      <c r="AJ150" s="99"/>
      <c r="AK150" s="99"/>
      <c r="AL150" s="99"/>
      <c r="AM150" s="99"/>
      <c r="AN150" s="99"/>
      <c r="AO150" s="99"/>
      <c r="AP150" s="99"/>
      <c r="AQ150" s="99"/>
      <c r="AR150" s="99"/>
    </row>
    <row r="151" spans="1:44" s="71" customFormat="1" x14ac:dyDescent="0.3">
      <c r="A151" s="66">
        <v>167</v>
      </c>
      <c r="B151" s="67" t="s">
        <v>175</v>
      </c>
      <c r="C151" s="66">
        <v>1</v>
      </c>
      <c r="D151" s="88">
        <v>267</v>
      </c>
      <c r="E151" s="68">
        <v>10</v>
      </c>
      <c r="F151" s="66">
        <v>200</v>
      </c>
      <c r="G151" s="66">
        <f t="shared" si="37"/>
        <v>545</v>
      </c>
      <c r="H151" s="66">
        <f t="shared" si="28"/>
        <v>372.5</v>
      </c>
      <c r="I151" s="66"/>
      <c r="J151" s="117">
        <f t="shared" si="31"/>
        <v>105.5</v>
      </c>
      <c r="K151" s="119">
        <f t="shared" si="36"/>
        <v>105.5</v>
      </c>
      <c r="L151" s="44">
        <f t="shared" si="38"/>
        <v>18.625</v>
      </c>
      <c r="M151" s="40">
        <f t="shared" si="39"/>
        <v>124.125</v>
      </c>
      <c r="N151" s="83">
        <v>109</v>
      </c>
      <c r="O151" s="71">
        <f t="shared" si="35"/>
        <v>54.5</v>
      </c>
      <c r="P151" s="99"/>
      <c r="Q151" s="99"/>
      <c r="R151" s="99"/>
      <c r="S151" s="99"/>
      <c r="T151" s="99"/>
      <c r="U151" s="99"/>
      <c r="V151" s="99"/>
      <c r="W151" s="99"/>
      <c r="X151" s="99"/>
      <c r="Y151" s="99"/>
      <c r="Z151" s="99"/>
      <c r="AA151" s="99"/>
      <c r="AB151" s="99"/>
      <c r="AC151" s="99"/>
      <c r="AD151" s="99"/>
      <c r="AE151" s="99"/>
      <c r="AF151" s="99"/>
      <c r="AG151" s="99"/>
      <c r="AH151" s="99"/>
      <c r="AI151" s="99"/>
      <c r="AJ151" s="99"/>
      <c r="AK151" s="99"/>
      <c r="AL151" s="99"/>
      <c r="AM151" s="99"/>
      <c r="AN151" s="99"/>
      <c r="AO151" s="99"/>
      <c r="AP151" s="99"/>
      <c r="AQ151" s="99"/>
      <c r="AR151" s="99"/>
    </row>
    <row r="152" spans="1:44" s="71" customFormat="1" x14ac:dyDescent="0.3">
      <c r="A152" s="66">
        <v>166</v>
      </c>
      <c r="B152" s="67" t="s">
        <v>176</v>
      </c>
      <c r="C152" s="66">
        <v>1</v>
      </c>
      <c r="D152" s="88">
        <v>0</v>
      </c>
      <c r="E152" s="68">
        <v>10</v>
      </c>
      <c r="F152" s="66">
        <v>0</v>
      </c>
      <c r="G152" s="66">
        <f t="shared" si="37"/>
        <v>0</v>
      </c>
      <c r="H152" s="66">
        <f t="shared" si="28"/>
        <v>0</v>
      </c>
      <c r="I152" s="66"/>
      <c r="J152" s="117">
        <f t="shared" si="31"/>
        <v>0</v>
      </c>
      <c r="K152" s="119">
        <f t="shared" si="36"/>
        <v>0</v>
      </c>
      <c r="L152" s="44">
        <f t="shared" si="38"/>
        <v>0</v>
      </c>
      <c r="M152" s="40">
        <f t="shared" si="39"/>
        <v>0</v>
      </c>
      <c r="N152" s="83"/>
      <c r="O152" s="71">
        <f t="shared" si="35"/>
        <v>0</v>
      </c>
      <c r="P152" s="99"/>
      <c r="Q152" s="99"/>
      <c r="R152" s="99"/>
      <c r="S152" s="99"/>
      <c r="T152" s="99"/>
      <c r="U152" s="99"/>
      <c r="V152" s="99"/>
      <c r="W152" s="99"/>
      <c r="X152" s="99"/>
      <c r="Y152" s="99"/>
      <c r="Z152" s="99"/>
      <c r="AA152" s="99"/>
      <c r="AB152" s="99"/>
      <c r="AC152" s="99"/>
      <c r="AD152" s="99"/>
      <c r="AE152" s="99"/>
      <c r="AF152" s="99"/>
      <c r="AG152" s="99"/>
      <c r="AH152" s="99"/>
      <c r="AI152" s="99"/>
      <c r="AJ152" s="99"/>
      <c r="AK152" s="99"/>
      <c r="AL152" s="99"/>
      <c r="AM152" s="99"/>
      <c r="AN152" s="99"/>
      <c r="AO152" s="99"/>
      <c r="AP152" s="99"/>
      <c r="AQ152" s="99"/>
      <c r="AR152" s="99"/>
    </row>
    <row r="153" spans="1:44" s="71" customFormat="1" x14ac:dyDescent="0.3">
      <c r="A153" s="66">
        <v>3102</v>
      </c>
      <c r="B153" s="67" t="s">
        <v>84</v>
      </c>
      <c r="C153" s="66">
        <v>6</v>
      </c>
      <c r="D153" s="88">
        <v>300</v>
      </c>
      <c r="E153" s="68">
        <v>3.5</v>
      </c>
      <c r="F153" s="66">
        <v>121</v>
      </c>
      <c r="G153" s="66">
        <f t="shared" si="37"/>
        <v>210</v>
      </c>
      <c r="H153" s="66">
        <f t="shared" si="28"/>
        <v>165.5</v>
      </c>
      <c r="I153" s="66"/>
      <c r="J153" s="117">
        <f t="shared" si="31"/>
        <v>-134.5</v>
      </c>
      <c r="K153" s="119">
        <f>IF(J153&lt;=0,H153, H153-J153)/C153</f>
        <v>27.583333333333332</v>
      </c>
      <c r="L153" s="44">
        <f t="shared" si="38"/>
        <v>1.3791666666666667</v>
      </c>
      <c r="M153" s="40">
        <f t="shared" si="39"/>
        <v>28.962499999999999</v>
      </c>
      <c r="N153" s="83">
        <v>120</v>
      </c>
      <c r="O153" s="71">
        <f t="shared" si="35"/>
        <v>60</v>
      </c>
      <c r="P153" s="99"/>
      <c r="Q153" s="99"/>
      <c r="R153" s="99"/>
      <c r="S153" s="99"/>
      <c r="T153" s="99"/>
      <c r="U153" s="99"/>
      <c r="V153" s="99"/>
      <c r="W153" s="99"/>
      <c r="X153" s="99"/>
      <c r="Y153" s="99"/>
      <c r="Z153" s="99"/>
      <c r="AA153" s="99"/>
      <c r="AB153" s="99"/>
      <c r="AC153" s="99"/>
      <c r="AD153" s="99"/>
      <c r="AE153" s="99"/>
      <c r="AF153" s="99"/>
      <c r="AG153" s="99"/>
      <c r="AH153" s="99"/>
      <c r="AI153" s="99"/>
      <c r="AJ153" s="99"/>
      <c r="AK153" s="99"/>
      <c r="AL153" s="99"/>
      <c r="AM153" s="99"/>
      <c r="AN153" s="99"/>
      <c r="AO153" s="99"/>
      <c r="AP153" s="99"/>
      <c r="AQ153" s="99"/>
      <c r="AR153" s="99"/>
    </row>
    <row r="154" spans="1:44" s="110" customFormat="1" x14ac:dyDescent="0.3">
      <c r="A154" s="75">
        <v>3</v>
      </c>
      <c r="B154" s="102" t="s">
        <v>20</v>
      </c>
      <c r="C154" s="75">
        <v>24</v>
      </c>
      <c r="D154" s="75">
        <v>1097</v>
      </c>
      <c r="E154" s="106">
        <v>9</v>
      </c>
      <c r="F154" s="75">
        <v>1476</v>
      </c>
      <c r="G154" s="75">
        <f t="shared" si="37"/>
        <v>459</v>
      </c>
      <c r="H154" s="75">
        <f t="shared" si="28"/>
        <v>967.5</v>
      </c>
      <c r="I154" s="75"/>
      <c r="J154" s="117">
        <f t="shared" si="31"/>
        <v>-129.5</v>
      </c>
      <c r="K154" s="119">
        <f t="shared" ref="K154:K159" si="40">(H154-D154)/C154</f>
        <v>-5.395833333333333</v>
      </c>
      <c r="L154" s="108">
        <f t="shared" si="38"/>
        <v>2.015625</v>
      </c>
      <c r="M154" s="40">
        <f t="shared" si="39"/>
        <v>-3.380208333333333</v>
      </c>
      <c r="N154" s="109">
        <v>102</v>
      </c>
      <c r="O154" s="110">
        <f t="shared" si="35"/>
        <v>51</v>
      </c>
    </row>
    <row r="155" spans="1:44" s="111" customFormat="1" x14ac:dyDescent="0.3">
      <c r="A155" s="75">
        <v>2</v>
      </c>
      <c r="B155" s="102" t="s">
        <v>19</v>
      </c>
      <c r="C155" s="75">
        <v>24</v>
      </c>
      <c r="D155" s="75">
        <v>0</v>
      </c>
      <c r="E155" s="106">
        <v>9</v>
      </c>
      <c r="F155" s="75">
        <v>3848</v>
      </c>
      <c r="G155" s="75">
        <f t="shared" si="37"/>
        <v>3145.5</v>
      </c>
      <c r="H155" s="75">
        <f t="shared" si="28"/>
        <v>3496.75</v>
      </c>
      <c r="I155" s="75"/>
      <c r="J155" s="117">
        <f t="shared" si="31"/>
        <v>3496.75</v>
      </c>
      <c r="K155" s="119">
        <f t="shared" si="40"/>
        <v>145.69791666666666</v>
      </c>
      <c r="L155" s="108">
        <f t="shared" si="38"/>
        <v>7.2848958333333336</v>
      </c>
      <c r="M155" s="40">
        <f t="shared" si="39"/>
        <v>152.98281249999999</v>
      </c>
      <c r="N155" s="109">
        <v>699</v>
      </c>
      <c r="O155" s="110">
        <f t="shared" si="35"/>
        <v>349.5</v>
      </c>
      <c r="P155" s="110"/>
      <c r="Q155" s="110"/>
      <c r="R155" s="110"/>
      <c r="S155" s="110"/>
      <c r="T155" s="110"/>
      <c r="U155" s="110"/>
      <c r="V155" s="110"/>
      <c r="W155" s="110"/>
      <c r="X155" s="110"/>
      <c r="Y155" s="110"/>
      <c r="Z155" s="110"/>
      <c r="AA155" s="110"/>
      <c r="AB155" s="110"/>
      <c r="AC155" s="110"/>
      <c r="AD155" s="110"/>
      <c r="AE155" s="110"/>
      <c r="AF155" s="110"/>
      <c r="AG155" s="110"/>
      <c r="AH155" s="110"/>
      <c r="AI155" s="110"/>
      <c r="AJ155" s="110"/>
      <c r="AK155" s="110"/>
      <c r="AL155" s="110"/>
      <c r="AM155" s="110"/>
      <c r="AN155" s="110"/>
      <c r="AO155" s="110"/>
      <c r="AP155" s="110"/>
      <c r="AQ155" s="110"/>
      <c r="AR155" s="110"/>
    </row>
    <row r="156" spans="1:44" s="104" customFormat="1" x14ac:dyDescent="0.3">
      <c r="A156" s="66">
        <v>59</v>
      </c>
      <c r="B156" s="67" t="s">
        <v>112</v>
      </c>
      <c r="C156" s="66">
        <v>12</v>
      </c>
      <c r="D156" s="88">
        <v>3510</v>
      </c>
      <c r="E156" s="68">
        <v>9</v>
      </c>
      <c r="F156" s="66">
        <v>3992</v>
      </c>
      <c r="G156" s="66">
        <f t="shared" si="37"/>
        <v>4513.5</v>
      </c>
      <c r="H156" s="66">
        <f t="shared" si="28"/>
        <v>4252.75</v>
      </c>
      <c r="I156" s="66"/>
      <c r="J156" s="117">
        <f t="shared" si="31"/>
        <v>742.75</v>
      </c>
      <c r="K156" s="119">
        <f t="shared" si="40"/>
        <v>61.895833333333336</v>
      </c>
      <c r="L156" s="44">
        <f t="shared" si="38"/>
        <v>17.719791666666669</v>
      </c>
      <c r="M156" s="40">
        <f t="shared" si="39"/>
        <v>79.615625000000009</v>
      </c>
      <c r="N156" s="83">
        <v>1003</v>
      </c>
      <c r="O156" s="71">
        <f t="shared" si="35"/>
        <v>501.5</v>
      </c>
      <c r="P156" s="99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</row>
    <row r="157" spans="1:44" s="104" customFormat="1" x14ac:dyDescent="0.3">
      <c r="A157" s="66">
        <v>4</v>
      </c>
      <c r="B157" s="67" t="s">
        <v>21</v>
      </c>
      <c r="C157" s="66">
        <v>24</v>
      </c>
      <c r="D157" s="88">
        <v>2386</v>
      </c>
      <c r="E157" s="68">
        <v>9</v>
      </c>
      <c r="F157" s="66">
        <v>2237</v>
      </c>
      <c r="G157" s="66">
        <f t="shared" si="37"/>
        <v>2457</v>
      </c>
      <c r="H157" s="66">
        <f t="shared" si="28"/>
        <v>2347</v>
      </c>
      <c r="I157" s="66"/>
      <c r="J157" s="117">
        <f t="shared" si="31"/>
        <v>-39</v>
      </c>
      <c r="K157" s="119">
        <f t="shared" si="40"/>
        <v>-1.625</v>
      </c>
      <c r="L157" s="44">
        <f t="shared" si="38"/>
        <v>4.8895833333333334</v>
      </c>
      <c r="M157" s="40">
        <f t="shared" si="39"/>
        <v>3.2645833333333334</v>
      </c>
      <c r="N157" s="83">
        <v>546</v>
      </c>
      <c r="O157" s="71">
        <f t="shared" si="35"/>
        <v>273</v>
      </c>
      <c r="P157" s="99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</row>
    <row r="158" spans="1:44" s="104" customFormat="1" x14ac:dyDescent="0.3">
      <c r="A158" s="66">
        <v>5</v>
      </c>
      <c r="B158" s="67" t="s">
        <v>22</v>
      </c>
      <c r="C158" s="66">
        <v>24</v>
      </c>
      <c r="D158" s="88">
        <v>2046</v>
      </c>
      <c r="E158" s="68">
        <v>9</v>
      </c>
      <c r="F158" s="66">
        <v>2120</v>
      </c>
      <c r="G158" s="66">
        <f t="shared" si="37"/>
        <v>2227.5</v>
      </c>
      <c r="H158" s="66">
        <f t="shared" si="28"/>
        <v>2173.75</v>
      </c>
      <c r="I158" s="66"/>
      <c r="J158" s="117">
        <f t="shared" si="31"/>
        <v>127.75</v>
      </c>
      <c r="K158" s="119">
        <f t="shared" si="40"/>
        <v>5.322916666666667</v>
      </c>
      <c r="L158" s="44">
        <f t="shared" si="38"/>
        <v>4.528645833333333</v>
      </c>
      <c r="M158" s="40">
        <f t="shared" si="39"/>
        <v>9.8515625</v>
      </c>
      <c r="N158" s="83">
        <v>495</v>
      </c>
      <c r="O158" s="71">
        <f t="shared" si="35"/>
        <v>247.5</v>
      </c>
      <c r="P158" s="99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</row>
    <row r="159" spans="1:44" s="104" customFormat="1" x14ac:dyDescent="0.3">
      <c r="A159" s="66">
        <v>1388</v>
      </c>
      <c r="B159" s="67" t="s">
        <v>24</v>
      </c>
      <c r="C159" s="66">
        <v>24</v>
      </c>
      <c r="D159" s="88">
        <v>1733</v>
      </c>
      <c r="E159" s="68">
        <v>9</v>
      </c>
      <c r="F159" s="66">
        <v>1341</v>
      </c>
      <c r="G159" s="66">
        <f t="shared" si="37"/>
        <v>2151</v>
      </c>
      <c r="H159" s="66">
        <f t="shared" si="28"/>
        <v>1746</v>
      </c>
      <c r="I159" s="66"/>
      <c r="J159" s="117">
        <f t="shared" si="31"/>
        <v>13</v>
      </c>
      <c r="K159" s="119">
        <f t="shared" si="40"/>
        <v>0.54166666666666663</v>
      </c>
      <c r="L159" s="44">
        <f t="shared" si="38"/>
        <v>3.6375000000000006</v>
      </c>
      <c r="M159" s="40">
        <f t="shared" si="39"/>
        <v>4.1791666666666671</v>
      </c>
      <c r="N159" s="83">
        <v>478</v>
      </c>
      <c r="O159" s="71">
        <f t="shared" si="35"/>
        <v>239</v>
      </c>
      <c r="P159" s="99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</row>
    <row r="160" spans="1:44" s="71" customFormat="1" x14ac:dyDescent="0.3">
      <c r="A160" s="66">
        <v>3017</v>
      </c>
      <c r="B160" s="67" t="s">
        <v>340</v>
      </c>
      <c r="C160" s="66">
        <v>24</v>
      </c>
      <c r="D160" s="88">
        <v>2211</v>
      </c>
      <c r="E160" s="68">
        <v>9</v>
      </c>
      <c r="F160" s="66">
        <v>2367</v>
      </c>
      <c r="G160" s="66">
        <f t="shared" si="37"/>
        <v>2569.5</v>
      </c>
      <c r="H160" s="66">
        <f t="shared" si="28"/>
        <v>2468.25</v>
      </c>
      <c r="I160" s="66"/>
      <c r="J160" s="117">
        <f t="shared" si="31"/>
        <v>257.25</v>
      </c>
      <c r="K160" s="119">
        <f>(H160-D160)/C160</f>
        <v>10.71875</v>
      </c>
      <c r="L160" s="44">
        <f t="shared" si="38"/>
        <v>5.1421875000000004</v>
      </c>
      <c r="M160" s="40">
        <f t="shared" si="39"/>
        <v>15.8609375</v>
      </c>
      <c r="N160" s="83">
        <v>571</v>
      </c>
      <c r="O160" s="71">
        <f t="shared" si="35"/>
        <v>285.5</v>
      </c>
      <c r="P160" s="99"/>
      <c r="Q160" s="99"/>
      <c r="R160" s="99"/>
      <c r="S160" s="99"/>
      <c r="T160" s="99"/>
      <c r="U160" s="99"/>
      <c r="V160" s="99"/>
      <c r="W160" s="99"/>
      <c r="X160" s="99"/>
      <c r="Y160" s="99"/>
      <c r="Z160" s="99"/>
      <c r="AA160" s="99"/>
      <c r="AB160" s="99"/>
      <c r="AC160" s="99"/>
      <c r="AD160" s="99"/>
      <c r="AE160" s="99"/>
      <c r="AF160" s="99"/>
      <c r="AG160" s="99"/>
      <c r="AH160" s="99"/>
      <c r="AI160" s="99"/>
      <c r="AJ160" s="99"/>
      <c r="AK160" s="99"/>
      <c r="AL160" s="99"/>
      <c r="AM160" s="99"/>
      <c r="AN160" s="99"/>
      <c r="AO160" s="99"/>
      <c r="AP160" s="99"/>
      <c r="AQ160" s="99"/>
      <c r="AR160" s="99"/>
    </row>
    <row r="161" spans="1:44" s="71" customFormat="1" x14ac:dyDescent="0.3">
      <c r="A161" s="66">
        <v>12</v>
      </c>
      <c r="B161" s="67" t="s">
        <v>138</v>
      </c>
      <c r="C161" s="66">
        <v>200</v>
      </c>
      <c r="D161" s="88">
        <v>30984</v>
      </c>
      <c r="E161" s="68">
        <v>3.5</v>
      </c>
      <c r="F161" s="66">
        <v>38920</v>
      </c>
      <c r="G161" s="66">
        <f t="shared" si="37"/>
        <v>43750</v>
      </c>
      <c r="H161" s="66">
        <f t="shared" si="28"/>
        <v>41335</v>
      </c>
      <c r="I161" s="66"/>
      <c r="J161" s="117">
        <f t="shared" si="31"/>
        <v>10351</v>
      </c>
      <c r="K161" s="119">
        <f>IF(J161&lt;=0,H161, H161-J161)/C161</f>
        <v>154.91999999999999</v>
      </c>
      <c r="L161" s="44">
        <f t="shared" si="38"/>
        <v>10.33375</v>
      </c>
      <c r="M161" s="40">
        <f t="shared" si="39"/>
        <v>165.25375</v>
      </c>
      <c r="N161" s="83">
        <v>25000</v>
      </c>
      <c r="O161" s="71">
        <f t="shared" si="35"/>
        <v>12500</v>
      </c>
      <c r="P161" s="99"/>
      <c r="Q161" s="99"/>
      <c r="R161" s="99"/>
      <c r="S161" s="99"/>
      <c r="T161" s="99"/>
      <c r="U161" s="99"/>
      <c r="V161" s="99"/>
      <c r="W161" s="99"/>
      <c r="X161" s="99"/>
      <c r="Y161" s="99"/>
      <c r="Z161" s="99"/>
      <c r="AA161" s="99"/>
      <c r="AB161" s="99"/>
      <c r="AC161" s="99"/>
      <c r="AD161" s="99"/>
      <c r="AE161" s="99"/>
      <c r="AF161" s="99"/>
      <c r="AG161" s="99"/>
      <c r="AH161" s="99"/>
      <c r="AI161" s="99"/>
      <c r="AJ161" s="99"/>
      <c r="AK161" s="99"/>
      <c r="AL161" s="99"/>
      <c r="AM161" s="99"/>
      <c r="AN161" s="99"/>
      <c r="AO161" s="99"/>
      <c r="AP161" s="99"/>
      <c r="AQ161" s="99"/>
      <c r="AR161" s="99"/>
    </row>
    <row r="162" spans="1:44" s="71" customFormat="1" x14ac:dyDescent="0.3">
      <c r="A162" s="66">
        <v>1519</v>
      </c>
      <c r="B162" s="67" t="s">
        <v>180</v>
      </c>
      <c r="C162" s="66">
        <v>36</v>
      </c>
      <c r="D162" s="88">
        <v>1440</v>
      </c>
      <c r="E162" s="68">
        <v>4.5</v>
      </c>
      <c r="F162" s="66">
        <v>2115</v>
      </c>
      <c r="G162" s="66">
        <f t="shared" si="37"/>
        <v>2250</v>
      </c>
      <c r="H162" s="66">
        <f t="shared" si="28"/>
        <v>2182.5</v>
      </c>
      <c r="I162" s="66"/>
      <c r="J162" s="117">
        <f t="shared" si="31"/>
        <v>742.5</v>
      </c>
      <c r="K162" s="119">
        <f>IF(J162&lt;=0,H162, H162-J162)/C162</f>
        <v>40</v>
      </c>
      <c r="L162" s="44">
        <f t="shared" si="38"/>
        <v>3.03125</v>
      </c>
      <c r="M162" s="40">
        <f t="shared" si="39"/>
        <v>43.03125</v>
      </c>
      <c r="N162" s="83">
        <v>1000</v>
      </c>
      <c r="O162" s="71">
        <f t="shared" si="35"/>
        <v>500</v>
      </c>
      <c r="P162" s="99"/>
      <c r="Q162" s="99"/>
      <c r="R162" s="99"/>
      <c r="S162" s="99"/>
      <c r="T162" s="99"/>
      <c r="U162" s="99"/>
      <c r="V162" s="99"/>
      <c r="W162" s="99"/>
      <c r="X162" s="99"/>
      <c r="Y162" s="99"/>
      <c r="Z162" s="99"/>
      <c r="AA162" s="99"/>
      <c r="AB162" s="99"/>
      <c r="AC162" s="99"/>
      <c r="AD162" s="99"/>
      <c r="AE162" s="99"/>
      <c r="AF162" s="99"/>
      <c r="AG162" s="99"/>
      <c r="AH162" s="99"/>
      <c r="AI162" s="99"/>
      <c r="AJ162" s="99"/>
      <c r="AK162" s="99"/>
      <c r="AL162" s="99"/>
      <c r="AM162" s="99"/>
      <c r="AN162" s="99"/>
      <c r="AO162" s="99"/>
      <c r="AP162" s="99"/>
      <c r="AQ162" s="99"/>
      <c r="AR162" s="99"/>
    </row>
    <row r="163" spans="1:44" s="71" customFormat="1" x14ac:dyDescent="0.3">
      <c r="A163" s="66">
        <v>1520</v>
      </c>
      <c r="B163" s="67" t="s">
        <v>181</v>
      </c>
      <c r="C163" s="66">
        <v>36</v>
      </c>
      <c r="D163" s="88">
        <v>1440</v>
      </c>
      <c r="E163" s="68">
        <v>4.5</v>
      </c>
      <c r="F163" s="66">
        <v>1375</v>
      </c>
      <c r="G163" s="66">
        <f t="shared" si="37"/>
        <v>1575</v>
      </c>
      <c r="H163" s="66">
        <f t="shared" si="28"/>
        <v>1475</v>
      </c>
      <c r="I163" s="66"/>
      <c r="J163" s="117">
        <f t="shared" si="31"/>
        <v>35</v>
      </c>
      <c r="K163" s="119">
        <f>IF(J163&lt;=0,H163, H163-J163)/C163</f>
        <v>40</v>
      </c>
      <c r="L163" s="44">
        <f t="shared" si="38"/>
        <v>2.0486111111111112</v>
      </c>
      <c r="M163" s="40">
        <f t="shared" si="39"/>
        <v>42.048611111111114</v>
      </c>
      <c r="N163" s="83">
        <v>700</v>
      </c>
      <c r="O163" s="71">
        <f t="shared" si="35"/>
        <v>350</v>
      </c>
      <c r="P163" s="99"/>
      <c r="Q163" s="99"/>
      <c r="R163" s="99"/>
      <c r="S163" s="99"/>
      <c r="T163" s="99"/>
      <c r="U163" s="99"/>
      <c r="V163" s="99"/>
      <c r="W163" s="99"/>
      <c r="X163" s="99"/>
      <c r="Y163" s="99"/>
      <c r="Z163" s="99"/>
      <c r="AA163" s="99"/>
      <c r="AB163" s="99"/>
      <c r="AC163" s="99"/>
      <c r="AD163" s="99"/>
      <c r="AE163" s="99"/>
      <c r="AF163" s="99"/>
      <c r="AG163" s="99"/>
      <c r="AH163" s="99"/>
      <c r="AI163" s="99"/>
      <c r="AJ163" s="99"/>
      <c r="AK163" s="99"/>
      <c r="AL163" s="99"/>
      <c r="AM163" s="99"/>
      <c r="AN163" s="99"/>
      <c r="AO163" s="99"/>
      <c r="AP163" s="99"/>
      <c r="AQ163" s="99"/>
      <c r="AR163" s="99"/>
    </row>
    <row r="164" spans="1:44" s="71" customFormat="1" x14ac:dyDescent="0.3">
      <c r="A164" s="66">
        <v>1034</v>
      </c>
      <c r="B164" s="67" t="s">
        <v>174</v>
      </c>
      <c r="C164" s="66">
        <v>1</v>
      </c>
      <c r="D164" s="88">
        <v>422</v>
      </c>
      <c r="E164" s="68">
        <v>10</v>
      </c>
      <c r="F164" s="66">
        <v>305</v>
      </c>
      <c r="G164" s="66">
        <f t="shared" si="37"/>
        <v>710</v>
      </c>
      <c r="H164" s="66">
        <f t="shared" si="28"/>
        <v>507.5</v>
      </c>
      <c r="I164" s="66"/>
      <c r="J164" s="117">
        <f t="shared" si="31"/>
        <v>85.5</v>
      </c>
      <c r="K164" s="119">
        <f>(H164-D164)/C164</f>
        <v>85.5</v>
      </c>
      <c r="L164" s="44">
        <f t="shared" si="38"/>
        <v>25.375</v>
      </c>
      <c r="M164" s="40">
        <f t="shared" si="39"/>
        <v>110.875</v>
      </c>
      <c r="N164" s="83">
        <v>142</v>
      </c>
      <c r="O164" s="71">
        <f t="shared" si="35"/>
        <v>71</v>
      </c>
      <c r="P164" s="99"/>
      <c r="Q164" s="99"/>
      <c r="R164" s="99"/>
      <c r="S164" s="99"/>
      <c r="T164" s="99"/>
      <c r="U164" s="99"/>
      <c r="V164" s="99"/>
      <c r="W164" s="99"/>
      <c r="X164" s="99"/>
      <c r="Y164" s="99"/>
      <c r="Z164" s="99"/>
      <c r="AA164" s="99"/>
      <c r="AB164" s="99"/>
      <c r="AC164" s="99"/>
      <c r="AD164" s="99"/>
      <c r="AE164" s="99"/>
      <c r="AF164" s="99"/>
      <c r="AG164" s="99"/>
      <c r="AH164" s="99"/>
      <c r="AI164" s="99"/>
      <c r="AJ164" s="99"/>
      <c r="AK164" s="99"/>
      <c r="AL164" s="99"/>
      <c r="AM164" s="99"/>
      <c r="AN164" s="99"/>
      <c r="AO164" s="99"/>
      <c r="AP164" s="99"/>
      <c r="AQ164" s="99"/>
      <c r="AR164" s="99"/>
    </row>
    <row r="165" spans="1:44" s="71" customFormat="1" x14ac:dyDescent="0.3">
      <c r="A165" s="66">
        <v>1324</v>
      </c>
      <c r="B165" s="67" t="s">
        <v>73</v>
      </c>
      <c r="C165" s="66">
        <v>15</v>
      </c>
      <c r="D165" s="88">
        <v>1350</v>
      </c>
      <c r="E165" s="68">
        <v>4.5</v>
      </c>
      <c r="F165" s="66">
        <v>2181</v>
      </c>
      <c r="G165" s="66">
        <f t="shared" si="37"/>
        <v>1012.5</v>
      </c>
      <c r="H165" s="66">
        <f t="shared" si="28"/>
        <v>1596.75</v>
      </c>
      <c r="I165" s="66"/>
      <c r="J165" s="117">
        <f t="shared" si="31"/>
        <v>246.75</v>
      </c>
      <c r="K165" s="119">
        <f>IF(J165&lt;=0,H165, H165-J165)/C165</f>
        <v>90</v>
      </c>
      <c r="L165" s="44">
        <f t="shared" si="38"/>
        <v>5.3225000000000007</v>
      </c>
      <c r="M165" s="40">
        <f t="shared" si="39"/>
        <v>95.322500000000005</v>
      </c>
      <c r="N165" s="83">
        <v>450</v>
      </c>
      <c r="O165" s="71">
        <f t="shared" si="35"/>
        <v>225</v>
      </c>
      <c r="P165" s="99"/>
      <c r="Q165" s="99"/>
      <c r="R165" s="99"/>
      <c r="S165" s="99"/>
      <c r="T165" s="99"/>
      <c r="U165" s="99"/>
      <c r="V165" s="99"/>
      <c r="W165" s="99"/>
      <c r="X165" s="99"/>
      <c r="Y165" s="99"/>
      <c r="Z165" s="99"/>
      <c r="AA165" s="99"/>
      <c r="AB165" s="99"/>
      <c r="AC165" s="99"/>
      <c r="AD165" s="99"/>
      <c r="AE165" s="99"/>
      <c r="AF165" s="99"/>
      <c r="AG165" s="99"/>
      <c r="AH165" s="99"/>
      <c r="AI165" s="99"/>
      <c r="AJ165" s="99"/>
      <c r="AK165" s="99"/>
      <c r="AL165" s="99"/>
      <c r="AM165" s="99"/>
      <c r="AN165" s="99"/>
      <c r="AO165" s="99"/>
      <c r="AP165" s="99"/>
      <c r="AQ165" s="99"/>
      <c r="AR165" s="99"/>
    </row>
    <row r="166" spans="1:44" s="71" customFormat="1" x14ac:dyDescent="0.3">
      <c r="A166" s="66">
        <v>3015</v>
      </c>
      <c r="B166" s="67" t="s">
        <v>16</v>
      </c>
      <c r="C166" s="66">
        <v>20</v>
      </c>
      <c r="D166" s="88">
        <v>7117</v>
      </c>
      <c r="E166" s="68">
        <v>9</v>
      </c>
      <c r="F166" s="66">
        <v>8658</v>
      </c>
      <c r="G166" s="66">
        <f t="shared" si="37"/>
        <v>8217</v>
      </c>
      <c r="H166" s="66">
        <f t="shared" si="28"/>
        <v>8437.5</v>
      </c>
      <c r="I166" s="66"/>
      <c r="J166" s="117">
        <f t="shared" si="31"/>
        <v>1320.5</v>
      </c>
      <c r="K166" s="119">
        <f>(H166-D166)/C166</f>
        <v>66.025000000000006</v>
      </c>
      <c r="L166" s="44">
        <f t="shared" si="38"/>
        <v>21.09375</v>
      </c>
      <c r="M166" s="40">
        <f t="shared" si="39"/>
        <v>87.118750000000006</v>
      </c>
      <c r="N166" s="83">
        <v>1826</v>
      </c>
      <c r="O166" s="71">
        <f t="shared" si="35"/>
        <v>913</v>
      </c>
      <c r="P166" s="99"/>
      <c r="Q166" s="99"/>
      <c r="R166" s="99"/>
      <c r="S166" s="99"/>
      <c r="T166" s="99"/>
      <c r="U166" s="99"/>
      <c r="V166" s="99"/>
      <c r="W166" s="99"/>
      <c r="X166" s="99"/>
      <c r="Y166" s="99"/>
      <c r="Z166" s="99"/>
      <c r="AA166" s="99"/>
      <c r="AB166" s="99"/>
      <c r="AC166" s="99"/>
      <c r="AD166" s="99"/>
      <c r="AE166" s="99"/>
      <c r="AF166" s="99"/>
      <c r="AG166" s="99"/>
      <c r="AH166" s="99"/>
      <c r="AI166" s="99"/>
      <c r="AJ166" s="99"/>
      <c r="AK166" s="99"/>
      <c r="AL166" s="99"/>
      <c r="AM166" s="99"/>
      <c r="AN166" s="99"/>
      <c r="AO166" s="99"/>
      <c r="AP166" s="99"/>
      <c r="AQ166" s="99"/>
      <c r="AR166" s="99"/>
    </row>
    <row r="167" spans="1:44" s="71" customFormat="1" x14ac:dyDescent="0.3">
      <c r="A167" s="66">
        <v>3016</v>
      </c>
      <c r="B167" s="67" t="s">
        <v>14</v>
      </c>
      <c r="C167" s="66">
        <v>20</v>
      </c>
      <c r="D167" s="88">
        <v>7673</v>
      </c>
      <c r="E167" s="68">
        <v>9</v>
      </c>
      <c r="F167" s="66">
        <v>9603</v>
      </c>
      <c r="G167" s="66">
        <f t="shared" si="37"/>
        <v>8145</v>
      </c>
      <c r="H167" s="66">
        <f t="shared" si="28"/>
        <v>8874</v>
      </c>
      <c r="I167" s="66"/>
      <c r="J167" s="117">
        <f t="shared" si="31"/>
        <v>1201</v>
      </c>
      <c r="K167" s="119">
        <f t="shared" ref="K167:K171" si="41">(H167-D167)/C167</f>
        <v>60.05</v>
      </c>
      <c r="L167" s="44">
        <f t="shared" si="38"/>
        <v>22.185000000000002</v>
      </c>
      <c r="M167" s="40">
        <f t="shared" si="39"/>
        <v>82.234999999999999</v>
      </c>
      <c r="N167" s="83">
        <v>1810</v>
      </c>
      <c r="O167" s="71">
        <f t="shared" si="35"/>
        <v>905</v>
      </c>
      <c r="P167" s="99"/>
      <c r="Q167" s="99"/>
      <c r="R167" s="99"/>
      <c r="S167" s="99"/>
      <c r="T167" s="99"/>
      <c r="U167" s="99"/>
      <c r="V167" s="99"/>
      <c r="W167" s="99"/>
      <c r="X167" s="99"/>
      <c r="Y167" s="99"/>
      <c r="Z167" s="99"/>
      <c r="AA167" s="99"/>
      <c r="AB167" s="99"/>
      <c r="AC167" s="99"/>
      <c r="AD167" s="99"/>
      <c r="AE167" s="99"/>
      <c r="AF167" s="99"/>
      <c r="AG167" s="99"/>
      <c r="AH167" s="99"/>
      <c r="AI167" s="99"/>
      <c r="AJ167" s="99"/>
      <c r="AK167" s="99"/>
      <c r="AL167" s="99"/>
      <c r="AM167" s="99"/>
      <c r="AN167" s="99"/>
      <c r="AO167" s="99"/>
      <c r="AP167" s="99"/>
      <c r="AQ167" s="99"/>
      <c r="AR167" s="99"/>
    </row>
    <row r="168" spans="1:44" s="71" customFormat="1" x14ac:dyDescent="0.3">
      <c r="A168" s="66">
        <v>3104</v>
      </c>
      <c r="B168" s="67" t="s">
        <v>183</v>
      </c>
      <c r="C168" s="66">
        <v>12</v>
      </c>
      <c r="D168" s="88">
        <v>175</v>
      </c>
      <c r="E168" s="68">
        <v>10</v>
      </c>
      <c r="F168" s="66">
        <v>135</v>
      </c>
      <c r="G168" s="66">
        <f t="shared" si="37"/>
        <v>240</v>
      </c>
      <c r="H168" s="66">
        <f t="shared" si="28"/>
        <v>187.5</v>
      </c>
      <c r="I168" s="66"/>
      <c r="J168" s="117">
        <f t="shared" si="31"/>
        <v>12.5</v>
      </c>
      <c r="K168" s="119">
        <f t="shared" si="41"/>
        <v>1.0416666666666667</v>
      </c>
      <c r="L168" s="44">
        <f t="shared" si="38"/>
        <v>0.78125</v>
      </c>
      <c r="M168" s="40">
        <f t="shared" si="39"/>
        <v>1.8229166666666667</v>
      </c>
      <c r="N168" s="83">
        <v>48</v>
      </c>
      <c r="O168" s="71">
        <f t="shared" si="35"/>
        <v>24</v>
      </c>
      <c r="P168" s="99"/>
      <c r="Q168" s="99"/>
      <c r="R168" s="99"/>
      <c r="S168" s="99"/>
      <c r="T168" s="99"/>
      <c r="U168" s="99"/>
      <c r="V168" s="99"/>
      <c r="W168" s="99"/>
      <c r="X168" s="99"/>
      <c r="Y168" s="99"/>
      <c r="Z168" s="99"/>
      <c r="AA168" s="99"/>
      <c r="AB168" s="99"/>
      <c r="AC168" s="99"/>
      <c r="AD168" s="99"/>
      <c r="AE168" s="99"/>
      <c r="AF168" s="99"/>
      <c r="AG168" s="99"/>
      <c r="AH168" s="99"/>
      <c r="AI168" s="99"/>
      <c r="AJ168" s="99"/>
      <c r="AK168" s="99"/>
      <c r="AL168" s="99"/>
      <c r="AM168" s="99"/>
      <c r="AN168" s="99"/>
      <c r="AO168" s="99"/>
      <c r="AP168" s="99"/>
      <c r="AQ168" s="99"/>
      <c r="AR168" s="99"/>
    </row>
    <row r="169" spans="1:44" s="65" customFormat="1" x14ac:dyDescent="0.3">
      <c r="A169" s="66">
        <v>3105</v>
      </c>
      <c r="B169" s="67" t="s">
        <v>182</v>
      </c>
      <c r="C169" s="66">
        <v>12</v>
      </c>
      <c r="D169" s="88">
        <v>202</v>
      </c>
      <c r="E169" s="68">
        <v>10</v>
      </c>
      <c r="F169" s="66">
        <v>150</v>
      </c>
      <c r="G169" s="66">
        <f t="shared" si="37"/>
        <v>285</v>
      </c>
      <c r="H169" s="66">
        <f t="shared" si="28"/>
        <v>217.5</v>
      </c>
      <c r="I169" s="66"/>
      <c r="J169" s="117">
        <f t="shared" si="31"/>
        <v>15.5</v>
      </c>
      <c r="K169" s="119">
        <f t="shared" si="41"/>
        <v>1.2916666666666667</v>
      </c>
      <c r="L169" s="44">
        <f t="shared" si="38"/>
        <v>0.90625</v>
      </c>
      <c r="M169" s="40">
        <f t="shared" si="39"/>
        <v>2.197916666666667</v>
      </c>
      <c r="N169" s="83">
        <v>57</v>
      </c>
      <c r="O169" s="71">
        <f t="shared" si="35"/>
        <v>28.5</v>
      </c>
      <c r="P169" s="99"/>
      <c r="Q169" s="99"/>
      <c r="R169" s="99"/>
      <c r="S169" s="99"/>
      <c r="T169" s="99"/>
      <c r="U169" s="99"/>
      <c r="V169" s="99"/>
      <c r="W169" s="99"/>
      <c r="X169" s="99"/>
      <c r="Y169" s="99"/>
      <c r="Z169" s="99"/>
      <c r="AA169" s="99"/>
      <c r="AB169" s="99"/>
      <c r="AC169" s="99"/>
      <c r="AD169" s="99"/>
      <c r="AE169" s="99"/>
      <c r="AF169" s="99"/>
      <c r="AG169" s="99"/>
      <c r="AH169" s="99"/>
      <c r="AI169" s="99"/>
      <c r="AJ169" s="99"/>
      <c r="AK169" s="99"/>
      <c r="AL169" s="99"/>
      <c r="AM169" s="99"/>
      <c r="AN169" s="99"/>
      <c r="AO169" s="99"/>
      <c r="AP169" s="99"/>
      <c r="AQ169" s="99"/>
      <c r="AR169" s="99"/>
    </row>
    <row r="170" spans="1:44" s="71" customFormat="1" x14ac:dyDescent="0.3">
      <c r="A170" s="41">
        <v>1416</v>
      </c>
      <c r="B170" s="63" t="s">
        <v>44</v>
      </c>
      <c r="C170" s="41">
        <v>22</v>
      </c>
      <c r="D170" s="14">
        <v>724</v>
      </c>
      <c r="E170" s="42">
        <v>9</v>
      </c>
      <c r="F170" s="41">
        <v>2016</v>
      </c>
      <c r="G170" s="66">
        <f t="shared" si="37"/>
        <v>2205</v>
      </c>
      <c r="H170" s="41">
        <f t="shared" si="28"/>
        <v>2110.5</v>
      </c>
      <c r="I170" s="41"/>
      <c r="J170" s="117">
        <f t="shared" si="31"/>
        <v>1386.5</v>
      </c>
      <c r="K170" s="119">
        <f t="shared" si="41"/>
        <v>63.022727272727273</v>
      </c>
      <c r="L170" s="39">
        <f t="shared" si="38"/>
        <v>4.7965909090909093</v>
      </c>
      <c r="M170" s="40">
        <f t="shared" si="39"/>
        <v>67.819318181818176</v>
      </c>
      <c r="N170" s="84">
        <v>490</v>
      </c>
      <c r="O170" s="71">
        <f t="shared" si="35"/>
        <v>245</v>
      </c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</row>
    <row r="171" spans="1:44" s="71" customFormat="1" x14ac:dyDescent="0.3">
      <c r="A171" s="66">
        <v>178</v>
      </c>
      <c r="B171" s="67" t="s">
        <v>115</v>
      </c>
      <c r="C171" s="66">
        <v>6</v>
      </c>
      <c r="D171" s="88">
        <v>2988</v>
      </c>
      <c r="E171" s="68">
        <v>7</v>
      </c>
      <c r="F171" s="66">
        <v>4921</v>
      </c>
      <c r="G171" s="66">
        <f t="shared" si="37"/>
        <v>4550</v>
      </c>
      <c r="H171" s="66">
        <f t="shared" si="28"/>
        <v>4735.5</v>
      </c>
      <c r="I171" s="66"/>
      <c r="J171" s="117">
        <f t="shared" si="31"/>
        <v>1747.5</v>
      </c>
      <c r="K171" s="119">
        <f t="shared" si="41"/>
        <v>291.25</v>
      </c>
      <c r="L171" s="44">
        <f t="shared" si="38"/>
        <v>39.462499999999999</v>
      </c>
      <c r="M171" s="40">
        <f t="shared" si="39"/>
        <v>330.71249999999998</v>
      </c>
      <c r="N171" s="83">
        <v>1300</v>
      </c>
      <c r="O171" s="71">
        <f t="shared" si="35"/>
        <v>650</v>
      </c>
      <c r="P171" s="99"/>
      <c r="Q171" s="99"/>
      <c r="R171" s="99"/>
      <c r="S171" s="99"/>
      <c r="T171" s="99"/>
      <c r="U171" s="99"/>
      <c r="V171" s="99"/>
      <c r="W171" s="99"/>
      <c r="X171" s="99"/>
      <c r="Y171" s="99"/>
      <c r="Z171" s="99"/>
      <c r="AA171" s="99"/>
      <c r="AB171" s="99"/>
      <c r="AC171" s="99"/>
      <c r="AD171" s="99"/>
      <c r="AE171" s="99"/>
      <c r="AF171" s="99"/>
      <c r="AG171" s="99"/>
      <c r="AH171" s="99"/>
      <c r="AI171" s="99"/>
      <c r="AJ171" s="99"/>
      <c r="AK171" s="99"/>
      <c r="AL171" s="99"/>
      <c r="AM171" s="99"/>
      <c r="AN171" s="99"/>
      <c r="AO171" s="99"/>
      <c r="AP171" s="99"/>
      <c r="AQ171" s="99"/>
      <c r="AR171" s="99"/>
    </row>
    <row r="172" spans="1:44" s="71" customFormat="1" x14ac:dyDescent="0.3">
      <c r="A172" s="66">
        <v>179</v>
      </c>
      <c r="B172" s="67" t="s">
        <v>116</v>
      </c>
      <c r="C172" s="66">
        <v>6</v>
      </c>
      <c r="D172" s="88">
        <v>480</v>
      </c>
      <c r="E172" s="68">
        <v>3</v>
      </c>
      <c r="F172" s="66">
        <v>1230</v>
      </c>
      <c r="G172" s="66">
        <f t="shared" si="37"/>
        <v>1180.5</v>
      </c>
      <c r="H172" s="66">
        <f t="shared" si="28"/>
        <v>1205.25</v>
      </c>
      <c r="I172" s="66"/>
      <c r="J172" s="117">
        <f t="shared" si="31"/>
        <v>725.25</v>
      </c>
      <c r="K172" s="119">
        <f>IF(J172&lt;=0,H172, H172-J172)/C172</f>
        <v>80</v>
      </c>
      <c r="L172" s="44">
        <f t="shared" si="38"/>
        <v>10.043750000000001</v>
      </c>
      <c r="M172" s="40">
        <f t="shared" si="39"/>
        <v>90.043750000000003</v>
      </c>
      <c r="N172" s="83">
        <v>787</v>
      </c>
      <c r="O172" s="71">
        <f t="shared" si="35"/>
        <v>393.5</v>
      </c>
      <c r="P172" s="99"/>
      <c r="Q172" s="99"/>
      <c r="R172" s="99"/>
      <c r="S172" s="99"/>
      <c r="T172" s="99"/>
      <c r="U172" s="99"/>
      <c r="V172" s="99"/>
      <c r="W172" s="99"/>
      <c r="X172" s="99"/>
      <c r="Y172" s="99"/>
      <c r="Z172" s="99"/>
      <c r="AA172" s="99"/>
      <c r="AB172" s="99"/>
      <c r="AC172" s="99"/>
      <c r="AD172" s="99"/>
      <c r="AE172" s="99"/>
      <c r="AF172" s="99"/>
      <c r="AG172" s="99"/>
      <c r="AH172" s="99"/>
      <c r="AI172" s="99"/>
      <c r="AJ172" s="99"/>
      <c r="AK172" s="99"/>
      <c r="AL172" s="99"/>
      <c r="AM172" s="99"/>
      <c r="AN172" s="99"/>
      <c r="AO172" s="99"/>
      <c r="AP172" s="99"/>
      <c r="AQ172" s="99"/>
      <c r="AR172" s="99"/>
    </row>
    <row r="173" spans="1:44" s="110" customFormat="1" x14ac:dyDescent="0.3">
      <c r="A173" s="75">
        <v>4037</v>
      </c>
      <c r="B173" s="102" t="s">
        <v>328</v>
      </c>
      <c r="C173" s="75">
        <v>24</v>
      </c>
      <c r="D173" s="75">
        <v>22254</v>
      </c>
      <c r="E173" s="106">
        <v>3</v>
      </c>
      <c r="F173" s="75">
        <v>11871</v>
      </c>
      <c r="G173" s="75">
        <v>11871</v>
      </c>
      <c r="H173" s="75">
        <f t="shared" si="28"/>
        <v>11871</v>
      </c>
      <c r="I173" s="75"/>
      <c r="J173" s="117">
        <f t="shared" si="31"/>
        <v>-10383</v>
      </c>
      <c r="K173" s="119">
        <f>IF(J173&lt;=0,H173, H173-J173)/C173</f>
        <v>494.625</v>
      </c>
      <c r="L173" s="108">
        <f t="shared" si="38"/>
        <v>24.731250000000003</v>
      </c>
      <c r="M173" s="40">
        <f t="shared" si="39"/>
        <v>519.35625000000005</v>
      </c>
      <c r="N173" s="109"/>
      <c r="O173" s="110">
        <f t="shared" si="35"/>
        <v>0</v>
      </c>
    </row>
    <row r="174" spans="1:44" s="110" customFormat="1" x14ac:dyDescent="0.3">
      <c r="A174" s="75">
        <v>4038</v>
      </c>
      <c r="B174" s="102" t="s">
        <v>329</v>
      </c>
      <c r="C174" s="75">
        <v>12</v>
      </c>
      <c r="D174" s="75">
        <v>10243</v>
      </c>
      <c r="E174" s="106">
        <v>3</v>
      </c>
      <c r="F174" s="75">
        <v>4922</v>
      </c>
      <c r="G174" s="75">
        <v>4922</v>
      </c>
      <c r="H174" s="75">
        <f t="shared" si="28"/>
        <v>4922</v>
      </c>
      <c r="I174" s="75"/>
      <c r="J174" s="117">
        <f t="shared" si="31"/>
        <v>-5321</v>
      </c>
      <c r="K174" s="119">
        <f>IF(J174&lt;=0,H174, H174-J174)/C174</f>
        <v>410.16666666666669</v>
      </c>
      <c r="L174" s="108">
        <f t="shared" si="38"/>
        <v>20.508333333333336</v>
      </c>
      <c r="M174" s="40">
        <f t="shared" si="39"/>
        <v>430.67500000000001</v>
      </c>
      <c r="N174" s="109"/>
      <c r="O174" s="110">
        <f t="shared" si="35"/>
        <v>0</v>
      </c>
    </row>
    <row r="175" spans="1:44" s="71" customFormat="1" x14ac:dyDescent="0.3">
      <c r="A175" s="66">
        <v>1486</v>
      </c>
      <c r="B175" s="67" t="s">
        <v>247</v>
      </c>
      <c r="C175" s="66">
        <v>50</v>
      </c>
      <c r="D175" s="88">
        <v>0</v>
      </c>
      <c r="E175" s="68">
        <v>6</v>
      </c>
      <c r="F175" s="66">
        <v>1615</v>
      </c>
      <c r="G175" s="66">
        <f t="shared" ref="G175:G193" si="42">O175*E175</f>
        <v>816</v>
      </c>
      <c r="H175" s="66">
        <f t="shared" si="28"/>
        <v>1215.5</v>
      </c>
      <c r="I175" s="66"/>
      <c r="J175" s="117">
        <f t="shared" si="31"/>
        <v>1215.5</v>
      </c>
      <c r="K175" s="119">
        <f>(H175-D175)/C175</f>
        <v>24.31</v>
      </c>
      <c r="L175" s="44">
        <f t="shared" si="38"/>
        <v>1.2155</v>
      </c>
      <c r="M175" s="40">
        <f t="shared" si="39"/>
        <v>25.525499999999997</v>
      </c>
      <c r="N175" s="83">
        <v>272</v>
      </c>
      <c r="O175" s="71">
        <f t="shared" si="35"/>
        <v>136</v>
      </c>
      <c r="P175" s="99"/>
      <c r="Q175" s="99"/>
      <c r="R175" s="99"/>
      <c r="S175" s="99"/>
      <c r="T175" s="99"/>
      <c r="U175" s="99"/>
      <c r="V175" s="99"/>
      <c r="W175" s="99"/>
      <c r="X175" s="99"/>
      <c r="Y175" s="99"/>
      <c r="Z175" s="99"/>
      <c r="AA175" s="99"/>
      <c r="AB175" s="99"/>
      <c r="AC175" s="99"/>
      <c r="AD175" s="99"/>
      <c r="AE175" s="99"/>
      <c r="AF175" s="99"/>
      <c r="AG175" s="99"/>
      <c r="AH175" s="99"/>
      <c r="AI175" s="99"/>
      <c r="AJ175" s="99"/>
      <c r="AK175" s="99"/>
      <c r="AL175" s="99"/>
      <c r="AM175" s="99"/>
      <c r="AN175" s="99"/>
      <c r="AO175" s="99"/>
      <c r="AP175" s="99"/>
      <c r="AQ175" s="99"/>
      <c r="AR175" s="99"/>
    </row>
    <row r="176" spans="1:44" s="71" customFormat="1" x14ac:dyDescent="0.3">
      <c r="A176" s="66">
        <v>3081</v>
      </c>
      <c r="B176" s="67" t="s">
        <v>95</v>
      </c>
      <c r="C176" s="66">
        <v>30</v>
      </c>
      <c r="D176" s="88">
        <v>1789</v>
      </c>
      <c r="E176" s="68">
        <v>7</v>
      </c>
      <c r="F176" s="66">
        <v>1314</v>
      </c>
      <c r="G176" s="66">
        <f t="shared" si="42"/>
        <v>2551.5</v>
      </c>
      <c r="H176" s="66">
        <f t="shared" si="28"/>
        <v>1932.75</v>
      </c>
      <c r="I176" s="66"/>
      <c r="J176" s="117">
        <f t="shared" si="31"/>
        <v>143.75</v>
      </c>
      <c r="K176" s="119">
        <f>(H176-D176)/C176</f>
        <v>4.791666666666667</v>
      </c>
      <c r="L176" s="44">
        <f t="shared" si="38"/>
        <v>3.2212499999999999</v>
      </c>
      <c r="M176" s="40">
        <f t="shared" si="39"/>
        <v>8.0129166666666674</v>
      </c>
      <c r="N176" s="83">
        <v>729</v>
      </c>
      <c r="O176" s="71">
        <f t="shared" si="35"/>
        <v>364.5</v>
      </c>
      <c r="P176" s="99"/>
      <c r="Q176" s="99"/>
      <c r="R176" s="99"/>
      <c r="S176" s="99"/>
      <c r="T176" s="99"/>
      <c r="U176" s="99"/>
      <c r="V176" s="99"/>
      <c r="W176" s="99"/>
      <c r="X176" s="99"/>
      <c r="Y176" s="99"/>
      <c r="Z176" s="99"/>
      <c r="AA176" s="99"/>
      <c r="AB176" s="99"/>
      <c r="AC176" s="99"/>
      <c r="AD176" s="99"/>
      <c r="AE176" s="99"/>
      <c r="AF176" s="99"/>
      <c r="AG176" s="99"/>
      <c r="AH176" s="99"/>
      <c r="AI176" s="99"/>
      <c r="AJ176" s="99"/>
      <c r="AK176" s="99"/>
      <c r="AL176" s="99"/>
      <c r="AM176" s="99"/>
      <c r="AN176" s="99"/>
      <c r="AO176" s="99"/>
      <c r="AP176" s="99"/>
      <c r="AQ176" s="99"/>
      <c r="AR176" s="99"/>
    </row>
    <row r="177" spans="1:44" s="71" customFormat="1" x14ac:dyDescent="0.3">
      <c r="A177" s="66">
        <v>3082</v>
      </c>
      <c r="B177" s="67" t="s">
        <v>96</v>
      </c>
      <c r="C177" s="66">
        <v>20</v>
      </c>
      <c r="D177" s="88">
        <v>1334</v>
      </c>
      <c r="E177" s="68">
        <v>7</v>
      </c>
      <c r="F177" s="66">
        <v>851</v>
      </c>
      <c r="G177" s="66">
        <f t="shared" si="42"/>
        <v>2502.5</v>
      </c>
      <c r="H177" s="66">
        <f t="shared" ref="H177:H228" si="43">SUM(F177+G177)/2</f>
        <v>1676.75</v>
      </c>
      <c r="I177" s="66"/>
      <c r="J177" s="117">
        <f t="shared" si="31"/>
        <v>342.75</v>
      </c>
      <c r="K177" s="119">
        <f>(H177-D177)/C177</f>
        <v>17.137499999999999</v>
      </c>
      <c r="L177" s="44">
        <f t="shared" si="38"/>
        <v>4.1918750000000005</v>
      </c>
      <c r="M177" s="40">
        <f t="shared" si="39"/>
        <v>21.329374999999999</v>
      </c>
      <c r="N177" s="83">
        <v>715</v>
      </c>
      <c r="O177" s="71">
        <f t="shared" si="35"/>
        <v>357.5</v>
      </c>
      <c r="P177" s="99"/>
      <c r="Q177" s="99"/>
      <c r="R177" s="99"/>
      <c r="S177" s="99"/>
      <c r="T177" s="99"/>
      <c r="U177" s="99"/>
      <c r="V177" s="99"/>
      <c r="W177" s="99"/>
      <c r="X177" s="99"/>
      <c r="Y177" s="99"/>
      <c r="Z177" s="99"/>
      <c r="AA177" s="99"/>
      <c r="AB177" s="99"/>
      <c r="AC177" s="99"/>
      <c r="AD177" s="99"/>
      <c r="AE177" s="99"/>
      <c r="AF177" s="99"/>
      <c r="AG177" s="99"/>
      <c r="AH177" s="99"/>
      <c r="AI177" s="99"/>
      <c r="AJ177" s="99"/>
      <c r="AK177" s="99"/>
      <c r="AL177" s="99"/>
      <c r="AM177" s="99"/>
      <c r="AN177" s="99"/>
      <c r="AO177" s="99"/>
      <c r="AP177" s="99"/>
      <c r="AQ177" s="99"/>
      <c r="AR177" s="99"/>
    </row>
    <row r="178" spans="1:44" s="71" customFormat="1" x14ac:dyDescent="0.3">
      <c r="A178" s="66">
        <v>225</v>
      </c>
      <c r="B178" s="67" t="s">
        <v>118</v>
      </c>
      <c r="C178" s="66">
        <v>40</v>
      </c>
      <c r="D178" s="88">
        <v>5200</v>
      </c>
      <c r="E178" s="68">
        <v>4</v>
      </c>
      <c r="F178" s="66">
        <v>4608</v>
      </c>
      <c r="G178" s="66">
        <f t="shared" si="42"/>
        <v>4798</v>
      </c>
      <c r="H178" s="66">
        <f t="shared" si="43"/>
        <v>4703</v>
      </c>
      <c r="I178" s="66"/>
      <c r="J178" s="117">
        <f t="shared" si="31"/>
        <v>-497</v>
      </c>
      <c r="K178" s="119">
        <f>IF(J178&lt;=0,H178, H178-J178)/C178</f>
        <v>117.575</v>
      </c>
      <c r="L178" s="44">
        <f t="shared" si="38"/>
        <v>5.8787500000000001</v>
      </c>
      <c r="M178" s="40">
        <f t="shared" si="39"/>
        <v>123.45375</v>
      </c>
      <c r="N178" s="83">
        <v>2399</v>
      </c>
      <c r="O178" s="71">
        <f t="shared" si="35"/>
        <v>1199.5</v>
      </c>
      <c r="P178" s="99"/>
      <c r="Q178" s="99"/>
      <c r="R178" s="99"/>
      <c r="S178" s="99"/>
      <c r="T178" s="99"/>
      <c r="U178" s="99"/>
      <c r="V178" s="99"/>
      <c r="W178" s="99"/>
      <c r="X178" s="99"/>
      <c r="Y178" s="99"/>
      <c r="Z178" s="99"/>
      <c r="AA178" s="99"/>
      <c r="AB178" s="99"/>
      <c r="AC178" s="99"/>
      <c r="AD178" s="99"/>
      <c r="AE178" s="99"/>
      <c r="AF178" s="99"/>
      <c r="AG178" s="99"/>
      <c r="AH178" s="99"/>
      <c r="AI178" s="99"/>
      <c r="AJ178" s="99"/>
      <c r="AK178" s="99"/>
      <c r="AL178" s="99"/>
      <c r="AM178" s="99"/>
      <c r="AN178" s="99"/>
      <c r="AO178" s="99"/>
      <c r="AP178" s="99"/>
      <c r="AQ178" s="99"/>
      <c r="AR178" s="99"/>
    </row>
    <row r="179" spans="1:44" s="71" customFormat="1" x14ac:dyDescent="0.3">
      <c r="A179" s="66">
        <v>4605</v>
      </c>
      <c r="B179" s="67" t="s">
        <v>120</v>
      </c>
      <c r="C179" s="66">
        <v>40</v>
      </c>
      <c r="D179" s="88">
        <v>3600</v>
      </c>
      <c r="E179" s="68">
        <v>4</v>
      </c>
      <c r="F179" s="66">
        <v>3460</v>
      </c>
      <c r="G179" s="66">
        <f t="shared" si="42"/>
        <v>3266</v>
      </c>
      <c r="H179" s="66">
        <f t="shared" si="43"/>
        <v>3363</v>
      </c>
      <c r="I179" s="66"/>
      <c r="J179" s="117">
        <f t="shared" si="31"/>
        <v>-237</v>
      </c>
      <c r="K179" s="119">
        <f>IF(J179&lt;=0,H179, H179-J179)/C179</f>
        <v>84.075000000000003</v>
      </c>
      <c r="L179" s="44">
        <f t="shared" si="38"/>
        <v>4.2037500000000003</v>
      </c>
      <c r="M179" s="40">
        <f t="shared" si="39"/>
        <v>88.278750000000002</v>
      </c>
      <c r="N179" s="83">
        <v>1633</v>
      </c>
      <c r="O179" s="71">
        <f t="shared" si="35"/>
        <v>816.5</v>
      </c>
      <c r="P179" s="99"/>
      <c r="Q179" s="99"/>
      <c r="R179" s="99"/>
      <c r="S179" s="99"/>
      <c r="T179" s="99"/>
      <c r="U179" s="99"/>
      <c r="V179" s="99"/>
      <c r="W179" s="99"/>
      <c r="X179" s="99"/>
      <c r="Y179" s="99"/>
      <c r="Z179" s="99"/>
      <c r="AA179" s="99"/>
      <c r="AB179" s="99"/>
      <c r="AC179" s="99"/>
      <c r="AD179" s="99"/>
      <c r="AE179" s="99"/>
      <c r="AF179" s="99"/>
      <c r="AG179" s="99"/>
      <c r="AH179" s="99"/>
      <c r="AI179" s="99"/>
      <c r="AJ179" s="99"/>
      <c r="AK179" s="99"/>
      <c r="AL179" s="99"/>
      <c r="AM179" s="99"/>
      <c r="AN179" s="99"/>
      <c r="AO179" s="99"/>
      <c r="AP179" s="99"/>
      <c r="AQ179" s="99"/>
      <c r="AR179" s="99"/>
    </row>
    <row r="180" spans="1:44" s="71" customFormat="1" x14ac:dyDescent="0.3">
      <c r="A180" s="66">
        <v>4606</v>
      </c>
      <c r="B180" s="67" t="s">
        <v>248</v>
      </c>
      <c r="C180" s="66">
        <v>40</v>
      </c>
      <c r="D180" s="88">
        <v>2400</v>
      </c>
      <c r="E180" s="68">
        <v>4</v>
      </c>
      <c r="F180" s="66">
        <v>2268</v>
      </c>
      <c r="G180" s="66">
        <f t="shared" si="42"/>
        <v>1600</v>
      </c>
      <c r="H180" s="66">
        <f t="shared" si="43"/>
        <v>1934</v>
      </c>
      <c r="I180" s="66"/>
      <c r="J180" s="117">
        <f t="shared" si="31"/>
        <v>-466</v>
      </c>
      <c r="K180" s="119">
        <f>IF(J180&lt;=0,H180, H180-J180)/C180</f>
        <v>48.35</v>
      </c>
      <c r="L180" s="44">
        <f t="shared" si="38"/>
        <v>2.4175</v>
      </c>
      <c r="M180" s="40">
        <f t="shared" si="39"/>
        <v>50.767499999999998</v>
      </c>
      <c r="N180" s="83">
        <v>800</v>
      </c>
      <c r="O180" s="71">
        <f t="shared" si="35"/>
        <v>400</v>
      </c>
      <c r="P180" s="99"/>
      <c r="Q180" s="99"/>
      <c r="R180" s="99"/>
      <c r="S180" s="99"/>
      <c r="T180" s="99"/>
      <c r="U180" s="99"/>
      <c r="V180" s="99"/>
      <c r="W180" s="99"/>
      <c r="X180" s="99"/>
      <c r="Y180" s="99"/>
      <c r="Z180" s="99"/>
      <c r="AA180" s="99"/>
      <c r="AB180" s="99"/>
      <c r="AC180" s="99"/>
      <c r="AD180" s="99"/>
      <c r="AE180" s="99"/>
      <c r="AF180" s="99"/>
      <c r="AG180" s="99"/>
      <c r="AH180" s="99"/>
      <c r="AI180" s="99"/>
      <c r="AJ180" s="99"/>
      <c r="AK180" s="99"/>
      <c r="AL180" s="99"/>
      <c r="AM180" s="99"/>
      <c r="AN180" s="99"/>
      <c r="AO180" s="99"/>
      <c r="AP180" s="99"/>
      <c r="AQ180" s="99"/>
      <c r="AR180" s="99"/>
    </row>
    <row r="181" spans="1:44" s="71" customFormat="1" x14ac:dyDescent="0.3">
      <c r="A181" s="66">
        <v>227</v>
      </c>
      <c r="B181" s="67" t="s">
        <v>117</v>
      </c>
      <c r="C181" s="66">
        <v>40</v>
      </c>
      <c r="D181" s="88">
        <v>6000</v>
      </c>
      <c r="E181" s="68">
        <v>4</v>
      </c>
      <c r="F181" s="66">
        <v>5564</v>
      </c>
      <c r="G181" s="66">
        <f t="shared" si="42"/>
        <v>5414</v>
      </c>
      <c r="H181" s="66">
        <f t="shared" si="43"/>
        <v>5489</v>
      </c>
      <c r="I181" s="66"/>
      <c r="J181" s="117">
        <f t="shared" si="31"/>
        <v>-511</v>
      </c>
      <c r="K181" s="119">
        <f>IF(J181&lt;=0,H181, H181-J181)/C181</f>
        <v>137.22499999999999</v>
      </c>
      <c r="L181" s="44">
        <f t="shared" si="38"/>
        <v>6.8612500000000001</v>
      </c>
      <c r="M181" s="40">
        <f t="shared" si="39"/>
        <v>144.08625000000001</v>
      </c>
      <c r="N181" s="83">
        <v>2707</v>
      </c>
      <c r="O181" s="71">
        <f t="shared" si="35"/>
        <v>1353.5</v>
      </c>
      <c r="P181" s="99"/>
      <c r="Q181" s="99"/>
      <c r="R181" s="99"/>
      <c r="S181" s="99"/>
      <c r="T181" s="99"/>
      <c r="U181" s="99"/>
      <c r="V181" s="99"/>
      <c r="W181" s="99"/>
      <c r="X181" s="99"/>
      <c r="Y181" s="99"/>
      <c r="Z181" s="99"/>
      <c r="AA181" s="99"/>
      <c r="AB181" s="99"/>
      <c r="AC181" s="99"/>
      <c r="AD181" s="99"/>
      <c r="AE181" s="99"/>
      <c r="AF181" s="99"/>
      <c r="AG181" s="99"/>
      <c r="AH181" s="99"/>
      <c r="AI181" s="99"/>
      <c r="AJ181" s="99"/>
      <c r="AK181" s="99"/>
      <c r="AL181" s="99"/>
      <c r="AM181" s="99"/>
      <c r="AN181" s="99"/>
      <c r="AO181" s="99"/>
      <c r="AP181" s="99"/>
      <c r="AQ181" s="99"/>
      <c r="AR181" s="99"/>
    </row>
    <row r="182" spans="1:44" s="71" customFormat="1" x14ac:dyDescent="0.3">
      <c r="A182" s="66">
        <v>3107</v>
      </c>
      <c r="B182" s="67" t="s">
        <v>172</v>
      </c>
      <c r="C182" s="66">
        <v>48</v>
      </c>
      <c r="D182" s="88">
        <v>480</v>
      </c>
      <c r="E182" s="68">
        <v>5</v>
      </c>
      <c r="F182" s="66">
        <v>880</v>
      </c>
      <c r="G182" s="66">
        <f t="shared" si="42"/>
        <v>1260</v>
      </c>
      <c r="H182" s="66">
        <f t="shared" si="43"/>
        <v>1070</v>
      </c>
      <c r="I182" s="66"/>
      <c r="J182" s="117">
        <f t="shared" si="31"/>
        <v>590</v>
      </c>
      <c r="K182" s="119">
        <f t="shared" ref="K182:K194" si="44">(H182-D182)/C182</f>
        <v>12.291666666666666</v>
      </c>
      <c r="L182" s="44">
        <f t="shared" si="38"/>
        <v>1.1145833333333333</v>
      </c>
      <c r="M182" s="40">
        <f t="shared" si="39"/>
        <v>13.40625</v>
      </c>
      <c r="N182" s="83">
        <v>504</v>
      </c>
      <c r="O182" s="71">
        <f t="shared" si="35"/>
        <v>252</v>
      </c>
      <c r="P182" s="99"/>
      <c r="Q182" s="99"/>
      <c r="R182" s="99"/>
      <c r="S182" s="99"/>
      <c r="T182" s="99"/>
      <c r="U182" s="99"/>
      <c r="V182" s="99"/>
      <c r="W182" s="99"/>
      <c r="X182" s="99"/>
      <c r="Y182" s="99"/>
      <c r="Z182" s="99"/>
      <c r="AA182" s="99"/>
      <c r="AB182" s="99"/>
      <c r="AC182" s="99"/>
      <c r="AD182" s="99"/>
      <c r="AE182" s="99"/>
      <c r="AF182" s="99"/>
      <c r="AG182" s="99"/>
      <c r="AH182" s="99"/>
      <c r="AI182" s="99"/>
      <c r="AJ182" s="99"/>
      <c r="AK182" s="99"/>
      <c r="AL182" s="99"/>
      <c r="AM182" s="99"/>
      <c r="AN182" s="99"/>
      <c r="AO182" s="99"/>
      <c r="AP182" s="99"/>
      <c r="AQ182" s="99"/>
      <c r="AR182" s="99"/>
    </row>
    <row r="183" spans="1:44" s="71" customFormat="1" x14ac:dyDescent="0.3">
      <c r="A183" s="66">
        <v>3106</v>
      </c>
      <c r="B183" s="67" t="s">
        <v>167</v>
      </c>
      <c r="C183" s="66">
        <v>48</v>
      </c>
      <c r="D183" s="88">
        <v>2184</v>
      </c>
      <c r="E183" s="68">
        <v>5</v>
      </c>
      <c r="F183" s="66">
        <v>3243</v>
      </c>
      <c r="G183" s="66">
        <f t="shared" si="42"/>
        <v>2760</v>
      </c>
      <c r="H183" s="66">
        <f t="shared" si="43"/>
        <v>3001.5</v>
      </c>
      <c r="I183" s="66"/>
      <c r="J183" s="117">
        <f t="shared" si="31"/>
        <v>817.5</v>
      </c>
      <c r="K183" s="119">
        <f t="shared" si="44"/>
        <v>17.03125</v>
      </c>
      <c r="L183" s="44">
        <f t="shared" si="38"/>
        <v>3.1265625000000004</v>
      </c>
      <c r="M183" s="40">
        <f t="shared" si="39"/>
        <v>20.157812499999999</v>
      </c>
      <c r="N183" s="83">
        <v>1104</v>
      </c>
      <c r="O183" s="71">
        <f t="shared" si="35"/>
        <v>552</v>
      </c>
      <c r="P183" s="99"/>
      <c r="Q183" s="99"/>
      <c r="R183" s="99"/>
      <c r="S183" s="99"/>
      <c r="T183" s="99"/>
      <c r="U183" s="99"/>
      <c r="V183" s="99"/>
      <c r="W183" s="99"/>
      <c r="X183" s="99"/>
      <c r="Y183" s="99"/>
      <c r="Z183" s="99"/>
      <c r="AA183" s="99"/>
      <c r="AB183" s="99"/>
      <c r="AC183" s="99"/>
      <c r="AD183" s="99"/>
      <c r="AE183" s="99"/>
      <c r="AF183" s="99"/>
      <c r="AG183" s="99"/>
      <c r="AH183" s="99"/>
      <c r="AI183" s="99"/>
      <c r="AJ183" s="99"/>
      <c r="AK183" s="99"/>
      <c r="AL183" s="99"/>
      <c r="AM183" s="99"/>
      <c r="AN183" s="99"/>
      <c r="AO183" s="99"/>
      <c r="AP183" s="99"/>
      <c r="AQ183" s="99"/>
      <c r="AR183" s="99"/>
    </row>
    <row r="184" spans="1:44" s="71" customFormat="1" x14ac:dyDescent="0.3">
      <c r="A184" s="66">
        <v>3090</v>
      </c>
      <c r="B184" s="67" t="s">
        <v>166</v>
      </c>
      <c r="C184" s="66">
        <v>48</v>
      </c>
      <c r="D184" s="88">
        <v>3360</v>
      </c>
      <c r="E184" s="68">
        <v>5</v>
      </c>
      <c r="F184" s="66">
        <v>8638</v>
      </c>
      <c r="G184" s="66">
        <f t="shared" si="42"/>
        <v>5495</v>
      </c>
      <c r="H184" s="66">
        <f t="shared" si="43"/>
        <v>7066.5</v>
      </c>
      <c r="I184" s="66"/>
      <c r="J184" s="117">
        <f t="shared" si="31"/>
        <v>3706.5</v>
      </c>
      <c r="K184" s="119">
        <f t="shared" si="44"/>
        <v>77.21875</v>
      </c>
      <c r="L184" s="44">
        <f t="shared" si="38"/>
        <v>7.3609375000000012</v>
      </c>
      <c r="M184" s="40">
        <f t="shared" si="39"/>
        <v>84.579687500000006</v>
      </c>
      <c r="N184" s="83">
        <v>2198</v>
      </c>
      <c r="O184" s="71">
        <f t="shared" si="35"/>
        <v>1099</v>
      </c>
      <c r="P184" s="99"/>
      <c r="Q184" s="99"/>
      <c r="R184" s="99"/>
      <c r="S184" s="99"/>
      <c r="T184" s="99"/>
      <c r="U184" s="99"/>
      <c r="V184" s="99"/>
      <c r="W184" s="99"/>
      <c r="X184" s="99"/>
      <c r="Y184" s="99"/>
      <c r="Z184" s="99"/>
      <c r="AA184" s="99"/>
      <c r="AB184" s="99"/>
      <c r="AC184" s="99"/>
      <c r="AD184" s="99"/>
      <c r="AE184" s="99"/>
      <c r="AF184" s="99"/>
      <c r="AG184" s="99"/>
      <c r="AH184" s="99"/>
      <c r="AI184" s="99"/>
      <c r="AJ184" s="99"/>
      <c r="AK184" s="99"/>
      <c r="AL184" s="99"/>
      <c r="AM184" s="99"/>
      <c r="AN184" s="99"/>
      <c r="AO184" s="99"/>
      <c r="AP184" s="99"/>
      <c r="AQ184" s="99"/>
      <c r="AR184" s="99"/>
    </row>
    <row r="185" spans="1:44" s="71" customFormat="1" x14ac:dyDescent="0.3">
      <c r="A185" s="66">
        <v>3091</v>
      </c>
      <c r="B185" s="67" t="s">
        <v>168</v>
      </c>
      <c r="C185" s="66">
        <v>48</v>
      </c>
      <c r="D185" s="88">
        <v>3079</v>
      </c>
      <c r="E185" s="68">
        <v>5</v>
      </c>
      <c r="F185" s="66">
        <v>4998</v>
      </c>
      <c r="G185" s="66">
        <f t="shared" si="42"/>
        <v>3572.5</v>
      </c>
      <c r="H185" s="66">
        <f t="shared" si="43"/>
        <v>4285.25</v>
      </c>
      <c r="I185" s="66"/>
      <c r="J185" s="117">
        <f t="shared" si="31"/>
        <v>1206.25</v>
      </c>
      <c r="K185" s="119">
        <f t="shared" si="44"/>
        <v>25.130208333333332</v>
      </c>
      <c r="L185" s="44">
        <f t="shared" si="38"/>
        <v>4.4638020833333334</v>
      </c>
      <c r="M185" s="40">
        <f t="shared" si="39"/>
        <v>29.594010416666666</v>
      </c>
      <c r="N185" s="83">
        <v>1429</v>
      </c>
      <c r="O185" s="71">
        <f t="shared" si="35"/>
        <v>714.5</v>
      </c>
      <c r="P185" s="99"/>
      <c r="Q185" s="99"/>
      <c r="R185" s="99"/>
      <c r="S185" s="99"/>
      <c r="T185" s="99"/>
      <c r="U185" s="99"/>
      <c r="V185" s="99"/>
      <c r="W185" s="99"/>
      <c r="X185" s="99"/>
      <c r="Y185" s="99"/>
      <c r="Z185" s="99"/>
      <c r="AA185" s="99"/>
      <c r="AB185" s="99"/>
      <c r="AC185" s="99"/>
      <c r="AD185" s="99"/>
      <c r="AE185" s="99"/>
      <c r="AF185" s="99"/>
      <c r="AG185" s="99"/>
      <c r="AH185" s="99"/>
      <c r="AI185" s="99"/>
      <c r="AJ185" s="99"/>
      <c r="AK185" s="99"/>
      <c r="AL185" s="99"/>
      <c r="AM185" s="99"/>
      <c r="AN185" s="99"/>
      <c r="AO185" s="99"/>
      <c r="AP185" s="99"/>
      <c r="AQ185" s="99"/>
      <c r="AR185" s="99"/>
    </row>
    <row r="186" spans="1:44" s="71" customFormat="1" x14ac:dyDescent="0.3">
      <c r="A186" s="66">
        <v>3092</v>
      </c>
      <c r="B186" s="67" t="s">
        <v>169</v>
      </c>
      <c r="C186" s="66">
        <v>48</v>
      </c>
      <c r="D186" s="88">
        <v>4182</v>
      </c>
      <c r="E186" s="68">
        <v>5</v>
      </c>
      <c r="F186" s="66">
        <v>4438</v>
      </c>
      <c r="G186" s="66">
        <f t="shared" si="42"/>
        <v>5567.5</v>
      </c>
      <c r="H186" s="66">
        <f t="shared" si="43"/>
        <v>5002.75</v>
      </c>
      <c r="I186" s="66"/>
      <c r="J186" s="117">
        <f t="shared" si="31"/>
        <v>820.75</v>
      </c>
      <c r="K186" s="119">
        <f t="shared" si="44"/>
        <v>17.098958333333332</v>
      </c>
      <c r="L186" s="44">
        <f t="shared" si="38"/>
        <v>5.2111979166666673</v>
      </c>
      <c r="M186" s="40">
        <f t="shared" si="39"/>
        <v>22.310156249999999</v>
      </c>
      <c r="N186" s="83">
        <v>2227</v>
      </c>
      <c r="O186" s="71">
        <f t="shared" si="35"/>
        <v>1113.5</v>
      </c>
      <c r="P186" s="99"/>
      <c r="Q186" s="99"/>
      <c r="R186" s="99"/>
      <c r="S186" s="99"/>
      <c r="T186" s="99"/>
      <c r="U186" s="99"/>
      <c r="V186" s="99"/>
      <c r="W186" s="99"/>
      <c r="X186" s="99"/>
      <c r="Y186" s="99"/>
      <c r="Z186" s="99"/>
      <c r="AA186" s="99"/>
      <c r="AB186" s="99"/>
      <c r="AC186" s="99"/>
      <c r="AD186" s="99"/>
      <c r="AE186" s="99"/>
      <c r="AF186" s="99"/>
      <c r="AG186" s="99"/>
      <c r="AH186" s="99"/>
      <c r="AI186" s="99"/>
      <c r="AJ186" s="99"/>
      <c r="AK186" s="99"/>
      <c r="AL186" s="99"/>
      <c r="AM186" s="99"/>
      <c r="AN186" s="99"/>
      <c r="AO186" s="99"/>
      <c r="AP186" s="99"/>
      <c r="AQ186" s="99"/>
      <c r="AR186" s="99"/>
    </row>
    <row r="187" spans="1:44" s="71" customFormat="1" x14ac:dyDescent="0.3">
      <c r="A187" s="66">
        <v>3093</v>
      </c>
      <c r="B187" s="67" t="s">
        <v>173</v>
      </c>
      <c r="C187" s="66">
        <v>48</v>
      </c>
      <c r="D187" s="88">
        <v>1656</v>
      </c>
      <c r="E187" s="68">
        <v>5</v>
      </c>
      <c r="F187" s="66">
        <v>1178</v>
      </c>
      <c r="G187" s="66">
        <f t="shared" si="42"/>
        <v>1780</v>
      </c>
      <c r="H187" s="66">
        <f t="shared" si="43"/>
        <v>1479</v>
      </c>
      <c r="I187" s="66"/>
      <c r="J187" s="117">
        <f t="shared" si="31"/>
        <v>-177</v>
      </c>
      <c r="K187" s="119">
        <f t="shared" si="44"/>
        <v>-3.6875</v>
      </c>
      <c r="L187" s="44">
        <f t="shared" si="38"/>
        <v>1.5406250000000001</v>
      </c>
      <c r="M187" s="40">
        <f t="shared" si="39"/>
        <v>-2.1468749999999996</v>
      </c>
      <c r="N187" s="83">
        <v>712</v>
      </c>
      <c r="O187" s="71">
        <f t="shared" si="35"/>
        <v>356</v>
      </c>
      <c r="P187" s="99"/>
      <c r="Q187" s="99"/>
      <c r="R187" s="99"/>
      <c r="S187" s="99"/>
      <c r="T187" s="99"/>
      <c r="U187" s="99"/>
      <c r="V187" s="99"/>
      <c r="W187" s="99"/>
      <c r="X187" s="99"/>
      <c r="Y187" s="99"/>
      <c r="Z187" s="99"/>
      <c r="AA187" s="99"/>
      <c r="AB187" s="99"/>
      <c r="AC187" s="99"/>
      <c r="AD187" s="99"/>
      <c r="AE187" s="99"/>
      <c r="AF187" s="99"/>
      <c r="AG187" s="99"/>
      <c r="AH187" s="99"/>
      <c r="AI187" s="99"/>
      <c r="AJ187" s="99"/>
      <c r="AK187" s="99"/>
      <c r="AL187" s="99"/>
      <c r="AM187" s="99"/>
      <c r="AN187" s="99"/>
      <c r="AO187" s="99"/>
      <c r="AP187" s="99"/>
      <c r="AQ187" s="99"/>
      <c r="AR187" s="99"/>
    </row>
    <row r="188" spans="1:44" s="71" customFormat="1" x14ac:dyDescent="0.3">
      <c r="A188" s="66">
        <v>1451</v>
      </c>
      <c r="B188" s="67" t="s">
        <v>249</v>
      </c>
      <c r="C188" s="66">
        <v>48</v>
      </c>
      <c r="D188" s="88">
        <v>1163</v>
      </c>
      <c r="E188" s="68">
        <v>5</v>
      </c>
      <c r="F188" s="66">
        <v>1573</v>
      </c>
      <c r="G188" s="66">
        <f t="shared" si="42"/>
        <v>1295</v>
      </c>
      <c r="H188" s="66">
        <f t="shared" si="43"/>
        <v>1434</v>
      </c>
      <c r="I188" s="66"/>
      <c r="J188" s="117">
        <f t="shared" si="31"/>
        <v>271</v>
      </c>
      <c r="K188" s="119">
        <f t="shared" si="44"/>
        <v>5.645833333333333</v>
      </c>
      <c r="L188" s="44">
        <f t="shared" si="38"/>
        <v>1.4937500000000001</v>
      </c>
      <c r="M188" s="40">
        <f t="shared" si="39"/>
        <v>7.1395833333333334</v>
      </c>
      <c r="N188" s="83">
        <v>518</v>
      </c>
      <c r="O188" s="71">
        <f t="shared" si="35"/>
        <v>259</v>
      </c>
      <c r="P188" s="99"/>
      <c r="Q188" s="99"/>
      <c r="R188" s="99"/>
      <c r="S188" s="99"/>
      <c r="T188" s="99"/>
      <c r="U188" s="99"/>
      <c r="V188" s="99"/>
      <c r="W188" s="99"/>
      <c r="X188" s="99"/>
      <c r="Y188" s="99"/>
      <c r="Z188" s="99"/>
      <c r="AA188" s="99"/>
      <c r="AB188" s="99"/>
      <c r="AC188" s="99"/>
      <c r="AD188" s="99"/>
      <c r="AE188" s="99"/>
      <c r="AF188" s="99"/>
      <c r="AG188" s="99"/>
      <c r="AH188" s="99"/>
      <c r="AI188" s="99"/>
      <c r="AJ188" s="99"/>
      <c r="AK188" s="99"/>
      <c r="AL188" s="99"/>
      <c r="AM188" s="99"/>
      <c r="AN188" s="99"/>
      <c r="AO188" s="99"/>
      <c r="AP188" s="99"/>
      <c r="AQ188" s="99"/>
      <c r="AR188" s="99"/>
    </row>
    <row r="189" spans="1:44" s="71" customFormat="1" x14ac:dyDescent="0.3">
      <c r="A189" s="66">
        <v>3094</v>
      </c>
      <c r="B189" s="67" t="s">
        <v>171</v>
      </c>
      <c r="C189" s="66">
        <v>48</v>
      </c>
      <c r="D189" s="88">
        <v>1296</v>
      </c>
      <c r="E189" s="68">
        <v>5</v>
      </c>
      <c r="F189" s="66">
        <v>610</v>
      </c>
      <c r="G189" s="66">
        <f t="shared" si="42"/>
        <v>1742.5</v>
      </c>
      <c r="H189" s="66">
        <f t="shared" si="43"/>
        <v>1176.25</v>
      </c>
      <c r="I189" s="66"/>
      <c r="J189" s="117">
        <f t="shared" si="31"/>
        <v>-119.75</v>
      </c>
      <c r="K189" s="119">
        <f t="shared" si="44"/>
        <v>-2.4947916666666665</v>
      </c>
      <c r="L189" s="44">
        <f t="shared" si="38"/>
        <v>1.2252604166666667</v>
      </c>
      <c r="M189" s="40">
        <f t="shared" si="39"/>
        <v>-1.2695312499999998</v>
      </c>
      <c r="N189" s="83">
        <v>697</v>
      </c>
      <c r="O189" s="71">
        <f t="shared" si="35"/>
        <v>348.5</v>
      </c>
      <c r="P189" s="99"/>
      <c r="Q189" s="99"/>
      <c r="R189" s="99"/>
      <c r="S189" s="99"/>
      <c r="T189" s="99"/>
      <c r="U189" s="99"/>
      <c r="V189" s="99"/>
      <c r="W189" s="99"/>
      <c r="X189" s="99"/>
      <c r="Y189" s="99"/>
      <c r="Z189" s="99"/>
      <c r="AA189" s="99"/>
      <c r="AB189" s="99"/>
      <c r="AC189" s="99"/>
      <c r="AD189" s="99"/>
      <c r="AE189" s="99"/>
      <c r="AF189" s="99"/>
      <c r="AG189" s="99"/>
      <c r="AH189" s="99"/>
      <c r="AI189" s="99"/>
      <c r="AJ189" s="99"/>
      <c r="AK189" s="99"/>
      <c r="AL189" s="99"/>
      <c r="AM189" s="99"/>
      <c r="AN189" s="99"/>
      <c r="AO189" s="99"/>
      <c r="AP189" s="99"/>
      <c r="AQ189" s="99"/>
      <c r="AR189" s="99"/>
    </row>
    <row r="190" spans="1:44" s="71" customFormat="1" x14ac:dyDescent="0.3">
      <c r="A190" s="66">
        <v>1325</v>
      </c>
      <c r="B190" s="67" t="s">
        <v>125</v>
      </c>
      <c r="C190" s="66">
        <v>12</v>
      </c>
      <c r="D190" s="88">
        <v>529</v>
      </c>
      <c r="E190" s="68">
        <v>6</v>
      </c>
      <c r="F190" s="66">
        <v>2343</v>
      </c>
      <c r="G190" s="66">
        <f t="shared" si="42"/>
        <v>3000</v>
      </c>
      <c r="H190" s="66">
        <f t="shared" si="43"/>
        <v>2671.5</v>
      </c>
      <c r="I190" s="66"/>
      <c r="J190" s="117">
        <f t="shared" si="31"/>
        <v>2142.5</v>
      </c>
      <c r="K190" s="119">
        <f t="shared" si="44"/>
        <v>178.54166666666666</v>
      </c>
      <c r="L190" s="44">
        <f t="shared" si="38"/>
        <v>11.131250000000001</v>
      </c>
      <c r="M190" s="40">
        <f t="shared" si="39"/>
        <v>189.67291666666665</v>
      </c>
      <c r="N190" s="83">
        <v>1000</v>
      </c>
      <c r="O190" s="71">
        <f t="shared" si="35"/>
        <v>500</v>
      </c>
      <c r="P190" s="99"/>
      <c r="Q190" s="99"/>
      <c r="R190" s="99"/>
      <c r="S190" s="99"/>
      <c r="T190" s="99"/>
      <c r="U190" s="99"/>
      <c r="V190" s="99"/>
      <c r="W190" s="99"/>
      <c r="X190" s="99"/>
      <c r="Y190" s="99"/>
      <c r="Z190" s="99"/>
      <c r="AA190" s="99"/>
      <c r="AB190" s="99"/>
      <c r="AC190" s="99"/>
      <c r="AD190" s="99"/>
      <c r="AE190" s="99"/>
      <c r="AF190" s="99"/>
      <c r="AG190" s="99"/>
      <c r="AH190" s="99"/>
      <c r="AI190" s="99"/>
      <c r="AJ190" s="99"/>
      <c r="AK190" s="99"/>
      <c r="AL190" s="99"/>
      <c r="AM190" s="99"/>
      <c r="AN190" s="99"/>
      <c r="AO190" s="99"/>
      <c r="AP190" s="99"/>
      <c r="AQ190" s="99"/>
      <c r="AR190" s="99"/>
    </row>
    <row r="191" spans="1:44" s="71" customFormat="1" x14ac:dyDescent="0.3">
      <c r="A191" s="66">
        <v>1326</v>
      </c>
      <c r="B191" s="67" t="s">
        <v>266</v>
      </c>
      <c r="C191" s="66">
        <v>12</v>
      </c>
      <c r="D191" s="88">
        <v>0</v>
      </c>
      <c r="E191" s="68">
        <v>6</v>
      </c>
      <c r="F191" s="66">
        <v>645</v>
      </c>
      <c r="G191" s="66">
        <f t="shared" si="42"/>
        <v>843</v>
      </c>
      <c r="H191" s="66">
        <f t="shared" si="43"/>
        <v>744</v>
      </c>
      <c r="I191" s="66"/>
      <c r="J191" s="117">
        <f t="shared" si="31"/>
        <v>744</v>
      </c>
      <c r="K191" s="119">
        <f t="shared" si="44"/>
        <v>62</v>
      </c>
      <c r="L191" s="44">
        <f t="shared" si="38"/>
        <v>3.1</v>
      </c>
      <c r="M191" s="40">
        <f t="shared" si="39"/>
        <v>65.099999999999994</v>
      </c>
      <c r="N191" s="83">
        <v>281</v>
      </c>
      <c r="O191" s="71">
        <f t="shared" si="35"/>
        <v>140.5</v>
      </c>
      <c r="P191" s="99"/>
      <c r="Q191" s="99"/>
      <c r="R191" s="99"/>
      <c r="S191" s="99"/>
      <c r="T191" s="99"/>
      <c r="U191" s="99"/>
      <c r="V191" s="99"/>
      <c r="W191" s="99"/>
      <c r="X191" s="99"/>
      <c r="Y191" s="99"/>
      <c r="Z191" s="99"/>
      <c r="AA191" s="99"/>
      <c r="AB191" s="99"/>
      <c r="AC191" s="99"/>
      <c r="AD191" s="99"/>
      <c r="AE191" s="99"/>
      <c r="AF191" s="99"/>
      <c r="AG191" s="99"/>
      <c r="AH191" s="99"/>
      <c r="AI191" s="99"/>
      <c r="AJ191" s="99"/>
      <c r="AK191" s="99"/>
      <c r="AL191" s="99"/>
      <c r="AM191" s="99"/>
      <c r="AN191" s="99"/>
      <c r="AO191" s="99"/>
      <c r="AP191" s="99"/>
      <c r="AQ191" s="99"/>
      <c r="AR191" s="99"/>
    </row>
    <row r="192" spans="1:44" s="71" customFormat="1" x14ac:dyDescent="0.3">
      <c r="A192" s="66">
        <v>1327</v>
      </c>
      <c r="B192" s="67" t="s">
        <v>126</v>
      </c>
      <c r="C192" s="66">
        <v>12</v>
      </c>
      <c r="D192" s="88">
        <v>0</v>
      </c>
      <c r="E192" s="68">
        <v>6</v>
      </c>
      <c r="F192" s="66">
        <v>3246</v>
      </c>
      <c r="G192" s="66">
        <f t="shared" si="42"/>
        <v>3921</v>
      </c>
      <c r="H192" s="66">
        <f t="shared" si="43"/>
        <v>3583.5</v>
      </c>
      <c r="I192" s="66"/>
      <c r="J192" s="117">
        <f t="shared" si="31"/>
        <v>3583.5</v>
      </c>
      <c r="K192" s="119">
        <f t="shared" si="44"/>
        <v>298.625</v>
      </c>
      <c r="L192" s="44">
        <f t="shared" si="38"/>
        <v>14.93125</v>
      </c>
      <c r="M192" s="40">
        <f t="shared" si="39"/>
        <v>313.55624999999998</v>
      </c>
      <c r="N192" s="83">
        <v>1307</v>
      </c>
      <c r="O192" s="71">
        <f t="shared" si="35"/>
        <v>653.5</v>
      </c>
      <c r="P192" s="99"/>
      <c r="Q192" s="99"/>
      <c r="R192" s="99"/>
      <c r="S192" s="99"/>
      <c r="T192" s="99"/>
      <c r="U192" s="99"/>
      <c r="V192" s="99"/>
      <c r="W192" s="99"/>
      <c r="X192" s="99"/>
      <c r="Y192" s="99"/>
      <c r="Z192" s="99"/>
      <c r="AA192" s="99"/>
      <c r="AB192" s="99"/>
      <c r="AC192" s="99"/>
      <c r="AD192" s="99"/>
      <c r="AE192" s="99"/>
      <c r="AF192" s="99"/>
      <c r="AG192" s="99"/>
      <c r="AH192" s="99"/>
      <c r="AI192" s="99"/>
      <c r="AJ192" s="99"/>
      <c r="AK192" s="99"/>
      <c r="AL192" s="99"/>
      <c r="AM192" s="99"/>
      <c r="AN192" s="99"/>
      <c r="AO192" s="99"/>
      <c r="AP192" s="99"/>
      <c r="AQ192" s="99"/>
      <c r="AR192" s="99"/>
    </row>
    <row r="193" spans="1:44" s="71" customFormat="1" x14ac:dyDescent="0.3">
      <c r="A193" s="66">
        <v>3077</v>
      </c>
      <c r="B193" s="67" t="s">
        <v>50</v>
      </c>
      <c r="C193" s="66">
        <v>6</v>
      </c>
      <c r="D193" s="88">
        <v>0</v>
      </c>
      <c r="E193" s="68">
        <v>9</v>
      </c>
      <c r="F193" s="66">
        <v>711</v>
      </c>
      <c r="G193" s="66">
        <f t="shared" si="42"/>
        <v>621</v>
      </c>
      <c r="H193" s="66">
        <f t="shared" si="43"/>
        <v>666</v>
      </c>
      <c r="I193" s="66"/>
      <c r="J193" s="117">
        <f t="shared" si="31"/>
        <v>666</v>
      </c>
      <c r="K193" s="119">
        <f t="shared" si="44"/>
        <v>111</v>
      </c>
      <c r="L193" s="44">
        <f t="shared" si="38"/>
        <v>5.5500000000000007</v>
      </c>
      <c r="M193" s="40">
        <f t="shared" si="39"/>
        <v>116.55</v>
      </c>
      <c r="N193" s="83">
        <v>138</v>
      </c>
      <c r="O193" s="71">
        <f t="shared" si="35"/>
        <v>69</v>
      </c>
      <c r="P193" s="99"/>
      <c r="Q193" s="99"/>
      <c r="R193" s="99"/>
      <c r="S193" s="99"/>
      <c r="T193" s="99"/>
      <c r="U193" s="99"/>
      <c r="V193" s="99"/>
      <c r="W193" s="99"/>
      <c r="X193" s="99"/>
      <c r="Y193" s="99"/>
      <c r="Z193" s="99"/>
      <c r="AA193" s="99"/>
      <c r="AB193" s="99"/>
      <c r="AC193" s="99"/>
      <c r="AD193" s="99"/>
      <c r="AE193" s="99"/>
      <c r="AF193" s="99"/>
      <c r="AG193" s="99"/>
      <c r="AH193" s="99"/>
      <c r="AI193" s="99"/>
      <c r="AJ193" s="99"/>
      <c r="AK193" s="99"/>
      <c r="AL193" s="99"/>
      <c r="AM193" s="99"/>
      <c r="AN193" s="99"/>
      <c r="AO193" s="99"/>
      <c r="AP193" s="99"/>
      <c r="AQ193" s="99"/>
      <c r="AR193" s="99"/>
    </row>
    <row r="194" spans="1:44" s="71" customFormat="1" x14ac:dyDescent="0.3">
      <c r="A194" s="66">
        <v>174</v>
      </c>
      <c r="B194" s="67" t="s">
        <v>377</v>
      </c>
      <c r="C194" s="66">
        <v>6</v>
      </c>
      <c r="D194" s="88">
        <v>600</v>
      </c>
      <c r="E194" s="68"/>
      <c r="F194" s="66"/>
      <c r="G194" s="66"/>
      <c r="H194" s="66"/>
      <c r="I194" s="66"/>
      <c r="J194" s="117">
        <f t="shared" si="31"/>
        <v>-600</v>
      </c>
      <c r="K194" s="119">
        <f t="shared" si="44"/>
        <v>-100</v>
      </c>
      <c r="L194" s="44"/>
      <c r="M194" s="40"/>
      <c r="N194" s="83"/>
      <c r="P194" s="99"/>
      <c r="Q194" s="99"/>
      <c r="R194" s="99"/>
      <c r="S194" s="99"/>
      <c r="T194" s="99"/>
      <c r="U194" s="99"/>
      <c r="V194" s="99"/>
      <c r="W194" s="99"/>
      <c r="X194" s="99"/>
      <c r="Y194" s="99"/>
      <c r="Z194" s="99"/>
      <c r="AA194" s="99"/>
      <c r="AB194" s="99"/>
      <c r="AC194" s="99"/>
      <c r="AD194" s="99"/>
      <c r="AE194" s="99"/>
      <c r="AF194" s="99"/>
      <c r="AG194" s="99"/>
      <c r="AH194" s="99"/>
      <c r="AI194" s="99"/>
      <c r="AJ194" s="99"/>
      <c r="AK194" s="99"/>
      <c r="AL194" s="99"/>
      <c r="AM194" s="99"/>
      <c r="AN194" s="99"/>
      <c r="AO194" s="99"/>
      <c r="AP194" s="99"/>
      <c r="AQ194" s="99"/>
      <c r="AR194" s="99"/>
    </row>
    <row r="195" spans="1:44" s="71" customFormat="1" x14ac:dyDescent="0.3">
      <c r="A195" s="66">
        <v>1407</v>
      </c>
      <c r="B195" s="67" t="s">
        <v>31</v>
      </c>
      <c r="C195" s="66">
        <v>10</v>
      </c>
      <c r="D195" s="88">
        <v>80</v>
      </c>
      <c r="E195" s="68">
        <v>4</v>
      </c>
      <c r="F195" s="66">
        <v>126</v>
      </c>
      <c r="G195" s="66">
        <f t="shared" ref="G195:G216" si="45">O195*E195</f>
        <v>160</v>
      </c>
      <c r="H195" s="66">
        <f t="shared" si="43"/>
        <v>143</v>
      </c>
      <c r="I195" s="66"/>
      <c r="J195" s="117">
        <f t="shared" si="31"/>
        <v>63</v>
      </c>
      <c r="K195" s="119">
        <f t="shared" ref="K195:K204" si="46">IF(J195&lt;=0,H195, H195-J195)/C195</f>
        <v>8</v>
      </c>
      <c r="L195" s="44">
        <f t="shared" ref="L195:L204" si="47">H195*0.05/C195</f>
        <v>0.71500000000000008</v>
      </c>
      <c r="M195" s="40">
        <f t="shared" ref="M195:M216" si="48">K195+L195</f>
        <v>8.7149999999999999</v>
      </c>
      <c r="N195" s="83">
        <v>80</v>
      </c>
      <c r="O195" s="71">
        <f t="shared" si="35"/>
        <v>40</v>
      </c>
      <c r="P195" s="99"/>
      <c r="Q195" s="99"/>
      <c r="R195" s="99"/>
      <c r="S195" s="99"/>
      <c r="T195" s="99"/>
      <c r="U195" s="99"/>
      <c r="V195" s="99"/>
      <c r="W195" s="99"/>
      <c r="X195" s="99"/>
      <c r="Y195" s="99"/>
      <c r="Z195" s="99"/>
      <c r="AA195" s="99"/>
      <c r="AB195" s="99"/>
      <c r="AC195" s="99"/>
      <c r="AD195" s="99"/>
      <c r="AE195" s="99"/>
      <c r="AF195" s="99"/>
      <c r="AG195" s="99"/>
      <c r="AH195" s="99"/>
      <c r="AI195" s="99"/>
      <c r="AJ195" s="99"/>
      <c r="AK195" s="99"/>
      <c r="AL195" s="99"/>
      <c r="AM195" s="99"/>
      <c r="AN195" s="99"/>
      <c r="AO195" s="99"/>
      <c r="AP195" s="99"/>
      <c r="AQ195" s="99"/>
      <c r="AR195" s="99"/>
    </row>
    <row r="196" spans="1:44" s="71" customFormat="1" x14ac:dyDescent="0.3">
      <c r="A196" s="66">
        <v>1460</v>
      </c>
      <c r="B196" s="67" t="s">
        <v>32</v>
      </c>
      <c r="C196" s="66">
        <v>10</v>
      </c>
      <c r="D196" s="88">
        <v>0</v>
      </c>
      <c r="E196" s="68">
        <v>4</v>
      </c>
      <c r="F196" s="66">
        <v>140</v>
      </c>
      <c r="G196" s="66">
        <f t="shared" si="45"/>
        <v>124</v>
      </c>
      <c r="H196" s="66">
        <f t="shared" si="43"/>
        <v>132</v>
      </c>
      <c r="I196" s="66"/>
      <c r="J196" s="117">
        <f t="shared" ref="J196:J228" si="49">H196-D196</f>
        <v>132</v>
      </c>
      <c r="K196" s="119">
        <f t="shared" si="46"/>
        <v>0</v>
      </c>
      <c r="L196" s="44">
        <f t="shared" si="47"/>
        <v>0.66</v>
      </c>
      <c r="M196" s="40">
        <f t="shared" si="48"/>
        <v>0.66</v>
      </c>
      <c r="N196" s="83">
        <v>62</v>
      </c>
      <c r="O196" s="71">
        <f t="shared" si="35"/>
        <v>31</v>
      </c>
      <c r="P196" s="99"/>
      <c r="Q196" s="99"/>
      <c r="R196" s="99"/>
      <c r="S196" s="99"/>
      <c r="T196" s="99"/>
      <c r="U196" s="99"/>
      <c r="V196" s="99"/>
      <c r="W196" s="99"/>
      <c r="X196" s="99"/>
      <c r="Y196" s="99"/>
      <c r="Z196" s="99"/>
      <c r="AA196" s="99"/>
      <c r="AB196" s="99"/>
      <c r="AC196" s="99"/>
      <c r="AD196" s="99"/>
      <c r="AE196" s="99"/>
      <c r="AF196" s="99"/>
      <c r="AG196" s="99"/>
      <c r="AH196" s="99"/>
      <c r="AI196" s="99"/>
      <c r="AJ196" s="99"/>
      <c r="AK196" s="99"/>
      <c r="AL196" s="99"/>
      <c r="AM196" s="99"/>
      <c r="AN196" s="99"/>
      <c r="AO196" s="99"/>
      <c r="AP196" s="99"/>
      <c r="AQ196" s="99"/>
      <c r="AR196" s="99"/>
    </row>
    <row r="197" spans="1:44" s="71" customFormat="1" x14ac:dyDescent="0.3">
      <c r="A197" s="66">
        <v>1409</v>
      </c>
      <c r="B197" s="67" t="s">
        <v>33</v>
      </c>
      <c r="C197" s="66">
        <v>10</v>
      </c>
      <c r="D197" s="88">
        <v>98</v>
      </c>
      <c r="E197" s="68">
        <v>4</v>
      </c>
      <c r="F197" s="66">
        <v>118</v>
      </c>
      <c r="G197" s="66">
        <f t="shared" si="45"/>
        <v>200</v>
      </c>
      <c r="H197" s="66">
        <f t="shared" si="43"/>
        <v>159</v>
      </c>
      <c r="I197" s="66"/>
      <c r="J197" s="117">
        <f t="shared" si="49"/>
        <v>61</v>
      </c>
      <c r="K197" s="119">
        <f t="shared" si="46"/>
        <v>9.8000000000000007</v>
      </c>
      <c r="L197" s="44">
        <f t="shared" si="47"/>
        <v>0.79500000000000004</v>
      </c>
      <c r="M197" s="40">
        <f t="shared" si="48"/>
        <v>10.595000000000001</v>
      </c>
      <c r="N197" s="83">
        <v>100</v>
      </c>
      <c r="O197" s="71">
        <f t="shared" si="35"/>
        <v>50</v>
      </c>
      <c r="P197" s="99"/>
      <c r="Q197" s="99"/>
      <c r="R197" s="99"/>
      <c r="S197" s="99"/>
      <c r="T197" s="99"/>
      <c r="U197" s="99"/>
      <c r="V197" s="99"/>
      <c r="W197" s="99"/>
      <c r="X197" s="99"/>
      <c r="Y197" s="99"/>
      <c r="Z197" s="99"/>
      <c r="AA197" s="99"/>
      <c r="AB197" s="99"/>
      <c r="AC197" s="99"/>
      <c r="AD197" s="99"/>
      <c r="AE197" s="99"/>
      <c r="AF197" s="99"/>
      <c r="AG197" s="99"/>
      <c r="AH197" s="99"/>
      <c r="AI197" s="99"/>
      <c r="AJ197" s="99"/>
      <c r="AK197" s="99"/>
      <c r="AL197" s="99"/>
      <c r="AM197" s="99"/>
      <c r="AN197" s="99"/>
      <c r="AO197" s="99"/>
      <c r="AP197" s="99"/>
      <c r="AQ197" s="99"/>
      <c r="AR197" s="99"/>
    </row>
    <row r="198" spans="1:44" s="71" customFormat="1" x14ac:dyDescent="0.3">
      <c r="A198" s="66">
        <v>1410</v>
      </c>
      <c r="B198" s="67" t="s">
        <v>37</v>
      </c>
      <c r="C198" s="66">
        <v>10</v>
      </c>
      <c r="D198" s="88">
        <v>98</v>
      </c>
      <c r="E198" s="68">
        <v>4</v>
      </c>
      <c r="F198" s="66">
        <v>128</v>
      </c>
      <c r="G198" s="66">
        <f t="shared" si="45"/>
        <v>140</v>
      </c>
      <c r="H198" s="66">
        <f t="shared" si="43"/>
        <v>134</v>
      </c>
      <c r="I198" s="66"/>
      <c r="J198" s="117">
        <f t="shared" si="49"/>
        <v>36</v>
      </c>
      <c r="K198" s="119">
        <f t="shared" si="46"/>
        <v>9.8000000000000007</v>
      </c>
      <c r="L198" s="44">
        <f t="shared" si="47"/>
        <v>0.67</v>
      </c>
      <c r="M198" s="40">
        <f t="shared" si="48"/>
        <v>10.47</v>
      </c>
      <c r="N198" s="83">
        <v>70</v>
      </c>
      <c r="O198" s="71">
        <f t="shared" si="35"/>
        <v>35</v>
      </c>
      <c r="P198" s="99"/>
      <c r="Q198" s="99"/>
      <c r="R198" s="99"/>
      <c r="S198" s="99"/>
      <c r="T198" s="99"/>
      <c r="U198" s="99"/>
      <c r="V198" s="99"/>
      <c r="W198" s="99"/>
      <c r="X198" s="99"/>
      <c r="Y198" s="99"/>
      <c r="Z198" s="99"/>
      <c r="AA198" s="99"/>
      <c r="AB198" s="99"/>
      <c r="AC198" s="99"/>
      <c r="AD198" s="99"/>
      <c r="AE198" s="99"/>
      <c r="AF198" s="99"/>
      <c r="AG198" s="99"/>
      <c r="AH198" s="99"/>
      <c r="AI198" s="99"/>
      <c r="AJ198" s="99"/>
      <c r="AK198" s="99"/>
      <c r="AL198" s="99"/>
      <c r="AM198" s="99"/>
      <c r="AN198" s="99"/>
      <c r="AO198" s="99"/>
      <c r="AP198" s="99"/>
      <c r="AQ198" s="99"/>
      <c r="AR198" s="99"/>
    </row>
    <row r="199" spans="1:44" s="71" customFormat="1" x14ac:dyDescent="0.3">
      <c r="A199" s="66">
        <v>1411</v>
      </c>
      <c r="B199" s="67" t="s">
        <v>34</v>
      </c>
      <c r="C199" s="66">
        <v>10</v>
      </c>
      <c r="D199" s="88">
        <v>231</v>
      </c>
      <c r="E199" s="68">
        <v>4</v>
      </c>
      <c r="F199" s="66">
        <v>238</v>
      </c>
      <c r="G199" s="66">
        <f t="shared" si="45"/>
        <v>360</v>
      </c>
      <c r="H199" s="66">
        <f t="shared" si="43"/>
        <v>299</v>
      </c>
      <c r="I199" s="66"/>
      <c r="J199" s="117">
        <f t="shared" si="49"/>
        <v>68</v>
      </c>
      <c r="K199" s="119">
        <f t="shared" si="46"/>
        <v>23.1</v>
      </c>
      <c r="L199" s="44">
        <f t="shared" si="47"/>
        <v>1.4950000000000001</v>
      </c>
      <c r="M199" s="40">
        <f t="shared" si="48"/>
        <v>24.595000000000002</v>
      </c>
      <c r="N199" s="83">
        <v>180</v>
      </c>
      <c r="O199" s="71">
        <f t="shared" si="35"/>
        <v>90</v>
      </c>
      <c r="P199" s="99"/>
      <c r="Q199" s="99"/>
      <c r="R199" s="99"/>
      <c r="S199" s="99"/>
      <c r="T199" s="99"/>
      <c r="U199" s="99"/>
      <c r="V199" s="99"/>
      <c r="W199" s="99"/>
      <c r="X199" s="99"/>
      <c r="Y199" s="99"/>
      <c r="Z199" s="99"/>
      <c r="AA199" s="99"/>
      <c r="AB199" s="99"/>
      <c r="AC199" s="99"/>
      <c r="AD199" s="99"/>
      <c r="AE199" s="99"/>
      <c r="AF199" s="99"/>
      <c r="AG199" s="99"/>
      <c r="AH199" s="99"/>
      <c r="AI199" s="99"/>
      <c r="AJ199" s="99"/>
      <c r="AK199" s="99"/>
      <c r="AL199" s="99"/>
      <c r="AM199" s="99"/>
      <c r="AN199" s="99"/>
      <c r="AO199" s="99"/>
      <c r="AP199" s="99"/>
      <c r="AQ199" s="99"/>
      <c r="AR199" s="99"/>
    </row>
    <row r="200" spans="1:44" s="71" customFormat="1" x14ac:dyDescent="0.3">
      <c r="A200" s="66">
        <v>1412</v>
      </c>
      <c r="B200" s="67" t="s">
        <v>36</v>
      </c>
      <c r="C200" s="66">
        <v>10</v>
      </c>
      <c r="D200" s="88">
        <v>81</v>
      </c>
      <c r="E200" s="68">
        <v>4</v>
      </c>
      <c r="F200" s="66">
        <v>102</v>
      </c>
      <c r="G200" s="66">
        <f t="shared" si="45"/>
        <v>166</v>
      </c>
      <c r="H200" s="66">
        <f t="shared" si="43"/>
        <v>134</v>
      </c>
      <c r="I200" s="66"/>
      <c r="J200" s="117">
        <f t="shared" si="49"/>
        <v>53</v>
      </c>
      <c r="K200" s="119">
        <f t="shared" si="46"/>
        <v>8.1</v>
      </c>
      <c r="L200" s="44">
        <f t="shared" si="47"/>
        <v>0.67</v>
      </c>
      <c r="M200" s="40">
        <f t="shared" si="48"/>
        <v>8.77</v>
      </c>
      <c r="N200" s="83">
        <v>83</v>
      </c>
      <c r="O200" s="71">
        <f t="shared" si="35"/>
        <v>41.5</v>
      </c>
      <c r="P200" s="99"/>
      <c r="Q200" s="99"/>
      <c r="R200" s="99"/>
      <c r="S200" s="99"/>
      <c r="T200" s="99"/>
      <c r="U200" s="99"/>
      <c r="V200" s="99"/>
      <c r="W200" s="99"/>
      <c r="X200" s="99"/>
      <c r="Y200" s="99"/>
      <c r="Z200" s="99"/>
      <c r="AA200" s="99"/>
      <c r="AB200" s="99"/>
      <c r="AC200" s="99"/>
      <c r="AD200" s="99"/>
      <c r="AE200" s="99"/>
      <c r="AF200" s="99"/>
      <c r="AG200" s="99"/>
      <c r="AH200" s="99"/>
      <c r="AI200" s="99"/>
      <c r="AJ200" s="99"/>
      <c r="AK200" s="99"/>
      <c r="AL200" s="99"/>
      <c r="AM200" s="99"/>
      <c r="AN200" s="99"/>
      <c r="AO200" s="99"/>
      <c r="AP200" s="99"/>
      <c r="AQ200" s="99"/>
      <c r="AR200" s="99"/>
    </row>
    <row r="201" spans="1:44" s="71" customFormat="1" x14ac:dyDescent="0.3">
      <c r="A201" s="66">
        <v>1413</v>
      </c>
      <c r="B201" s="67" t="s">
        <v>41</v>
      </c>
      <c r="C201" s="66">
        <v>10</v>
      </c>
      <c r="D201" s="88">
        <v>90</v>
      </c>
      <c r="E201" s="68">
        <v>4</v>
      </c>
      <c r="F201" s="66">
        <v>56</v>
      </c>
      <c r="G201" s="66">
        <f t="shared" si="45"/>
        <v>100</v>
      </c>
      <c r="H201" s="66">
        <f t="shared" si="43"/>
        <v>78</v>
      </c>
      <c r="I201" s="66"/>
      <c r="J201" s="117">
        <f t="shared" si="49"/>
        <v>-12</v>
      </c>
      <c r="K201" s="119">
        <f t="shared" si="46"/>
        <v>7.8</v>
      </c>
      <c r="L201" s="44">
        <f t="shared" si="47"/>
        <v>0.39</v>
      </c>
      <c r="M201" s="40">
        <f t="shared" si="48"/>
        <v>8.19</v>
      </c>
      <c r="N201" s="83">
        <v>50</v>
      </c>
      <c r="O201" s="71">
        <f t="shared" si="35"/>
        <v>25</v>
      </c>
      <c r="P201" s="99"/>
      <c r="Q201" s="99"/>
      <c r="R201" s="99"/>
      <c r="S201" s="99"/>
      <c r="T201" s="99"/>
      <c r="U201" s="99"/>
      <c r="V201" s="99"/>
      <c r="W201" s="99"/>
      <c r="X201" s="99"/>
      <c r="Y201" s="99"/>
      <c r="Z201" s="99"/>
      <c r="AA201" s="99"/>
      <c r="AB201" s="99"/>
      <c r="AC201" s="99"/>
      <c r="AD201" s="99"/>
      <c r="AE201" s="99"/>
      <c r="AF201" s="99"/>
      <c r="AG201" s="99"/>
      <c r="AH201" s="99"/>
      <c r="AI201" s="99"/>
      <c r="AJ201" s="99"/>
      <c r="AK201" s="99"/>
      <c r="AL201" s="99"/>
      <c r="AM201" s="99"/>
      <c r="AN201" s="99"/>
      <c r="AO201" s="99"/>
      <c r="AP201" s="99"/>
      <c r="AQ201" s="99"/>
      <c r="AR201" s="99"/>
    </row>
    <row r="202" spans="1:44" s="71" customFormat="1" x14ac:dyDescent="0.3">
      <c r="A202" s="66">
        <v>1414</v>
      </c>
      <c r="B202" s="67" t="s">
        <v>35</v>
      </c>
      <c r="C202" s="66">
        <v>10</v>
      </c>
      <c r="D202" s="88">
        <v>215</v>
      </c>
      <c r="E202" s="68">
        <v>4</v>
      </c>
      <c r="F202" s="66">
        <v>238</v>
      </c>
      <c r="G202" s="66">
        <f t="shared" si="45"/>
        <v>226</v>
      </c>
      <c r="H202" s="66">
        <f t="shared" si="43"/>
        <v>232</v>
      </c>
      <c r="I202" s="66"/>
      <c r="J202" s="117">
        <f t="shared" si="49"/>
        <v>17</v>
      </c>
      <c r="K202" s="119">
        <f t="shared" si="46"/>
        <v>21.5</v>
      </c>
      <c r="L202" s="44">
        <f t="shared" si="47"/>
        <v>1.1600000000000001</v>
      </c>
      <c r="M202" s="40">
        <f t="shared" si="48"/>
        <v>22.66</v>
      </c>
      <c r="N202" s="83">
        <v>113</v>
      </c>
      <c r="O202" s="71">
        <f t="shared" si="35"/>
        <v>56.5</v>
      </c>
      <c r="P202" s="99"/>
      <c r="Q202" s="99"/>
      <c r="R202" s="99"/>
      <c r="S202" s="99"/>
      <c r="T202" s="99"/>
      <c r="U202" s="99"/>
      <c r="V202" s="99"/>
      <c r="W202" s="99"/>
      <c r="X202" s="99"/>
      <c r="Y202" s="99"/>
      <c r="Z202" s="99"/>
      <c r="AA202" s="99"/>
      <c r="AB202" s="99"/>
      <c r="AC202" s="99"/>
      <c r="AD202" s="99"/>
      <c r="AE202" s="99"/>
      <c r="AF202" s="99"/>
      <c r="AG202" s="99"/>
      <c r="AH202" s="99"/>
      <c r="AI202" s="99"/>
      <c r="AJ202" s="99"/>
      <c r="AK202" s="99"/>
      <c r="AL202" s="99"/>
      <c r="AM202" s="99"/>
      <c r="AN202" s="99"/>
      <c r="AO202" s="99"/>
      <c r="AP202" s="99"/>
      <c r="AQ202" s="99"/>
      <c r="AR202" s="99"/>
    </row>
    <row r="203" spans="1:44" s="71" customFormat="1" x14ac:dyDescent="0.3">
      <c r="A203" s="66">
        <v>2001</v>
      </c>
      <c r="B203" s="67" t="s">
        <v>15</v>
      </c>
      <c r="C203" s="66">
        <v>20</v>
      </c>
      <c r="D203" s="88">
        <v>1931</v>
      </c>
      <c r="E203" s="68">
        <v>3.5</v>
      </c>
      <c r="F203" s="66">
        <v>7365</v>
      </c>
      <c r="G203" s="66">
        <f t="shared" si="45"/>
        <v>8860.25</v>
      </c>
      <c r="H203" s="66">
        <f t="shared" si="43"/>
        <v>8112.625</v>
      </c>
      <c r="I203" s="66"/>
      <c r="J203" s="117">
        <f t="shared" si="49"/>
        <v>6181.625</v>
      </c>
      <c r="K203" s="119">
        <f>IF(J203&lt;=0,H203, H203-J203)/C203</f>
        <v>96.55</v>
      </c>
      <c r="L203" s="44">
        <f t="shared" si="47"/>
        <v>20.2815625</v>
      </c>
      <c r="M203" s="40">
        <f t="shared" si="48"/>
        <v>116.83156249999999</v>
      </c>
      <c r="N203" s="83">
        <v>5063</v>
      </c>
      <c r="O203" s="71">
        <f t="shared" si="35"/>
        <v>2531.5</v>
      </c>
      <c r="P203" s="99"/>
      <c r="Q203" s="99"/>
      <c r="R203" s="99"/>
      <c r="S203" s="99"/>
      <c r="T203" s="99"/>
      <c r="U203" s="99"/>
      <c r="V203" s="99"/>
      <c r="W203" s="99"/>
      <c r="X203" s="99"/>
      <c r="Y203" s="99"/>
      <c r="Z203" s="99"/>
      <c r="AA203" s="99"/>
      <c r="AB203" s="99"/>
      <c r="AC203" s="99"/>
      <c r="AD203" s="99"/>
      <c r="AE203" s="99"/>
      <c r="AF203" s="99"/>
      <c r="AG203" s="99"/>
      <c r="AH203" s="99"/>
      <c r="AI203" s="99"/>
      <c r="AJ203" s="99"/>
      <c r="AK203" s="99"/>
      <c r="AL203" s="99"/>
      <c r="AM203" s="99"/>
      <c r="AN203" s="99"/>
      <c r="AO203" s="99"/>
      <c r="AP203" s="99"/>
      <c r="AQ203" s="99"/>
      <c r="AR203" s="99"/>
    </row>
    <row r="204" spans="1:44" s="71" customFormat="1" x14ac:dyDescent="0.3">
      <c r="A204" s="66">
        <v>2002</v>
      </c>
      <c r="B204" s="67" t="s">
        <v>344</v>
      </c>
      <c r="C204" s="66">
        <v>10</v>
      </c>
      <c r="D204" s="88">
        <v>5470</v>
      </c>
      <c r="E204" s="68">
        <v>3.5</v>
      </c>
      <c r="F204" s="66">
        <v>5734</v>
      </c>
      <c r="G204" s="66">
        <f t="shared" si="45"/>
        <v>3046.75</v>
      </c>
      <c r="H204" s="66">
        <f t="shared" si="43"/>
        <v>4390.375</v>
      </c>
      <c r="I204" s="66"/>
      <c r="J204" s="117">
        <f t="shared" si="49"/>
        <v>-1079.625</v>
      </c>
      <c r="K204" s="119">
        <f t="shared" si="46"/>
        <v>439.03750000000002</v>
      </c>
      <c r="L204" s="44">
        <f t="shared" si="47"/>
        <v>21.951875000000001</v>
      </c>
      <c r="M204" s="40">
        <f t="shared" si="48"/>
        <v>460.989375</v>
      </c>
      <c r="N204" s="83">
        <v>1741</v>
      </c>
      <c r="O204" s="71">
        <f t="shared" ref="O204:O228" si="50">N204/2</f>
        <v>870.5</v>
      </c>
      <c r="P204" s="99"/>
      <c r="Q204" s="99"/>
      <c r="R204" s="99"/>
      <c r="S204" s="99"/>
      <c r="T204" s="99"/>
      <c r="U204" s="99"/>
      <c r="V204" s="99"/>
      <c r="W204" s="99"/>
      <c r="X204" s="99"/>
      <c r="Y204" s="99"/>
      <c r="Z204" s="99"/>
      <c r="AA204" s="99"/>
      <c r="AB204" s="99"/>
      <c r="AC204" s="99"/>
      <c r="AD204" s="99"/>
      <c r="AE204" s="99"/>
      <c r="AF204" s="99"/>
      <c r="AG204" s="99"/>
      <c r="AH204" s="99"/>
      <c r="AI204" s="99"/>
      <c r="AJ204" s="99"/>
      <c r="AK204" s="99"/>
      <c r="AL204" s="99"/>
      <c r="AM204" s="99"/>
      <c r="AN204" s="99"/>
      <c r="AO204" s="99"/>
      <c r="AP204" s="99"/>
      <c r="AQ204" s="99"/>
      <c r="AR204" s="99"/>
    </row>
    <row r="205" spans="1:44" s="81" customFormat="1" x14ac:dyDescent="0.3">
      <c r="A205" s="55">
        <v>409</v>
      </c>
      <c r="B205" s="56" t="s">
        <v>321</v>
      </c>
      <c r="C205" s="55"/>
      <c r="D205" s="55">
        <v>1500</v>
      </c>
      <c r="E205" s="57"/>
      <c r="F205" s="55"/>
      <c r="G205" s="80">
        <f t="shared" si="45"/>
        <v>0</v>
      </c>
      <c r="H205" s="55"/>
      <c r="I205" s="55"/>
      <c r="J205" s="117">
        <f t="shared" si="49"/>
        <v>-1500</v>
      </c>
      <c r="K205" s="119" t="e">
        <f>(H205-D205)/C205</f>
        <v>#DIV/0!</v>
      </c>
      <c r="L205" s="59"/>
      <c r="M205" s="40" t="e">
        <f t="shared" si="48"/>
        <v>#DIV/0!</v>
      </c>
      <c r="N205" s="87"/>
      <c r="O205" s="95">
        <f t="shared" si="50"/>
        <v>0</v>
      </c>
    </row>
    <row r="206" spans="1:44" s="71" customFormat="1" x14ac:dyDescent="0.3">
      <c r="A206" s="66">
        <v>3024</v>
      </c>
      <c r="B206" s="67" t="s">
        <v>272</v>
      </c>
      <c r="C206" s="66">
        <v>24</v>
      </c>
      <c r="D206" s="88">
        <v>1623</v>
      </c>
      <c r="E206" s="68">
        <v>9</v>
      </c>
      <c r="F206" s="66">
        <v>2214</v>
      </c>
      <c r="G206" s="66">
        <f t="shared" si="45"/>
        <v>2592</v>
      </c>
      <c r="H206" s="66">
        <f t="shared" si="43"/>
        <v>2403</v>
      </c>
      <c r="I206" s="66"/>
      <c r="J206" s="117">
        <f t="shared" si="49"/>
        <v>780</v>
      </c>
      <c r="K206" s="119">
        <f>(H206-D206)/C206</f>
        <v>32.5</v>
      </c>
      <c r="L206" s="44">
        <f t="shared" ref="L206:L216" si="51">H206*0.05/C206</f>
        <v>5.0062500000000005</v>
      </c>
      <c r="M206" s="40">
        <f t="shared" si="48"/>
        <v>37.506250000000001</v>
      </c>
      <c r="N206" s="83">
        <v>576</v>
      </c>
      <c r="O206" s="71">
        <f t="shared" si="50"/>
        <v>288</v>
      </c>
      <c r="P206" s="99"/>
      <c r="Q206" s="99"/>
      <c r="R206" s="99"/>
      <c r="S206" s="99"/>
      <c r="T206" s="99"/>
      <c r="U206" s="99"/>
      <c r="V206" s="99"/>
      <c r="W206" s="99"/>
      <c r="X206" s="99"/>
      <c r="Y206" s="99"/>
      <c r="Z206" s="99"/>
      <c r="AA206" s="99"/>
      <c r="AB206" s="99"/>
      <c r="AC206" s="99"/>
      <c r="AD206" s="99"/>
      <c r="AE206" s="99"/>
      <c r="AF206" s="99"/>
      <c r="AG206" s="99"/>
      <c r="AH206" s="99"/>
      <c r="AI206" s="99"/>
      <c r="AJ206" s="99"/>
      <c r="AK206" s="99"/>
      <c r="AL206" s="99"/>
      <c r="AM206" s="99"/>
      <c r="AN206" s="99"/>
      <c r="AO206" s="99"/>
      <c r="AP206" s="99"/>
      <c r="AQ206" s="99"/>
      <c r="AR206" s="99"/>
    </row>
    <row r="207" spans="1:44" s="71" customFormat="1" x14ac:dyDescent="0.3">
      <c r="A207" s="66">
        <v>3109</v>
      </c>
      <c r="B207" s="67" t="s">
        <v>273</v>
      </c>
      <c r="C207" s="66">
        <v>24</v>
      </c>
      <c r="D207" s="88">
        <v>1622</v>
      </c>
      <c r="E207" s="68">
        <v>9</v>
      </c>
      <c r="F207" s="66">
        <v>2115</v>
      </c>
      <c r="G207" s="66">
        <f t="shared" si="45"/>
        <v>2502</v>
      </c>
      <c r="H207" s="66">
        <f t="shared" si="43"/>
        <v>2308.5</v>
      </c>
      <c r="I207" s="66"/>
      <c r="J207" s="117">
        <f t="shared" si="49"/>
        <v>686.5</v>
      </c>
      <c r="K207" s="119">
        <f>(H207-D207)/C207</f>
        <v>28.604166666666668</v>
      </c>
      <c r="L207" s="44">
        <f t="shared" si="51"/>
        <v>4.8093750000000002</v>
      </c>
      <c r="M207" s="40">
        <f t="shared" si="48"/>
        <v>33.413541666666667</v>
      </c>
      <c r="N207" s="83">
        <v>556</v>
      </c>
      <c r="O207" s="71">
        <f t="shared" si="50"/>
        <v>278</v>
      </c>
      <c r="P207" s="99"/>
      <c r="Q207" s="99"/>
      <c r="R207" s="99"/>
      <c r="S207" s="99"/>
      <c r="T207" s="99"/>
      <c r="U207" s="99"/>
      <c r="V207" s="99"/>
      <c r="W207" s="99"/>
      <c r="X207" s="99"/>
      <c r="Y207" s="99"/>
      <c r="Z207" s="99"/>
      <c r="AA207" s="99"/>
      <c r="AB207" s="99"/>
      <c r="AC207" s="99"/>
      <c r="AD207" s="99"/>
      <c r="AE207" s="99"/>
      <c r="AF207" s="99"/>
      <c r="AG207" s="99"/>
      <c r="AH207" s="99"/>
      <c r="AI207" s="99"/>
      <c r="AJ207" s="99"/>
      <c r="AK207" s="99"/>
      <c r="AL207" s="99"/>
      <c r="AM207" s="99"/>
      <c r="AN207" s="99"/>
      <c r="AO207" s="99"/>
      <c r="AP207" s="99"/>
      <c r="AQ207" s="99"/>
      <c r="AR207" s="99"/>
    </row>
    <row r="208" spans="1:44" s="71" customFormat="1" x14ac:dyDescent="0.3">
      <c r="A208" s="66">
        <v>3128</v>
      </c>
      <c r="B208" s="67" t="s">
        <v>256</v>
      </c>
      <c r="C208" s="66">
        <v>12</v>
      </c>
      <c r="D208" s="88">
        <v>387</v>
      </c>
      <c r="E208" s="68">
        <v>10</v>
      </c>
      <c r="F208" s="66">
        <v>300</v>
      </c>
      <c r="G208" s="66">
        <f t="shared" si="45"/>
        <v>395</v>
      </c>
      <c r="H208" s="66">
        <f t="shared" si="43"/>
        <v>347.5</v>
      </c>
      <c r="I208" s="66"/>
      <c r="J208" s="117">
        <f t="shared" si="49"/>
        <v>-39.5</v>
      </c>
      <c r="K208" s="119">
        <f>(H208-D208)/C208</f>
        <v>-3.2916666666666665</v>
      </c>
      <c r="L208" s="44">
        <f t="shared" si="51"/>
        <v>1.4479166666666667</v>
      </c>
      <c r="M208" s="40">
        <f t="shared" si="48"/>
        <v>-1.8437499999999998</v>
      </c>
      <c r="N208" s="83">
        <v>79</v>
      </c>
      <c r="O208" s="71">
        <f t="shared" si="50"/>
        <v>39.5</v>
      </c>
      <c r="P208" s="99"/>
      <c r="Q208" s="99"/>
      <c r="R208" s="99"/>
      <c r="S208" s="99"/>
      <c r="T208" s="99"/>
      <c r="U208" s="99"/>
      <c r="V208" s="99"/>
      <c r="W208" s="99"/>
      <c r="X208" s="99"/>
      <c r="Y208" s="99"/>
      <c r="Z208" s="99"/>
      <c r="AA208" s="99"/>
      <c r="AB208" s="99"/>
      <c r="AC208" s="99"/>
      <c r="AD208" s="99"/>
      <c r="AE208" s="99"/>
      <c r="AF208" s="99"/>
      <c r="AG208" s="99"/>
      <c r="AH208" s="99"/>
      <c r="AI208" s="99"/>
      <c r="AJ208" s="99"/>
      <c r="AK208" s="99"/>
      <c r="AL208" s="99"/>
      <c r="AM208" s="99"/>
      <c r="AN208" s="99"/>
      <c r="AO208" s="99"/>
      <c r="AP208" s="99"/>
      <c r="AQ208" s="99"/>
      <c r="AR208" s="99"/>
    </row>
    <row r="209" spans="1:44" s="71" customFormat="1" x14ac:dyDescent="0.3">
      <c r="A209" s="66">
        <v>3127</v>
      </c>
      <c r="B209" s="67" t="s">
        <v>98</v>
      </c>
      <c r="C209" s="66">
        <v>12</v>
      </c>
      <c r="D209" s="88">
        <v>683</v>
      </c>
      <c r="E209" s="68">
        <v>10</v>
      </c>
      <c r="F209" s="66">
        <v>565</v>
      </c>
      <c r="G209" s="66">
        <f t="shared" si="45"/>
        <v>780</v>
      </c>
      <c r="H209" s="66">
        <f t="shared" si="43"/>
        <v>672.5</v>
      </c>
      <c r="I209" s="66"/>
      <c r="J209" s="117">
        <f t="shared" si="49"/>
        <v>-10.5</v>
      </c>
      <c r="K209" s="119">
        <f>(H209-D209)/C209</f>
        <v>-0.875</v>
      </c>
      <c r="L209" s="44">
        <f t="shared" si="51"/>
        <v>2.8020833333333335</v>
      </c>
      <c r="M209" s="40">
        <f t="shared" si="48"/>
        <v>1.9270833333333335</v>
      </c>
      <c r="N209" s="83">
        <v>156</v>
      </c>
      <c r="O209" s="71">
        <f t="shared" si="50"/>
        <v>78</v>
      </c>
      <c r="P209" s="99"/>
      <c r="Q209" s="99"/>
      <c r="R209" s="99"/>
      <c r="S209" s="99"/>
      <c r="T209" s="99"/>
      <c r="U209" s="99"/>
      <c r="V209" s="99"/>
      <c r="W209" s="99"/>
      <c r="X209" s="99"/>
      <c r="Y209" s="99"/>
      <c r="Z209" s="99"/>
      <c r="AA209" s="99"/>
      <c r="AB209" s="99"/>
      <c r="AC209" s="99"/>
      <c r="AD209" s="99"/>
      <c r="AE209" s="99"/>
      <c r="AF209" s="99"/>
      <c r="AG209" s="99"/>
      <c r="AH209" s="99"/>
      <c r="AI209" s="99"/>
      <c r="AJ209" s="99"/>
      <c r="AK209" s="99"/>
      <c r="AL209" s="99"/>
      <c r="AM209" s="99"/>
      <c r="AN209" s="99"/>
      <c r="AO209" s="99"/>
      <c r="AP209" s="99"/>
      <c r="AQ209" s="99"/>
      <c r="AR209" s="99"/>
    </row>
    <row r="210" spans="1:44" s="71" customFormat="1" x14ac:dyDescent="0.3">
      <c r="A210" s="66">
        <v>52</v>
      </c>
      <c r="B210" s="67" t="s">
        <v>148</v>
      </c>
      <c r="C210" s="66">
        <v>24</v>
      </c>
      <c r="D210" s="88">
        <v>682</v>
      </c>
      <c r="E210" s="68">
        <v>4.5</v>
      </c>
      <c r="F210" s="66">
        <v>1852</v>
      </c>
      <c r="G210" s="66">
        <f t="shared" si="45"/>
        <v>2110.5</v>
      </c>
      <c r="H210" s="66">
        <f t="shared" si="43"/>
        <v>1981.25</v>
      </c>
      <c r="I210" s="66"/>
      <c r="J210" s="117">
        <f t="shared" si="49"/>
        <v>1299.25</v>
      </c>
      <c r="K210" s="119">
        <f>IF(J210&lt;=0,H210, H210-J210)/C210</f>
        <v>28.416666666666668</v>
      </c>
      <c r="L210" s="44">
        <f t="shared" si="51"/>
        <v>4.127604166666667</v>
      </c>
      <c r="M210" s="40">
        <f t="shared" si="48"/>
        <v>32.544270833333336</v>
      </c>
      <c r="N210" s="83">
        <v>938</v>
      </c>
      <c r="O210" s="71">
        <f t="shared" si="50"/>
        <v>469</v>
      </c>
      <c r="P210" s="99"/>
      <c r="Q210" s="99"/>
      <c r="R210" s="99"/>
      <c r="S210" s="99"/>
      <c r="T210" s="99"/>
      <c r="U210" s="99"/>
      <c r="V210" s="99"/>
      <c r="W210" s="99"/>
      <c r="X210" s="99"/>
      <c r="Y210" s="99"/>
      <c r="Z210" s="99"/>
      <c r="AA210" s="99"/>
      <c r="AB210" s="99"/>
      <c r="AC210" s="99"/>
      <c r="AD210" s="99"/>
      <c r="AE210" s="99"/>
      <c r="AF210" s="99"/>
      <c r="AG210" s="99"/>
      <c r="AH210" s="99"/>
      <c r="AI210" s="99"/>
      <c r="AJ210" s="99"/>
      <c r="AK210" s="99"/>
      <c r="AL210" s="99"/>
      <c r="AM210" s="99"/>
      <c r="AN210" s="99"/>
      <c r="AO210" s="99"/>
      <c r="AP210" s="99"/>
      <c r="AQ210" s="99"/>
      <c r="AR210" s="99"/>
    </row>
    <row r="211" spans="1:44" s="71" customFormat="1" x14ac:dyDescent="0.3">
      <c r="A211" s="66">
        <v>1334</v>
      </c>
      <c r="B211" s="67" t="s">
        <v>81</v>
      </c>
      <c r="C211" s="66">
        <v>12</v>
      </c>
      <c r="D211" s="88">
        <v>1620</v>
      </c>
      <c r="E211" s="68">
        <v>5</v>
      </c>
      <c r="F211" s="66">
        <v>2895</v>
      </c>
      <c r="G211" s="66">
        <f t="shared" si="45"/>
        <v>2840</v>
      </c>
      <c r="H211" s="66">
        <f t="shared" si="43"/>
        <v>2867.5</v>
      </c>
      <c r="I211" s="66"/>
      <c r="J211" s="117">
        <f t="shared" si="49"/>
        <v>1247.5</v>
      </c>
      <c r="K211" s="119">
        <f>(H211-D211)/C211</f>
        <v>103.95833333333333</v>
      </c>
      <c r="L211" s="44">
        <f t="shared" si="51"/>
        <v>11.947916666666666</v>
      </c>
      <c r="M211" s="40">
        <f t="shared" si="48"/>
        <v>115.90625</v>
      </c>
      <c r="N211" s="83">
        <v>1136</v>
      </c>
      <c r="O211" s="71">
        <f t="shared" si="50"/>
        <v>568</v>
      </c>
      <c r="P211" s="99"/>
      <c r="Q211" s="99"/>
      <c r="R211" s="99"/>
      <c r="S211" s="99"/>
      <c r="T211" s="99"/>
      <c r="U211" s="99"/>
      <c r="V211" s="99"/>
      <c r="W211" s="99"/>
      <c r="X211" s="99"/>
      <c r="Y211" s="99"/>
      <c r="Z211" s="99"/>
      <c r="AA211" s="99"/>
      <c r="AB211" s="99"/>
      <c r="AC211" s="99"/>
      <c r="AD211" s="99"/>
      <c r="AE211" s="99"/>
      <c r="AF211" s="99"/>
      <c r="AG211" s="99"/>
      <c r="AH211" s="99"/>
      <c r="AI211" s="99"/>
      <c r="AJ211" s="99"/>
      <c r="AK211" s="99"/>
      <c r="AL211" s="99"/>
      <c r="AM211" s="99"/>
      <c r="AN211" s="99"/>
      <c r="AO211" s="99"/>
      <c r="AP211" s="99"/>
      <c r="AQ211" s="99"/>
      <c r="AR211" s="99"/>
    </row>
    <row r="212" spans="1:44" s="71" customFormat="1" x14ac:dyDescent="0.3">
      <c r="A212" s="66">
        <v>1115</v>
      </c>
      <c r="B212" s="67" t="s">
        <v>198</v>
      </c>
      <c r="C212" s="66">
        <v>36</v>
      </c>
      <c r="D212" s="88">
        <v>484</v>
      </c>
      <c r="E212" s="68">
        <v>10</v>
      </c>
      <c r="F212" s="66">
        <v>445</v>
      </c>
      <c r="G212" s="66">
        <f t="shared" si="45"/>
        <v>910</v>
      </c>
      <c r="H212" s="66">
        <f t="shared" si="43"/>
        <v>677.5</v>
      </c>
      <c r="I212" s="66"/>
      <c r="J212" s="117">
        <f t="shared" si="49"/>
        <v>193.5</v>
      </c>
      <c r="K212" s="119">
        <f>(H212-D212)/C212</f>
        <v>5.375</v>
      </c>
      <c r="L212" s="44">
        <f t="shared" si="51"/>
        <v>0.94097222222222221</v>
      </c>
      <c r="M212" s="40">
        <f t="shared" si="48"/>
        <v>6.3159722222222223</v>
      </c>
      <c r="N212" s="83">
        <v>182</v>
      </c>
      <c r="O212" s="71">
        <f t="shared" si="50"/>
        <v>91</v>
      </c>
      <c r="P212" s="99"/>
      <c r="Q212" s="99"/>
      <c r="R212" s="99"/>
      <c r="S212" s="99"/>
      <c r="T212" s="99"/>
      <c r="U212" s="99"/>
      <c r="V212" s="99"/>
      <c r="W212" s="99"/>
      <c r="X212" s="99"/>
      <c r="Y212" s="99"/>
      <c r="Z212" s="99"/>
      <c r="AA212" s="99"/>
      <c r="AB212" s="99"/>
      <c r="AC212" s="99"/>
      <c r="AD212" s="99"/>
      <c r="AE212" s="99"/>
      <c r="AF212" s="99"/>
      <c r="AG212" s="99"/>
      <c r="AH212" s="99"/>
      <c r="AI212" s="99"/>
      <c r="AJ212" s="99"/>
      <c r="AK212" s="99"/>
      <c r="AL212" s="99"/>
      <c r="AM212" s="99"/>
      <c r="AN212" s="99"/>
      <c r="AO212" s="99"/>
      <c r="AP212" s="99"/>
      <c r="AQ212" s="99"/>
      <c r="AR212" s="99"/>
    </row>
    <row r="213" spans="1:44" s="71" customFormat="1" x14ac:dyDescent="0.3">
      <c r="A213" s="66">
        <v>1359</v>
      </c>
      <c r="B213" s="67" t="s">
        <v>121</v>
      </c>
      <c r="C213" s="66">
        <v>50</v>
      </c>
      <c r="D213" s="88">
        <v>1350</v>
      </c>
      <c r="E213" s="68">
        <v>3</v>
      </c>
      <c r="F213" s="66">
        <v>1458</v>
      </c>
      <c r="G213" s="66">
        <f t="shared" si="45"/>
        <v>1438.5</v>
      </c>
      <c r="H213" s="66">
        <f t="shared" si="43"/>
        <v>1448.25</v>
      </c>
      <c r="I213" s="66"/>
      <c r="J213" s="117">
        <f t="shared" si="49"/>
        <v>98.25</v>
      </c>
      <c r="K213" s="119">
        <f>IF(J213&lt;=0,H213, H213-J213)/C213</f>
        <v>27</v>
      </c>
      <c r="L213" s="44">
        <f t="shared" si="51"/>
        <v>1.4482500000000003</v>
      </c>
      <c r="M213" s="40">
        <f t="shared" si="48"/>
        <v>28.448250000000002</v>
      </c>
      <c r="N213" s="83">
        <v>959</v>
      </c>
      <c r="O213" s="71">
        <f t="shared" si="50"/>
        <v>479.5</v>
      </c>
      <c r="P213" s="99"/>
      <c r="Q213" s="99"/>
      <c r="R213" s="99"/>
      <c r="S213" s="99"/>
      <c r="T213" s="99"/>
      <c r="U213" s="99"/>
      <c r="V213" s="99"/>
      <c r="W213" s="99"/>
      <c r="X213" s="99"/>
      <c r="Y213" s="99"/>
      <c r="Z213" s="99"/>
      <c r="AA213" s="99"/>
      <c r="AB213" s="99"/>
      <c r="AC213" s="99"/>
      <c r="AD213" s="99"/>
      <c r="AE213" s="99"/>
      <c r="AF213" s="99"/>
      <c r="AG213" s="99"/>
      <c r="AH213" s="99"/>
      <c r="AI213" s="99"/>
      <c r="AJ213" s="99"/>
      <c r="AK213" s="99"/>
      <c r="AL213" s="99"/>
      <c r="AM213" s="99"/>
      <c r="AN213" s="99"/>
      <c r="AO213" s="99"/>
      <c r="AP213" s="99"/>
      <c r="AQ213" s="99"/>
      <c r="AR213" s="99"/>
    </row>
    <row r="214" spans="1:44" s="71" customFormat="1" x14ac:dyDescent="0.3">
      <c r="A214" s="66">
        <v>1360</v>
      </c>
      <c r="B214" s="67" t="s">
        <v>236</v>
      </c>
      <c r="C214" s="66">
        <v>50</v>
      </c>
      <c r="D214" s="88">
        <v>650</v>
      </c>
      <c r="E214" s="68">
        <v>3</v>
      </c>
      <c r="F214" s="66">
        <v>483</v>
      </c>
      <c r="G214" s="66">
        <f t="shared" si="45"/>
        <v>600</v>
      </c>
      <c r="H214" s="66">
        <f t="shared" si="43"/>
        <v>541.5</v>
      </c>
      <c r="I214" s="66"/>
      <c r="J214" s="117">
        <f t="shared" si="49"/>
        <v>-108.5</v>
      </c>
      <c r="K214" s="119">
        <f>IF(J214&lt;=0,H214, H214-J214)/C214</f>
        <v>10.83</v>
      </c>
      <c r="L214" s="44">
        <f t="shared" si="51"/>
        <v>0.54150000000000009</v>
      </c>
      <c r="M214" s="40">
        <f t="shared" si="48"/>
        <v>11.371500000000001</v>
      </c>
      <c r="N214" s="83">
        <v>400</v>
      </c>
      <c r="O214" s="71">
        <f t="shared" si="50"/>
        <v>200</v>
      </c>
      <c r="P214" s="99"/>
      <c r="Q214" s="99"/>
      <c r="R214" s="99"/>
      <c r="S214" s="99"/>
      <c r="T214" s="99"/>
      <c r="U214" s="99"/>
      <c r="V214" s="99"/>
      <c r="W214" s="99"/>
      <c r="X214" s="99"/>
      <c r="Y214" s="99"/>
      <c r="Z214" s="99"/>
      <c r="AA214" s="99"/>
      <c r="AB214" s="99"/>
      <c r="AC214" s="99"/>
      <c r="AD214" s="99"/>
      <c r="AE214" s="99"/>
      <c r="AF214" s="99"/>
      <c r="AG214" s="99"/>
      <c r="AH214" s="99"/>
      <c r="AI214" s="99"/>
      <c r="AJ214" s="99"/>
      <c r="AK214" s="99"/>
      <c r="AL214" s="99"/>
      <c r="AM214" s="99"/>
      <c r="AN214" s="99"/>
      <c r="AO214" s="99"/>
      <c r="AP214" s="99"/>
      <c r="AQ214" s="99"/>
      <c r="AR214" s="99"/>
    </row>
    <row r="215" spans="1:44" s="71" customFormat="1" x14ac:dyDescent="0.3">
      <c r="A215" s="66">
        <v>1361</v>
      </c>
      <c r="B215" s="67" t="s">
        <v>122</v>
      </c>
      <c r="C215" s="66">
        <v>50</v>
      </c>
      <c r="D215" s="88">
        <v>2000</v>
      </c>
      <c r="E215" s="68">
        <v>3</v>
      </c>
      <c r="F215" s="66">
        <v>2340</v>
      </c>
      <c r="G215" s="66">
        <f t="shared" si="45"/>
        <v>2100</v>
      </c>
      <c r="H215" s="66">
        <f t="shared" si="43"/>
        <v>2220</v>
      </c>
      <c r="I215" s="66"/>
      <c r="J215" s="117">
        <f t="shared" si="49"/>
        <v>220</v>
      </c>
      <c r="K215" s="119">
        <f>IF(J215&lt;=0,H215, H215-J215)/C215</f>
        <v>40</v>
      </c>
      <c r="L215" s="44">
        <f t="shared" si="51"/>
        <v>2.2200000000000002</v>
      </c>
      <c r="M215" s="40">
        <f t="shared" si="48"/>
        <v>42.22</v>
      </c>
      <c r="N215" s="83">
        <v>1400</v>
      </c>
      <c r="O215" s="71">
        <f t="shared" si="50"/>
        <v>700</v>
      </c>
      <c r="P215" s="99"/>
      <c r="Q215" s="99"/>
      <c r="R215" s="99"/>
      <c r="S215" s="99"/>
      <c r="T215" s="99"/>
      <c r="U215" s="99"/>
      <c r="V215" s="99"/>
      <c r="W215" s="99"/>
      <c r="X215" s="99"/>
      <c r="Y215" s="99"/>
      <c r="Z215" s="99"/>
      <c r="AA215" s="99"/>
      <c r="AB215" s="99"/>
      <c r="AC215" s="99"/>
      <c r="AD215" s="99"/>
      <c r="AE215" s="99"/>
      <c r="AF215" s="99"/>
      <c r="AG215" s="99"/>
      <c r="AH215" s="99"/>
      <c r="AI215" s="99"/>
      <c r="AJ215" s="99"/>
      <c r="AK215" s="99"/>
      <c r="AL215" s="99"/>
      <c r="AM215" s="99"/>
      <c r="AN215" s="99"/>
      <c r="AO215" s="99"/>
      <c r="AP215" s="99"/>
      <c r="AQ215" s="99"/>
      <c r="AR215" s="99"/>
    </row>
    <row r="216" spans="1:44" s="71" customFormat="1" x14ac:dyDescent="0.3">
      <c r="A216" s="66">
        <v>1363</v>
      </c>
      <c r="B216" s="67" t="s">
        <v>123</v>
      </c>
      <c r="C216" s="66">
        <v>50</v>
      </c>
      <c r="D216" s="88">
        <v>1250</v>
      </c>
      <c r="E216" s="68">
        <v>3</v>
      </c>
      <c r="F216" s="66">
        <v>1221</v>
      </c>
      <c r="G216" s="66">
        <f t="shared" si="45"/>
        <v>1200</v>
      </c>
      <c r="H216" s="66">
        <f t="shared" si="43"/>
        <v>1210.5</v>
      </c>
      <c r="I216" s="66"/>
      <c r="J216" s="117">
        <f t="shared" si="49"/>
        <v>-39.5</v>
      </c>
      <c r="K216" s="119">
        <f>IF(J216&lt;=0,H216, H216-J216)/C216</f>
        <v>24.21</v>
      </c>
      <c r="L216" s="44">
        <f t="shared" si="51"/>
        <v>1.2105000000000001</v>
      </c>
      <c r="M216" s="40">
        <f t="shared" si="48"/>
        <v>25.420500000000001</v>
      </c>
      <c r="N216" s="83">
        <v>800</v>
      </c>
      <c r="O216" s="71">
        <f t="shared" si="50"/>
        <v>400</v>
      </c>
      <c r="P216" s="99"/>
      <c r="Q216" s="99"/>
      <c r="R216" s="99"/>
      <c r="S216" s="99"/>
      <c r="T216" s="99"/>
      <c r="U216" s="99"/>
      <c r="V216" s="99"/>
      <c r="W216" s="99"/>
      <c r="X216" s="99"/>
      <c r="Y216" s="99"/>
      <c r="Z216" s="99"/>
      <c r="AA216" s="99"/>
      <c r="AB216" s="99"/>
      <c r="AC216" s="99"/>
      <c r="AD216" s="99"/>
      <c r="AE216" s="99"/>
      <c r="AF216" s="99"/>
      <c r="AG216" s="99"/>
      <c r="AH216" s="99"/>
      <c r="AI216" s="99"/>
      <c r="AJ216" s="99"/>
      <c r="AK216" s="99"/>
      <c r="AL216" s="99"/>
      <c r="AM216" s="99"/>
      <c r="AN216" s="99"/>
      <c r="AO216" s="99"/>
      <c r="AP216" s="99"/>
      <c r="AQ216" s="99"/>
      <c r="AR216" s="99"/>
    </row>
    <row r="217" spans="1:44" x14ac:dyDescent="0.3">
      <c r="A217" s="14"/>
      <c r="J217" s="117">
        <f t="shared" si="49"/>
        <v>0</v>
      </c>
      <c r="K217" s="119"/>
      <c r="M217" s="40"/>
      <c r="O217" s="71">
        <f t="shared" si="50"/>
        <v>0</v>
      </c>
    </row>
    <row r="218" spans="1:44" s="71" customFormat="1" x14ac:dyDescent="0.3">
      <c r="A218" s="66">
        <v>4019</v>
      </c>
      <c r="B218" s="67" t="s">
        <v>296</v>
      </c>
      <c r="C218" s="66">
        <v>1</v>
      </c>
      <c r="D218" s="66">
        <v>0</v>
      </c>
      <c r="E218" s="68">
        <v>8</v>
      </c>
      <c r="F218" s="66">
        <v>110</v>
      </c>
      <c r="G218" s="69">
        <f t="shared" ref="G218:G228" si="52">Q218</f>
        <v>133.33333333333334</v>
      </c>
      <c r="H218" s="69">
        <f t="shared" si="43"/>
        <v>121.66666666666667</v>
      </c>
      <c r="I218" s="69"/>
      <c r="J218" s="117">
        <f t="shared" si="49"/>
        <v>121.66666666666667</v>
      </c>
      <c r="K218" s="119">
        <f t="shared" ref="K218:K228" si="53">(H218-D218)/C218</f>
        <v>121.66666666666667</v>
      </c>
      <c r="L218" s="44">
        <f t="shared" ref="L218:L228" si="54">H218*0.05/C218</f>
        <v>6.0833333333333339</v>
      </c>
      <c r="M218" s="40">
        <f t="shared" ref="M218:M228" si="55">K218+L218</f>
        <v>127.75</v>
      </c>
      <c r="N218" s="83"/>
      <c r="O218" s="71">
        <f t="shared" si="50"/>
        <v>0</v>
      </c>
      <c r="P218" s="113">
        <v>100</v>
      </c>
      <c r="Q218" s="113">
        <f>P218/6*8</f>
        <v>133.33333333333334</v>
      </c>
      <c r="R218" s="99"/>
      <c r="S218" s="99"/>
      <c r="T218" s="99"/>
      <c r="U218" s="99"/>
      <c r="V218" s="99"/>
      <c r="W218" s="99"/>
      <c r="X218" s="99"/>
      <c r="Y218" s="99"/>
      <c r="Z218" s="99"/>
      <c r="AA218" s="99"/>
      <c r="AB218" s="99"/>
      <c r="AC218" s="99"/>
      <c r="AD218" s="99"/>
      <c r="AE218" s="99"/>
      <c r="AF218" s="99"/>
      <c r="AG218" s="99"/>
      <c r="AH218" s="99"/>
      <c r="AI218" s="99"/>
      <c r="AJ218" s="99"/>
      <c r="AK218" s="99"/>
      <c r="AL218" s="99"/>
      <c r="AM218" s="99"/>
      <c r="AN218" s="99"/>
      <c r="AO218" s="99"/>
      <c r="AP218" s="99"/>
      <c r="AQ218" s="99"/>
      <c r="AR218" s="99"/>
    </row>
    <row r="219" spans="1:44" s="71" customFormat="1" x14ac:dyDescent="0.3">
      <c r="A219" s="66">
        <v>4034</v>
      </c>
      <c r="B219" s="67" t="s">
        <v>297</v>
      </c>
      <c r="C219" s="66">
        <v>1</v>
      </c>
      <c r="D219" s="66">
        <v>0</v>
      </c>
      <c r="E219" s="68">
        <v>8</v>
      </c>
      <c r="F219" s="66">
        <v>230</v>
      </c>
      <c r="G219" s="69">
        <f t="shared" si="52"/>
        <v>221.33333333333334</v>
      </c>
      <c r="H219" s="69">
        <f t="shared" si="43"/>
        <v>225.66666666666669</v>
      </c>
      <c r="I219" s="69"/>
      <c r="J219" s="117">
        <f t="shared" si="49"/>
        <v>225.66666666666669</v>
      </c>
      <c r="K219" s="119">
        <f t="shared" si="53"/>
        <v>225.66666666666669</v>
      </c>
      <c r="L219" s="44">
        <f t="shared" si="54"/>
        <v>11.283333333333335</v>
      </c>
      <c r="M219" s="40">
        <f t="shared" si="55"/>
        <v>236.95000000000002</v>
      </c>
      <c r="N219" s="83"/>
      <c r="O219" s="71">
        <f t="shared" si="50"/>
        <v>0</v>
      </c>
      <c r="P219" s="113">
        <v>166</v>
      </c>
      <c r="Q219" s="113">
        <f>P219/6*8</f>
        <v>221.33333333333334</v>
      </c>
      <c r="R219" s="99"/>
      <c r="S219" s="99"/>
      <c r="T219" s="99"/>
      <c r="U219" s="99"/>
      <c r="V219" s="99"/>
      <c r="W219" s="99"/>
      <c r="X219" s="99"/>
      <c r="Y219" s="99"/>
      <c r="Z219" s="99"/>
      <c r="AA219" s="99"/>
      <c r="AB219" s="99"/>
      <c r="AC219" s="99"/>
      <c r="AD219" s="99"/>
      <c r="AE219" s="99"/>
      <c r="AF219" s="99"/>
      <c r="AG219" s="99"/>
      <c r="AH219" s="99"/>
      <c r="AI219" s="99"/>
      <c r="AJ219" s="99"/>
      <c r="AK219" s="99"/>
      <c r="AL219" s="99"/>
      <c r="AM219" s="99"/>
      <c r="AN219" s="99"/>
      <c r="AO219" s="99"/>
      <c r="AP219" s="99"/>
      <c r="AQ219" s="99"/>
      <c r="AR219" s="99"/>
    </row>
    <row r="220" spans="1:44" s="110" customFormat="1" x14ac:dyDescent="0.3">
      <c r="A220" s="75">
        <v>4036</v>
      </c>
      <c r="B220" s="102" t="s">
        <v>298</v>
      </c>
      <c r="C220" s="75">
        <v>1</v>
      </c>
      <c r="D220" s="75">
        <v>0</v>
      </c>
      <c r="E220" s="106">
        <v>8</v>
      </c>
      <c r="F220" s="75">
        <v>81</v>
      </c>
      <c r="G220" s="107">
        <f t="shared" si="52"/>
        <v>106.66666666666667</v>
      </c>
      <c r="H220" s="107">
        <f t="shared" si="43"/>
        <v>93.833333333333343</v>
      </c>
      <c r="I220" s="107"/>
      <c r="J220" s="117">
        <f t="shared" si="49"/>
        <v>93.833333333333343</v>
      </c>
      <c r="K220" s="119">
        <f t="shared" si="53"/>
        <v>93.833333333333343</v>
      </c>
      <c r="L220" s="108">
        <f t="shared" si="54"/>
        <v>4.6916666666666673</v>
      </c>
      <c r="M220" s="40">
        <f t="shared" si="55"/>
        <v>98.525000000000006</v>
      </c>
      <c r="N220" s="109"/>
      <c r="O220" s="110">
        <f t="shared" si="50"/>
        <v>0</v>
      </c>
      <c r="P220" s="115">
        <v>80</v>
      </c>
      <c r="Q220" s="115">
        <f>P220/6*8</f>
        <v>106.66666666666667</v>
      </c>
    </row>
    <row r="221" spans="1:44" s="71" customFormat="1" x14ac:dyDescent="0.3">
      <c r="A221" s="66">
        <v>4018</v>
      </c>
      <c r="B221" s="67" t="s">
        <v>294</v>
      </c>
      <c r="C221" s="66">
        <v>1</v>
      </c>
      <c r="D221" s="66">
        <v>56</v>
      </c>
      <c r="E221" s="68">
        <v>8</v>
      </c>
      <c r="F221" s="66">
        <v>185</v>
      </c>
      <c r="G221" s="69">
        <f t="shared" si="52"/>
        <v>166.66666666666666</v>
      </c>
      <c r="H221" s="69">
        <f t="shared" si="43"/>
        <v>175.83333333333331</v>
      </c>
      <c r="I221" s="69"/>
      <c r="J221" s="117">
        <f t="shared" si="49"/>
        <v>119.83333333333331</v>
      </c>
      <c r="K221" s="119">
        <f t="shared" si="53"/>
        <v>119.83333333333331</v>
      </c>
      <c r="L221" s="44">
        <f t="shared" si="54"/>
        <v>8.7916666666666661</v>
      </c>
      <c r="M221" s="40">
        <f t="shared" si="55"/>
        <v>128.62499999999997</v>
      </c>
      <c r="N221" s="83"/>
      <c r="O221" s="71">
        <f t="shared" si="50"/>
        <v>0</v>
      </c>
      <c r="P221" s="113">
        <v>125</v>
      </c>
      <c r="Q221" s="113">
        <f>P221/6*8</f>
        <v>166.66666666666666</v>
      </c>
      <c r="R221" s="99"/>
      <c r="S221" s="99"/>
      <c r="T221" s="99"/>
      <c r="U221" s="99"/>
      <c r="V221" s="99"/>
      <c r="W221" s="99"/>
      <c r="X221" s="99"/>
      <c r="Y221" s="99"/>
      <c r="Z221" s="99"/>
      <c r="AA221" s="99"/>
      <c r="AB221" s="99"/>
      <c r="AC221" s="99"/>
      <c r="AD221" s="99"/>
      <c r="AE221" s="99"/>
      <c r="AF221" s="99"/>
      <c r="AG221" s="99"/>
      <c r="AH221" s="99"/>
      <c r="AI221" s="99"/>
      <c r="AJ221" s="99"/>
      <c r="AK221" s="99"/>
      <c r="AL221" s="99"/>
      <c r="AM221" s="99"/>
      <c r="AN221" s="99"/>
      <c r="AO221" s="99"/>
      <c r="AP221" s="99"/>
      <c r="AQ221" s="99"/>
      <c r="AR221" s="99"/>
    </row>
    <row r="222" spans="1:44" s="71" customFormat="1" x14ac:dyDescent="0.3">
      <c r="A222" s="66">
        <v>4003</v>
      </c>
      <c r="B222" s="67" t="s">
        <v>300</v>
      </c>
      <c r="C222" s="66">
        <v>1</v>
      </c>
      <c r="D222" s="66">
        <v>50</v>
      </c>
      <c r="E222" s="116">
        <v>16</v>
      </c>
      <c r="F222" s="66">
        <v>30</v>
      </c>
      <c r="G222" s="69">
        <f t="shared" si="52"/>
        <v>45.333333333333336</v>
      </c>
      <c r="H222" s="69">
        <f t="shared" si="43"/>
        <v>37.666666666666671</v>
      </c>
      <c r="I222" s="69"/>
      <c r="J222" s="117">
        <f t="shared" si="49"/>
        <v>-12.333333333333329</v>
      </c>
      <c r="K222" s="119">
        <f t="shared" si="53"/>
        <v>-12.333333333333329</v>
      </c>
      <c r="L222" s="44">
        <f t="shared" si="54"/>
        <v>1.8833333333333337</v>
      </c>
      <c r="M222" s="40">
        <f t="shared" si="55"/>
        <v>-10.449999999999996</v>
      </c>
      <c r="N222" s="83"/>
      <c r="O222" s="71">
        <f t="shared" si="50"/>
        <v>0</v>
      </c>
      <c r="P222" s="113">
        <v>17</v>
      </c>
      <c r="Q222" s="113">
        <f t="shared" ref="Q222:Q227" si="56">P222/6*16</f>
        <v>45.333333333333336</v>
      </c>
      <c r="R222" s="99"/>
      <c r="S222" s="99"/>
      <c r="T222" s="99"/>
      <c r="U222" s="99"/>
      <c r="V222" s="99"/>
      <c r="W222" s="99"/>
      <c r="X222" s="99"/>
      <c r="Y222" s="99"/>
      <c r="Z222" s="99"/>
      <c r="AA222" s="99"/>
      <c r="AB222" s="99"/>
      <c r="AC222" s="99"/>
      <c r="AD222" s="99"/>
      <c r="AE222" s="99"/>
      <c r="AF222" s="99"/>
      <c r="AG222" s="99"/>
      <c r="AH222" s="99"/>
      <c r="AI222" s="99"/>
      <c r="AJ222" s="99"/>
      <c r="AK222" s="99"/>
      <c r="AL222" s="99"/>
      <c r="AM222" s="99"/>
      <c r="AN222" s="99"/>
      <c r="AO222" s="99"/>
      <c r="AP222" s="99"/>
      <c r="AQ222" s="99"/>
      <c r="AR222" s="99"/>
    </row>
    <row r="223" spans="1:44" s="71" customFormat="1" x14ac:dyDescent="0.3">
      <c r="A223" s="66">
        <v>4005</v>
      </c>
      <c r="B223" s="67" t="s">
        <v>299</v>
      </c>
      <c r="C223" s="66">
        <v>1</v>
      </c>
      <c r="D223" s="66">
        <v>7</v>
      </c>
      <c r="E223" s="116">
        <v>16</v>
      </c>
      <c r="F223" s="66">
        <v>65</v>
      </c>
      <c r="G223" s="69">
        <f t="shared" si="52"/>
        <v>112</v>
      </c>
      <c r="H223" s="69">
        <f t="shared" si="43"/>
        <v>88.5</v>
      </c>
      <c r="I223" s="69"/>
      <c r="J223" s="117">
        <f t="shared" si="49"/>
        <v>81.5</v>
      </c>
      <c r="K223" s="119">
        <f t="shared" si="53"/>
        <v>81.5</v>
      </c>
      <c r="L223" s="44">
        <f t="shared" si="54"/>
        <v>4.4249999999999998</v>
      </c>
      <c r="M223" s="40">
        <f t="shared" si="55"/>
        <v>85.924999999999997</v>
      </c>
      <c r="N223" s="83"/>
      <c r="O223" s="71">
        <f t="shared" si="50"/>
        <v>0</v>
      </c>
      <c r="P223" s="113">
        <v>42</v>
      </c>
      <c r="Q223" s="113">
        <f t="shared" si="56"/>
        <v>112</v>
      </c>
      <c r="R223" s="99"/>
      <c r="S223" s="99"/>
      <c r="T223" s="99"/>
      <c r="U223" s="99"/>
      <c r="V223" s="99"/>
      <c r="W223" s="99"/>
      <c r="X223" s="99"/>
      <c r="Y223" s="99"/>
      <c r="Z223" s="99"/>
      <c r="AA223" s="99"/>
      <c r="AB223" s="99"/>
      <c r="AC223" s="99"/>
      <c r="AD223" s="99"/>
      <c r="AE223" s="99"/>
      <c r="AF223" s="99"/>
      <c r="AG223" s="99"/>
      <c r="AH223" s="99"/>
      <c r="AI223" s="99"/>
      <c r="AJ223" s="99"/>
      <c r="AK223" s="99"/>
      <c r="AL223" s="99"/>
      <c r="AM223" s="99"/>
      <c r="AN223" s="99"/>
      <c r="AO223" s="99"/>
      <c r="AP223" s="99"/>
      <c r="AQ223" s="99"/>
      <c r="AR223" s="99"/>
    </row>
    <row r="224" spans="1:44" s="71" customFormat="1" x14ac:dyDescent="0.3">
      <c r="A224" s="66">
        <v>4007</v>
      </c>
      <c r="B224" s="67" t="s">
        <v>301</v>
      </c>
      <c r="C224" s="66">
        <v>1</v>
      </c>
      <c r="D224" s="66">
        <v>13</v>
      </c>
      <c r="E224" s="116">
        <v>16</v>
      </c>
      <c r="F224" s="66">
        <v>45</v>
      </c>
      <c r="G224" s="69">
        <f t="shared" si="52"/>
        <v>85.333333333333329</v>
      </c>
      <c r="H224" s="69">
        <f t="shared" si="43"/>
        <v>65.166666666666657</v>
      </c>
      <c r="I224" s="69"/>
      <c r="J224" s="117">
        <f t="shared" si="49"/>
        <v>52.166666666666657</v>
      </c>
      <c r="K224" s="119">
        <f t="shared" si="53"/>
        <v>52.166666666666657</v>
      </c>
      <c r="L224" s="44">
        <f t="shared" si="54"/>
        <v>3.2583333333333329</v>
      </c>
      <c r="M224" s="40">
        <f t="shared" si="55"/>
        <v>55.42499999999999</v>
      </c>
      <c r="N224" s="83"/>
      <c r="O224" s="71">
        <f t="shared" si="50"/>
        <v>0</v>
      </c>
      <c r="P224" s="113">
        <v>32</v>
      </c>
      <c r="Q224" s="113">
        <f t="shared" si="56"/>
        <v>85.333333333333329</v>
      </c>
      <c r="R224" s="99"/>
      <c r="S224" s="99"/>
      <c r="T224" s="99"/>
      <c r="U224" s="99"/>
      <c r="V224" s="99"/>
      <c r="W224" s="99"/>
      <c r="X224" s="99"/>
      <c r="Y224" s="99"/>
      <c r="Z224" s="99"/>
      <c r="AA224" s="99"/>
      <c r="AB224" s="99"/>
      <c r="AC224" s="99"/>
      <c r="AD224" s="99"/>
      <c r="AE224" s="99"/>
      <c r="AF224" s="99"/>
      <c r="AG224" s="99"/>
      <c r="AH224" s="99"/>
      <c r="AI224" s="99"/>
      <c r="AJ224" s="99"/>
      <c r="AK224" s="99"/>
      <c r="AL224" s="99"/>
      <c r="AM224" s="99"/>
      <c r="AN224" s="99"/>
      <c r="AO224" s="99"/>
      <c r="AP224" s="99"/>
      <c r="AQ224" s="99"/>
      <c r="AR224" s="99"/>
    </row>
    <row r="225" spans="1:44" s="71" customFormat="1" x14ac:dyDescent="0.3">
      <c r="A225" s="66">
        <v>4009</v>
      </c>
      <c r="B225" s="67" t="s">
        <v>302</v>
      </c>
      <c r="C225" s="66">
        <v>1</v>
      </c>
      <c r="D225" s="66">
        <v>0</v>
      </c>
      <c r="E225" s="116">
        <v>16</v>
      </c>
      <c r="F225" s="66">
        <v>66</v>
      </c>
      <c r="G225" s="69">
        <f t="shared" si="52"/>
        <v>106.66666666666667</v>
      </c>
      <c r="H225" s="69">
        <f t="shared" si="43"/>
        <v>86.333333333333343</v>
      </c>
      <c r="I225" s="69"/>
      <c r="J225" s="117">
        <f t="shared" si="49"/>
        <v>86.333333333333343</v>
      </c>
      <c r="K225" s="119">
        <f t="shared" si="53"/>
        <v>86.333333333333343</v>
      </c>
      <c r="L225" s="44">
        <f t="shared" si="54"/>
        <v>4.3166666666666673</v>
      </c>
      <c r="M225" s="40">
        <f t="shared" si="55"/>
        <v>90.65</v>
      </c>
      <c r="N225" s="83"/>
      <c r="O225" s="71">
        <f t="shared" si="50"/>
        <v>0</v>
      </c>
      <c r="P225" s="113">
        <v>40</v>
      </c>
      <c r="Q225" s="113">
        <f t="shared" si="56"/>
        <v>106.66666666666667</v>
      </c>
      <c r="R225" s="99"/>
      <c r="S225" s="99"/>
      <c r="T225" s="99"/>
      <c r="U225" s="99"/>
      <c r="V225" s="99"/>
      <c r="W225" s="99"/>
      <c r="X225" s="99"/>
      <c r="Y225" s="99"/>
      <c r="Z225" s="99"/>
      <c r="AA225" s="99"/>
      <c r="AB225" s="99"/>
      <c r="AC225" s="99"/>
      <c r="AD225" s="99"/>
      <c r="AE225" s="99"/>
      <c r="AF225" s="99"/>
      <c r="AG225" s="99"/>
      <c r="AH225" s="99"/>
      <c r="AI225" s="99"/>
      <c r="AJ225" s="99"/>
      <c r="AK225" s="99"/>
      <c r="AL225" s="99"/>
      <c r="AM225" s="99"/>
      <c r="AN225" s="99"/>
      <c r="AO225" s="99"/>
      <c r="AP225" s="99"/>
      <c r="AQ225" s="99"/>
      <c r="AR225" s="99"/>
    </row>
    <row r="226" spans="1:44" s="71" customFormat="1" x14ac:dyDescent="0.3">
      <c r="A226" s="66">
        <v>4011</v>
      </c>
      <c r="B226" s="67" t="s">
        <v>303</v>
      </c>
      <c r="C226" s="66">
        <v>1</v>
      </c>
      <c r="D226" s="66">
        <v>30</v>
      </c>
      <c r="E226" s="116">
        <v>16</v>
      </c>
      <c r="F226" s="66">
        <v>40</v>
      </c>
      <c r="G226" s="69">
        <f t="shared" si="52"/>
        <v>56</v>
      </c>
      <c r="H226" s="69">
        <f t="shared" si="43"/>
        <v>48</v>
      </c>
      <c r="I226" s="69"/>
      <c r="J226" s="117">
        <f t="shared" si="49"/>
        <v>18</v>
      </c>
      <c r="K226" s="119">
        <f t="shared" si="53"/>
        <v>18</v>
      </c>
      <c r="L226" s="44">
        <f t="shared" si="54"/>
        <v>2.4000000000000004</v>
      </c>
      <c r="M226" s="40">
        <f t="shared" si="55"/>
        <v>20.399999999999999</v>
      </c>
      <c r="N226" s="83"/>
      <c r="O226" s="71">
        <f t="shared" si="50"/>
        <v>0</v>
      </c>
      <c r="P226" s="113">
        <v>21</v>
      </c>
      <c r="Q226" s="113">
        <f t="shared" si="56"/>
        <v>56</v>
      </c>
      <c r="R226" s="99"/>
      <c r="S226" s="99"/>
      <c r="T226" s="99"/>
      <c r="U226" s="99"/>
      <c r="V226" s="99"/>
      <c r="W226" s="99"/>
      <c r="X226" s="99"/>
      <c r="Y226" s="99"/>
      <c r="Z226" s="99"/>
      <c r="AA226" s="99"/>
      <c r="AB226" s="99"/>
      <c r="AC226" s="99"/>
      <c r="AD226" s="99"/>
      <c r="AE226" s="99"/>
      <c r="AF226" s="99"/>
      <c r="AG226" s="99"/>
      <c r="AH226" s="99"/>
      <c r="AI226" s="99"/>
      <c r="AJ226" s="99"/>
      <c r="AK226" s="99"/>
      <c r="AL226" s="99"/>
      <c r="AM226" s="99"/>
      <c r="AN226" s="99"/>
      <c r="AO226" s="99"/>
      <c r="AP226" s="99"/>
      <c r="AQ226" s="99"/>
      <c r="AR226" s="99"/>
    </row>
    <row r="227" spans="1:44" s="71" customFormat="1" x14ac:dyDescent="0.3">
      <c r="A227" s="66">
        <v>4014</v>
      </c>
      <c r="B227" s="67" t="s">
        <v>305</v>
      </c>
      <c r="C227" s="66">
        <v>1</v>
      </c>
      <c r="D227" s="66">
        <v>0</v>
      </c>
      <c r="E227" s="68">
        <v>12</v>
      </c>
      <c r="F227" s="66">
        <v>110</v>
      </c>
      <c r="G227" s="69">
        <f t="shared" si="52"/>
        <v>170.66666666666666</v>
      </c>
      <c r="H227" s="69">
        <f t="shared" si="43"/>
        <v>140.33333333333331</v>
      </c>
      <c r="I227" s="69"/>
      <c r="J227" s="117">
        <f t="shared" si="49"/>
        <v>140.33333333333331</v>
      </c>
      <c r="K227" s="119">
        <f t="shared" si="53"/>
        <v>140.33333333333331</v>
      </c>
      <c r="L227" s="44">
        <f t="shared" si="54"/>
        <v>7.0166666666666657</v>
      </c>
      <c r="M227" s="40">
        <f t="shared" si="55"/>
        <v>147.34999999999997</v>
      </c>
      <c r="N227" s="83"/>
      <c r="O227" s="71">
        <f t="shared" si="50"/>
        <v>0</v>
      </c>
      <c r="P227" s="113">
        <v>64</v>
      </c>
      <c r="Q227" s="113">
        <f t="shared" si="56"/>
        <v>170.66666666666666</v>
      </c>
      <c r="R227" s="99"/>
      <c r="S227" s="99"/>
      <c r="T227" s="99"/>
      <c r="U227" s="99"/>
      <c r="V227" s="99"/>
      <c r="W227" s="99"/>
      <c r="X227" s="99"/>
      <c r="Y227" s="99"/>
      <c r="Z227" s="99"/>
      <c r="AA227" s="99"/>
      <c r="AB227" s="99"/>
      <c r="AC227" s="99"/>
      <c r="AD227" s="99"/>
      <c r="AE227" s="99"/>
      <c r="AF227" s="99"/>
      <c r="AG227" s="99"/>
      <c r="AH227" s="99"/>
      <c r="AI227" s="99"/>
      <c r="AJ227" s="99"/>
      <c r="AK227" s="99"/>
      <c r="AL227" s="99"/>
      <c r="AM227" s="99"/>
      <c r="AN227" s="99"/>
      <c r="AO227" s="99"/>
      <c r="AP227" s="99"/>
      <c r="AQ227" s="99"/>
      <c r="AR227" s="99"/>
    </row>
    <row r="228" spans="1:44" s="110" customFormat="1" x14ac:dyDescent="0.3">
      <c r="A228" s="75">
        <v>4022</v>
      </c>
      <c r="B228" s="102" t="s">
        <v>306</v>
      </c>
      <c r="C228" s="75">
        <v>1</v>
      </c>
      <c r="D228" s="75"/>
      <c r="E228" s="106">
        <v>8</v>
      </c>
      <c r="F228" s="75">
        <v>230</v>
      </c>
      <c r="G228" s="107">
        <f t="shared" si="52"/>
        <v>0</v>
      </c>
      <c r="H228" s="107">
        <f t="shared" si="43"/>
        <v>115</v>
      </c>
      <c r="I228" s="107"/>
      <c r="J228" s="117">
        <f t="shared" si="49"/>
        <v>115</v>
      </c>
      <c r="K228" s="119">
        <f t="shared" si="53"/>
        <v>115</v>
      </c>
      <c r="L228" s="108">
        <f t="shared" si="54"/>
        <v>5.75</v>
      </c>
      <c r="M228" s="40">
        <f t="shared" si="55"/>
        <v>120.75</v>
      </c>
      <c r="N228" s="109"/>
      <c r="O228" s="110">
        <f t="shared" si="50"/>
        <v>0</v>
      </c>
      <c r="P228" s="115"/>
      <c r="Q228" s="115">
        <f>P228/6*12</f>
        <v>0</v>
      </c>
    </row>
    <row r="229" spans="1:44" x14ac:dyDescent="0.3">
      <c r="D229" s="12">
        <v>87</v>
      </c>
    </row>
    <row r="231" spans="1:44" x14ac:dyDescent="0.3">
      <c r="D231" s="12" t="s">
        <v>378</v>
      </c>
      <c r="E231" s="141" t="s">
        <v>380</v>
      </c>
      <c r="F231" s="141"/>
    </row>
    <row r="232" spans="1:44" x14ac:dyDescent="0.3">
      <c r="D232" s="12" t="s">
        <v>379</v>
      </c>
    </row>
  </sheetData>
  <autoFilter ref="A2:AR229" xr:uid="{3A8FAAF3-4C1D-413C-9180-55E6DC55AECC}"/>
  <mergeCells count="2">
    <mergeCell ref="A1:M1"/>
    <mergeCell ref="E231:F23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9C58A-232D-4849-8FB3-6BE205B77547}">
  <dimension ref="A1:AN229"/>
  <sheetViews>
    <sheetView showGridLines="0" topLeftCell="A2" workbookViewId="0">
      <selection activeCell="A2" sqref="A1:XFD1048576"/>
    </sheetView>
  </sheetViews>
  <sheetFormatPr defaultColWidth="8.88671875" defaultRowHeight="13.8" x14ac:dyDescent="0.3"/>
  <cols>
    <col min="1" max="1" width="5" style="12" bestFit="1" customWidth="1"/>
    <col min="2" max="2" width="35.5546875" style="12" customWidth="1"/>
    <col min="3" max="4" width="10.6640625" style="12" customWidth="1"/>
    <col min="5" max="5" width="10.6640625" style="26" customWidth="1"/>
    <col min="6" max="7" width="10.6640625" style="12" customWidth="1"/>
    <col min="8" max="8" width="10.6640625" style="48" customWidth="1"/>
    <col min="9" max="10" width="10.6640625" style="12" customWidth="1"/>
    <col min="11" max="11" width="10.6640625" style="19" customWidth="1"/>
    <col min="12" max="12" width="10.6640625" style="31" hidden="1" customWidth="1"/>
    <col min="13" max="13" width="10.6640625" style="61" hidden="1" customWidth="1"/>
    <col min="14" max="14" width="0" style="82" hidden="1" customWidth="1"/>
    <col min="15" max="15" width="0" style="12" hidden="1" customWidth="1"/>
    <col min="16" max="16384" width="8.88671875" style="12"/>
  </cols>
  <sheetData>
    <row r="1" spans="1:40" ht="14.4" customHeight="1" x14ac:dyDescent="0.3">
      <c r="A1" s="139" t="s">
        <v>387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40"/>
    </row>
    <row r="2" spans="1:40" ht="83.4" customHeight="1" x14ac:dyDescent="0.3">
      <c r="A2" s="6" t="s">
        <v>318</v>
      </c>
      <c r="B2" s="6" t="s">
        <v>0</v>
      </c>
      <c r="C2" s="6" t="s">
        <v>3</v>
      </c>
      <c r="D2" s="6" t="s">
        <v>70</v>
      </c>
      <c r="E2" s="6" t="s">
        <v>2</v>
      </c>
      <c r="F2" s="6" t="s">
        <v>1</v>
      </c>
      <c r="G2" s="29" t="s">
        <v>355</v>
      </c>
      <c r="H2" s="118" t="s">
        <v>268</v>
      </c>
      <c r="I2" s="6" t="s">
        <v>382</v>
      </c>
      <c r="J2" s="6" t="s">
        <v>393</v>
      </c>
      <c r="K2" s="60" t="s">
        <v>392</v>
      </c>
      <c r="L2" s="30" t="s">
        <v>13</v>
      </c>
      <c r="M2" s="60" t="s">
        <v>12</v>
      </c>
    </row>
    <row r="3" spans="1:40" s="71" customFormat="1" x14ac:dyDescent="0.3">
      <c r="A3" s="66">
        <v>11</v>
      </c>
      <c r="B3" s="67" t="s">
        <v>137</v>
      </c>
      <c r="C3" s="66">
        <v>12</v>
      </c>
      <c r="D3" s="88">
        <v>2528</v>
      </c>
      <c r="E3" s="68">
        <v>10</v>
      </c>
      <c r="F3" s="66">
        <v>3200</v>
      </c>
      <c r="G3" s="66">
        <f>O3*E3</f>
        <v>3700</v>
      </c>
      <c r="H3" s="69">
        <f>SUM(F3+G3)/2</f>
        <v>3450</v>
      </c>
      <c r="I3" s="66">
        <f>420+240</f>
        <v>660</v>
      </c>
      <c r="J3" s="119">
        <f>H3-D3-I3</f>
        <v>262</v>
      </c>
      <c r="K3" s="77">
        <f>(H3-D3-I3)/C3</f>
        <v>21.833333333333332</v>
      </c>
      <c r="L3" s="44">
        <f t="shared" ref="L3:L58" si="0">H3*0.05/C3</f>
        <v>14.375</v>
      </c>
      <c r="M3" s="40">
        <f t="shared" ref="M3:M65" si="1">K3+L3</f>
        <v>36.208333333333329</v>
      </c>
      <c r="N3" s="83">
        <v>740</v>
      </c>
      <c r="O3" s="71">
        <f>N3/2</f>
        <v>370</v>
      </c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99"/>
    </row>
    <row r="4" spans="1:40" s="71" customFormat="1" x14ac:dyDescent="0.3">
      <c r="A4" s="66">
        <v>95</v>
      </c>
      <c r="B4" s="67" t="s">
        <v>52</v>
      </c>
      <c r="C4" s="66">
        <v>6</v>
      </c>
      <c r="D4" s="88">
        <v>0</v>
      </c>
      <c r="E4" s="68">
        <v>6</v>
      </c>
      <c r="F4" s="66">
        <v>1026</v>
      </c>
      <c r="G4" s="66">
        <v>1026</v>
      </c>
      <c r="H4" s="69">
        <f t="shared" ref="H4:H66" si="2">SUM(F4+G4)/2</f>
        <v>1026</v>
      </c>
      <c r="I4" s="66"/>
      <c r="J4" s="119">
        <f t="shared" ref="J4:J66" si="3">H4-D4-I4</f>
        <v>1026</v>
      </c>
      <c r="K4" s="77">
        <f t="shared" ref="K4:K66" si="4">(H4-D4-I4)/C4</f>
        <v>171</v>
      </c>
      <c r="L4" s="44">
        <f t="shared" si="0"/>
        <v>8.5500000000000007</v>
      </c>
      <c r="M4" s="40">
        <f t="shared" si="1"/>
        <v>179.55</v>
      </c>
      <c r="N4" s="83"/>
      <c r="O4" s="71">
        <f t="shared" ref="O4:O68" si="5">N4/2</f>
        <v>0</v>
      </c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  <c r="AN4" s="99"/>
    </row>
    <row r="5" spans="1:40" s="71" customFormat="1" x14ac:dyDescent="0.3">
      <c r="A5" s="66">
        <v>3044</v>
      </c>
      <c r="B5" s="67" t="s">
        <v>132</v>
      </c>
      <c r="C5" s="66">
        <v>12</v>
      </c>
      <c r="D5" s="88">
        <v>176</v>
      </c>
      <c r="E5" s="68">
        <v>10</v>
      </c>
      <c r="F5" s="66">
        <v>988</v>
      </c>
      <c r="G5" s="66">
        <v>988</v>
      </c>
      <c r="H5" s="69">
        <f t="shared" si="2"/>
        <v>988</v>
      </c>
      <c r="I5" s="66">
        <v>720</v>
      </c>
      <c r="J5" s="119">
        <f t="shared" si="3"/>
        <v>92</v>
      </c>
      <c r="K5" s="77">
        <f t="shared" si="4"/>
        <v>7.666666666666667</v>
      </c>
      <c r="L5" s="44">
        <f t="shared" si="0"/>
        <v>4.1166666666666671</v>
      </c>
      <c r="M5" s="40">
        <f t="shared" si="1"/>
        <v>11.783333333333335</v>
      </c>
      <c r="N5" s="83"/>
      <c r="O5" s="71">
        <f t="shared" si="5"/>
        <v>0</v>
      </c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  <c r="AH5" s="99"/>
      <c r="AI5" s="99"/>
      <c r="AJ5" s="99"/>
      <c r="AK5" s="99"/>
      <c r="AL5" s="99"/>
      <c r="AM5" s="99"/>
      <c r="AN5" s="99"/>
    </row>
    <row r="6" spans="1:40" s="71" customFormat="1" x14ac:dyDescent="0.3">
      <c r="A6" s="66">
        <v>3040</v>
      </c>
      <c r="B6" s="67" t="s">
        <v>130</v>
      </c>
      <c r="C6" s="66">
        <v>12</v>
      </c>
      <c r="D6" s="88">
        <v>0</v>
      </c>
      <c r="E6" s="68">
        <v>10</v>
      </c>
      <c r="F6" s="66">
        <v>820</v>
      </c>
      <c r="G6" s="66">
        <f t="shared" ref="G6:G31" si="6">O6*E6</f>
        <v>425</v>
      </c>
      <c r="H6" s="69">
        <f t="shared" si="2"/>
        <v>622.5</v>
      </c>
      <c r="I6" s="66">
        <v>720</v>
      </c>
      <c r="J6" s="119">
        <f t="shared" si="3"/>
        <v>-97.5</v>
      </c>
      <c r="K6" s="77">
        <f t="shared" si="4"/>
        <v>-8.125</v>
      </c>
      <c r="L6" s="44">
        <f t="shared" si="0"/>
        <v>2.59375</v>
      </c>
      <c r="M6" s="40">
        <f t="shared" si="1"/>
        <v>-5.53125</v>
      </c>
      <c r="N6" s="83">
        <v>85</v>
      </c>
      <c r="O6" s="71">
        <f t="shared" si="5"/>
        <v>42.5</v>
      </c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</row>
    <row r="7" spans="1:40" s="71" customFormat="1" x14ac:dyDescent="0.3">
      <c r="A7" s="66">
        <v>3050</v>
      </c>
      <c r="B7" s="67" t="s">
        <v>131</v>
      </c>
      <c r="C7" s="66">
        <v>12</v>
      </c>
      <c r="D7" s="88">
        <v>677</v>
      </c>
      <c r="E7" s="68">
        <v>10</v>
      </c>
      <c r="F7" s="66">
        <v>795</v>
      </c>
      <c r="G7" s="66">
        <f t="shared" si="6"/>
        <v>1265</v>
      </c>
      <c r="H7" s="69">
        <f t="shared" si="2"/>
        <v>1030</v>
      </c>
      <c r="I7" s="66">
        <v>360</v>
      </c>
      <c r="J7" s="119">
        <f t="shared" si="3"/>
        <v>-7</v>
      </c>
      <c r="K7" s="77">
        <f t="shared" si="4"/>
        <v>-0.58333333333333337</v>
      </c>
      <c r="L7" s="44">
        <f t="shared" si="0"/>
        <v>4.291666666666667</v>
      </c>
      <c r="M7" s="40">
        <f t="shared" si="1"/>
        <v>3.7083333333333335</v>
      </c>
      <c r="N7" s="83">
        <v>253</v>
      </c>
      <c r="O7" s="71">
        <f t="shared" si="5"/>
        <v>126.5</v>
      </c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</row>
    <row r="8" spans="1:40" s="71" customFormat="1" x14ac:dyDescent="0.3">
      <c r="A8" s="66">
        <v>3099</v>
      </c>
      <c r="B8" s="67" t="s">
        <v>201</v>
      </c>
      <c r="C8" s="66">
        <v>30</v>
      </c>
      <c r="D8" s="88">
        <v>300</v>
      </c>
      <c r="E8" s="68">
        <v>3.5</v>
      </c>
      <c r="F8" s="66">
        <v>473</v>
      </c>
      <c r="G8" s="66">
        <f t="shared" si="6"/>
        <v>407.75</v>
      </c>
      <c r="H8" s="69">
        <f t="shared" si="2"/>
        <v>440.375</v>
      </c>
      <c r="I8" s="66">
        <v>450</v>
      </c>
      <c r="J8" s="119">
        <f t="shared" si="3"/>
        <v>-309.625</v>
      </c>
      <c r="K8" s="77">
        <f>IF(J8&lt;=0,0, J8)/C8</f>
        <v>0</v>
      </c>
      <c r="L8" s="44">
        <f t="shared" si="0"/>
        <v>0.73395833333333338</v>
      </c>
      <c r="M8" s="40">
        <f t="shared" si="1"/>
        <v>0.73395833333333338</v>
      </c>
      <c r="N8" s="83">
        <v>233</v>
      </c>
      <c r="O8" s="71">
        <f t="shared" si="5"/>
        <v>116.5</v>
      </c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</row>
    <row r="9" spans="1:40" s="71" customFormat="1" x14ac:dyDescent="0.3">
      <c r="A9" s="66">
        <v>1039</v>
      </c>
      <c r="B9" s="67" t="s">
        <v>53</v>
      </c>
      <c r="C9" s="66">
        <v>24</v>
      </c>
      <c r="D9" s="88">
        <v>4164</v>
      </c>
      <c r="E9" s="68">
        <v>9</v>
      </c>
      <c r="F9" s="66">
        <v>3750</v>
      </c>
      <c r="G9" s="66">
        <f t="shared" si="6"/>
        <v>7429.5</v>
      </c>
      <c r="H9" s="69">
        <f t="shared" si="2"/>
        <v>5589.75</v>
      </c>
      <c r="I9" s="66">
        <v>720</v>
      </c>
      <c r="J9" s="119">
        <f t="shared" si="3"/>
        <v>705.75</v>
      </c>
      <c r="K9" s="77">
        <f t="shared" si="4"/>
        <v>29.40625</v>
      </c>
      <c r="L9" s="44">
        <f t="shared" si="0"/>
        <v>11.645312500000001</v>
      </c>
      <c r="M9" s="40">
        <f t="shared" si="1"/>
        <v>41.051562500000003</v>
      </c>
      <c r="N9" s="83">
        <v>1651</v>
      </c>
      <c r="O9" s="71">
        <f t="shared" si="5"/>
        <v>825.5</v>
      </c>
      <c r="P9" s="99"/>
      <c r="Q9" s="99"/>
      <c r="R9" s="99"/>
      <c r="S9" s="99"/>
      <c r="T9" s="99"/>
      <c r="U9" s="99"/>
      <c r="V9" s="99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</row>
    <row r="10" spans="1:40" s="71" customFormat="1" x14ac:dyDescent="0.3">
      <c r="A10" s="66">
        <v>1335</v>
      </c>
      <c r="B10" s="67" t="s">
        <v>202</v>
      </c>
      <c r="C10" s="66">
        <v>28</v>
      </c>
      <c r="D10" s="88">
        <v>250</v>
      </c>
      <c r="E10" s="68">
        <v>9</v>
      </c>
      <c r="F10" s="66">
        <v>677</v>
      </c>
      <c r="G10" s="66">
        <f t="shared" si="6"/>
        <v>1390.5</v>
      </c>
      <c r="H10" s="69">
        <f>SUM(F10+G10)/2</f>
        <v>1033.75</v>
      </c>
      <c r="I10" s="66">
        <v>560</v>
      </c>
      <c r="J10" s="119">
        <f t="shared" si="3"/>
        <v>223.75</v>
      </c>
      <c r="K10" s="77">
        <f t="shared" si="4"/>
        <v>7.9910714285714288</v>
      </c>
      <c r="L10" s="44">
        <f t="shared" si="0"/>
        <v>1.8459821428571428</v>
      </c>
      <c r="M10" s="40">
        <f t="shared" si="1"/>
        <v>9.8370535714285712</v>
      </c>
      <c r="N10" s="83">
        <v>309</v>
      </c>
      <c r="O10" s="71">
        <f t="shared" si="5"/>
        <v>154.5</v>
      </c>
      <c r="P10" s="99"/>
      <c r="Q10" s="99"/>
      <c r="R10" s="99"/>
      <c r="S10" s="99"/>
      <c r="T10" s="99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</row>
    <row r="11" spans="1:40" s="71" customFormat="1" x14ac:dyDescent="0.3">
      <c r="A11" s="66">
        <v>1107</v>
      </c>
      <c r="B11" s="67" t="s">
        <v>177</v>
      </c>
      <c r="C11" s="66">
        <v>15</v>
      </c>
      <c r="D11" s="88">
        <v>429</v>
      </c>
      <c r="E11" s="68">
        <v>6</v>
      </c>
      <c r="F11" s="66">
        <v>648</v>
      </c>
      <c r="G11" s="66">
        <f t="shared" si="6"/>
        <v>690</v>
      </c>
      <c r="H11" s="69">
        <f t="shared" si="2"/>
        <v>669</v>
      </c>
      <c r="I11" s="66"/>
      <c r="J11" s="119">
        <f t="shared" si="3"/>
        <v>240</v>
      </c>
      <c r="K11" s="77">
        <f t="shared" si="4"/>
        <v>16</v>
      </c>
      <c r="L11" s="44">
        <f t="shared" si="0"/>
        <v>2.23</v>
      </c>
      <c r="M11" s="40">
        <f t="shared" si="1"/>
        <v>18.23</v>
      </c>
      <c r="N11" s="83">
        <v>230</v>
      </c>
      <c r="O11" s="71">
        <f t="shared" si="5"/>
        <v>115</v>
      </c>
      <c r="P11" s="99"/>
      <c r="Q11" s="99"/>
      <c r="R11" s="99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99"/>
      <c r="AJ11" s="99"/>
      <c r="AK11" s="99"/>
      <c r="AL11" s="99"/>
      <c r="AM11" s="99"/>
      <c r="AN11" s="99"/>
    </row>
    <row r="12" spans="1:40" s="71" customFormat="1" x14ac:dyDescent="0.3">
      <c r="A12" s="66">
        <v>1336</v>
      </c>
      <c r="B12" s="67" t="s">
        <v>203</v>
      </c>
      <c r="C12" s="66">
        <v>28</v>
      </c>
      <c r="D12" s="88">
        <v>512</v>
      </c>
      <c r="E12" s="68">
        <v>9</v>
      </c>
      <c r="F12" s="66">
        <v>549</v>
      </c>
      <c r="G12" s="66">
        <f t="shared" si="6"/>
        <v>751.5</v>
      </c>
      <c r="H12" s="69">
        <f t="shared" si="2"/>
        <v>650.25</v>
      </c>
      <c r="I12" s="66"/>
      <c r="J12" s="119">
        <f t="shared" si="3"/>
        <v>138.25</v>
      </c>
      <c r="K12" s="77">
        <f t="shared" si="4"/>
        <v>4.9375</v>
      </c>
      <c r="L12" s="44">
        <f t="shared" si="0"/>
        <v>1.1611607142857143</v>
      </c>
      <c r="M12" s="40">
        <f t="shared" si="1"/>
        <v>6.0986607142857139</v>
      </c>
      <c r="N12" s="83">
        <v>167</v>
      </c>
      <c r="O12" s="71">
        <f t="shared" si="5"/>
        <v>83.5</v>
      </c>
      <c r="P12" s="99"/>
      <c r="Q12" s="99"/>
      <c r="R12" s="99"/>
      <c r="S12" s="99"/>
      <c r="T12" s="99"/>
      <c r="U12" s="99"/>
      <c r="V12" s="99"/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99"/>
      <c r="AH12" s="99"/>
      <c r="AI12" s="99"/>
      <c r="AJ12" s="99"/>
      <c r="AK12" s="99"/>
      <c r="AL12" s="99"/>
      <c r="AM12" s="99"/>
      <c r="AN12" s="99"/>
    </row>
    <row r="13" spans="1:40" s="71" customFormat="1" x14ac:dyDescent="0.3">
      <c r="A13" s="66">
        <v>1337</v>
      </c>
      <c r="B13" s="67" t="s">
        <v>204</v>
      </c>
      <c r="C13" s="66">
        <v>28</v>
      </c>
      <c r="D13" s="88">
        <v>644</v>
      </c>
      <c r="E13" s="68">
        <v>9</v>
      </c>
      <c r="F13" s="66">
        <v>750</v>
      </c>
      <c r="G13" s="66">
        <f t="shared" si="6"/>
        <v>1228.5</v>
      </c>
      <c r="H13" s="69">
        <f t="shared" si="2"/>
        <v>989.25</v>
      </c>
      <c r="I13" s="66">
        <v>196</v>
      </c>
      <c r="J13" s="119">
        <f t="shared" si="3"/>
        <v>149.25</v>
      </c>
      <c r="K13" s="77">
        <f t="shared" si="4"/>
        <v>5.3303571428571432</v>
      </c>
      <c r="L13" s="44">
        <f t="shared" si="0"/>
        <v>1.7665178571428573</v>
      </c>
      <c r="M13" s="40">
        <f t="shared" si="1"/>
        <v>7.0968750000000007</v>
      </c>
      <c r="N13" s="83">
        <v>273</v>
      </c>
      <c r="O13" s="71">
        <f t="shared" si="5"/>
        <v>136.5</v>
      </c>
      <c r="P13" s="99"/>
      <c r="Q13" s="99"/>
      <c r="R13" s="99"/>
      <c r="S13" s="99"/>
      <c r="T13" s="99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99"/>
      <c r="AF13" s="99"/>
      <c r="AG13" s="99"/>
      <c r="AH13" s="99"/>
      <c r="AI13" s="99"/>
      <c r="AJ13" s="99"/>
      <c r="AK13" s="99"/>
      <c r="AL13" s="99"/>
      <c r="AM13" s="99"/>
      <c r="AN13" s="99"/>
    </row>
    <row r="14" spans="1:40" s="71" customFormat="1" x14ac:dyDescent="0.3">
      <c r="A14" s="66">
        <v>3095</v>
      </c>
      <c r="B14" s="67" t="s">
        <v>388</v>
      </c>
      <c r="C14" s="66">
        <v>30</v>
      </c>
      <c r="D14" s="88">
        <v>41</v>
      </c>
      <c r="E14" s="68">
        <v>9</v>
      </c>
      <c r="F14" s="66">
        <v>131</v>
      </c>
      <c r="G14" s="66">
        <f t="shared" si="6"/>
        <v>94.5</v>
      </c>
      <c r="H14" s="69">
        <f t="shared" si="2"/>
        <v>112.75</v>
      </c>
      <c r="I14" s="66">
        <v>90</v>
      </c>
      <c r="J14" s="119">
        <f t="shared" si="3"/>
        <v>-18.25</v>
      </c>
      <c r="K14" s="77">
        <f t="shared" si="4"/>
        <v>-0.60833333333333328</v>
      </c>
      <c r="L14" s="44">
        <f t="shared" si="0"/>
        <v>0.18791666666666668</v>
      </c>
      <c r="M14" s="40">
        <f t="shared" si="1"/>
        <v>-0.42041666666666661</v>
      </c>
      <c r="N14" s="83">
        <v>21</v>
      </c>
      <c r="O14" s="71">
        <f t="shared" si="5"/>
        <v>10.5</v>
      </c>
      <c r="P14" s="99"/>
      <c r="Q14" s="99"/>
      <c r="R14" s="99"/>
      <c r="S14" s="99"/>
      <c r="T14" s="99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99"/>
      <c r="AF14" s="99"/>
      <c r="AG14" s="99"/>
      <c r="AH14" s="99"/>
      <c r="AI14" s="99"/>
      <c r="AJ14" s="99"/>
      <c r="AK14" s="99"/>
      <c r="AL14" s="99"/>
      <c r="AM14" s="99"/>
      <c r="AN14" s="99"/>
    </row>
    <row r="15" spans="1:40" s="71" customFormat="1" x14ac:dyDescent="0.3">
      <c r="A15" s="66">
        <v>3096</v>
      </c>
      <c r="B15" s="67" t="s">
        <v>187</v>
      </c>
      <c r="C15" s="66">
        <v>30</v>
      </c>
      <c r="D15" s="88">
        <v>25</v>
      </c>
      <c r="E15" s="68">
        <v>9</v>
      </c>
      <c r="F15" s="66">
        <v>63</v>
      </c>
      <c r="G15" s="66">
        <f t="shared" si="6"/>
        <v>112.5</v>
      </c>
      <c r="H15" s="69">
        <f t="shared" si="2"/>
        <v>87.75</v>
      </c>
      <c r="I15" s="66">
        <v>90</v>
      </c>
      <c r="J15" s="119">
        <f t="shared" si="3"/>
        <v>-27.25</v>
      </c>
      <c r="K15" s="77">
        <f t="shared" si="4"/>
        <v>-0.90833333333333333</v>
      </c>
      <c r="L15" s="44">
        <f t="shared" si="0"/>
        <v>0.14625000000000002</v>
      </c>
      <c r="M15" s="40">
        <f t="shared" si="1"/>
        <v>-0.76208333333333333</v>
      </c>
      <c r="N15" s="83">
        <v>25</v>
      </c>
      <c r="O15" s="71">
        <f t="shared" si="5"/>
        <v>12.5</v>
      </c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</row>
    <row r="16" spans="1:40" s="71" customFormat="1" x14ac:dyDescent="0.3">
      <c r="A16" s="66">
        <v>3097</v>
      </c>
      <c r="B16" s="67" t="s">
        <v>185</v>
      </c>
      <c r="C16" s="66">
        <v>30</v>
      </c>
      <c r="D16" s="88">
        <v>27</v>
      </c>
      <c r="E16" s="68">
        <v>9</v>
      </c>
      <c r="F16" s="66">
        <v>126</v>
      </c>
      <c r="G16" s="66">
        <f t="shared" si="6"/>
        <v>85.5</v>
      </c>
      <c r="H16" s="69">
        <f t="shared" si="2"/>
        <v>105.75</v>
      </c>
      <c r="I16" s="66">
        <v>90</v>
      </c>
      <c r="J16" s="119">
        <f t="shared" si="3"/>
        <v>-11.25</v>
      </c>
      <c r="K16" s="77">
        <f t="shared" si="4"/>
        <v>-0.375</v>
      </c>
      <c r="L16" s="44">
        <f t="shared" si="0"/>
        <v>0.17625000000000002</v>
      </c>
      <c r="M16" s="40">
        <f t="shared" si="1"/>
        <v>-0.19874999999999998</v>
      </c>
      <c r="N16" s="83">
        <v>19</v>
      </c>
      <c r="O16" s="71">
        <f t="shared" si="5"/>
        <v>9.5</v>
      </c>
      <c r="P16" s="99"/>
      <c r="Q16" s="99"/>
      <c r="R16" s="99"/>
      <c r="S16" s="99"/>
      <c r="T16" s="99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</row>
    <row r="17" spans="1:40" s="71" customFormat="1" x14ac:dyDescent="0.3">
      <c r="A17" s="66">
        <v>1240</v>
      </c>
      <c r="B17" s="67" t="s">
        <v>184</v>
      </c>
      <c r="C17" s="66">
        <v>30</v>
      </c>
      <c r="D17" s="88">
        <v>0</v>
      </c>
      <c r="E17" s="68">
        <v>9</v>
      </c>
      <c r="F17" s="66">
        <v>153</v>
      </c>
      <c r="G17" s="66">
        <f t="shared" si="6"/>
        <v>175.5</v>
      </c>
      <c r="H17" s="69">
        <f t="shared" si="2"/>
        <v>164.25</v>
      </c>
      <c r="I17" s="66">
        <v>300</v>
      </c>
      <c r="J17" s="119">
        <f t="shared" si="3"/>
        <v>-135.75</v>
      </c>
      <c r="K17" s="77">
        <f t="shared" si="4"/>
        <v>-4.5250000000000004</v>
      </c>
      <c r="L17" s="44">
        <f t="shared" si="0"/>
        <v>0.27374999999999999</v>
      </c>
      <c r="M17" s="40">
        <f t="shared" si="1"/>
        <v>-4.2512500000000006</v>
      </c>
      <c r="N17" s="83">
        <v>39</v>
      </c>
      <c r="O17" s="71">
        <f t="shared" si="5"/>
        <v>19.5</v>
      </c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</row>
    <row r="18" spans="1:40" s="71" customFormat="1" x14ac:dyDescent="0.3">
      <c r="A18" s="66">
        <v>1377</v>
      </c>
      <c r="B18" s="67" t="s">
        <v>345</v>
      </c>
      <c r="C18" s="66">
        <v>28</v>
      </c>
      <c r="D18" s="88">
        <v>791</v>
      </c>
      <c r="E18" s="68">
        <v>9</v>
      </c>
      <c r="F18" s="66">
        <v>632</v>
      </c>
      <c r="G18" s="66">
        <f t="shared" si="6"/>
        <v>1291.5</v>
      </c>
      <c r="H18" s="69">
        <f t="shared" si="2"/>
        <v>961.75</v>
      </c>
      <c r="I18" s="66">
        <v>168</v>
      </c>
      <c r="J18" s="119">
        <f t="shared" si="3"/>
        <v>2.75</v>
      </c>
      <c r="K18" s="77">
        <f t="shared" si="4"/>
        <v>9.8214285714285712E-2</v>
      </c>
      <c r="L18" s="44">
        <f t="shared" si="0"/>
        <v>1.7174107142857145</v>
      </c>
      <c r="M18" s="40">
        <f t="shared" si="1"/>
        <v>1.8156250000000003</v>
      </c>
      <c r="N18" s="83">
        <v>287</v>
      </c>
      <c r="O18" s="71">
        <f t="shared" si="5"/>
        <v>143.5</v>
      </c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  <c r="AN18" s="99"/>
    </row>
    <row r="19" spans="1:40" s="71" customFormat="1" x14ac:dyDescent="0.3">
      <c r="A19" s="66">
        <v>3087</v>
      </c>
      <c r="B19" s="67" t="s">
        <v>356</v>
      </c>
      <c r="C19" s="66">
        <v>21</v>
      </c>
      <c r="D19" s="88">
        <v>814</v>
      </c>
      <c r="E19" s="68">
        <v>9</v>
      </c>
      <c r="F19" s="66">
        <v>600</v>
      </c>
      <c r="G19" s="66">
        <f t="shared" si="6"/>
        <v>648</v>
      </c>
      <c r="H19" s="69">
        <f t="shared" si="2"/>
        <v>624</v>
      </c>
      <c r="I19" s="66"/>
      <c r="J19" s="119">
        <f t="shared" si="3"/>
        <v>-190</v>
      </c>
      <c r="K19" s="77">
        <f t="shared" si="4"/>
        <v>-9.0476190476190474</v>
      </c>
      <c r="L19" s="44">
        <f t="shared" si="0"/>
        <v>1.4857142857142858</v>
      </c>
      <c r="M19" s="40">
        <f t="shared" si="1"/>
        <v>-7.5619047619047617</v>
      </c>
      <c r="N19" s="83">
        <v>287</v>
      </c>
      <c r="O19" s="71">
        <v>72</v>
      </c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/>
    </row>
    <row r="20" spans="1:40" s="71" customFormat="1" x14ac:dyDescent="0.3">
      <c r="A20" s="66">
        <v>57</v>
      </c>
      <c r="B20" s="67" t="s">
        <v>364</v>
      </c>
      <c r="C20" s="66">
        <v>6</v>
      </c>
      <c r="D20" s="88">
        <v>3</v>
      </c>
      <c r="E20" s="68">
        <v>8</v>
      </c>
      <c r="F20" s="66">
        <v>240</v>
      </c>
      <c r="G20" s="66">
        <f t="shared" si="6"/>
        <v>184</v>
      </c>
      <c r="H20" s="69">
        <f t="shared" si="2"/>
        <v>212</v>
      </c>
      <c r="I20" s="66">
        <v>120</v>
      </c>
      <c r="J20" s="119">
        <f t="shared" si="3"/>
        <v>89</v>
      </c>
      <c r="K20" s="77">
        <f t="shared" si="4"/>
        <v>14.833333333333334</v>
      </c>
      <c r="L20" s="44">
        <f t="shared" si="0"/>
        <v>1.7666666666666668</v>
      </c>
      <c r="M20" s="40">
        <f t="shared" si="1"/>
        <v>16.600000000000001</v>
      </c>
      <c r="N20" s="83">
        <v>46</v>
      </c>
      <c r="O20" s="71">
        <f t="shared" si="5"/>
        <v>23</v>
      </c>
      <c r="P20" s="99"/>
      <c r="Q20" s="99"/>
      <c r="R20" s="99"/>
      <c r="S20" s="99"/>
      <c r="T20" s="99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  <c r="AN20" s="99"/>
    </row>
    <row r="21" spans="1:40" s="71" customFormat="1" x14ac:dyDescent="0.3">
      <c r="A21" s="66">
        <v>53</v>
      </c>
      <c r="B21" s="67" t="s">
        <v>140</v>
      </c>
      <c r="C21" s="66">
        <v>60</v>
      </c>
      <c r="D21" s="88">
        <v>0</v>
      </c>
      <c r="E21" s="68">
        <v>3.5</v>
      </c>
      <c r="F21" s="66">
        <v>4000</v>
      </c>
      <c r="G21" s="66">
        <f t="shared" si="6"/>
        <v>2625</v>
      </c>
      <c r="H21" s="69">
        <f t="shared" si="2"/>
        <v>3312.5</v>
      </c>
      <c r="I21" s="66"/>
      <c r="J21" s="119">
        <f t="shared" si="3"/>
        <v>3312.5</v>
      </c>
      <c r="K21" s="77">
        <f>IF(J21&lt;=0,0, J21)/C21</f>
        <v>55.208333333333336</v>
      </c>
      <c r="L21" s="44">
        <f t="shared" si="0"/>
        <v>2.7604166666666665</v>
      </c>
      <c r="M21" s="40">
        <f t="shared" si="1"/>
        <v>57.96875</v>
      </c>
      <c r="N21" s="83">
        <v>1500</v>
      </c>
      <c r="O21" s="71">
        <f t="shared" si="5"/>
        <v>750</v>
      </c>
      <c r="P21" s="99"/>
      <c r="Q21" s="99"/>
      <c r="R21" s="99"/>
      <c r="S21" s="99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/>
      <c r="AH21" s="99"/>
      <c r="AI21" s="99"/>
      <c r="AJ21" s="99"/>
      <c r="AK21" s="99"/>
      <c r="AL21" s="99"/>
      <c r="AM21" s="99"/>
      <c r="AN21" s="99"/>
    </row>
    <row r="22" spans="1:40" s="71" customFormat="1" x14ac:dyDescent="0.3">
      <c r="A22" s="66">
        <v>72</v>
      </c>
      <c r="B22" s="67" t="s">
        <v>139</v>
      </c>
      <c r="C22" s="66">
        <v>60</v>
      </c>
      <c r="D22" s="88">
        <v>0</v>
      </c>
      <c r="E22" s="68">
        <v>3.5</v>
      </c>
      <c r="F22" s="66">
        <v>5500</v>
      </c>
      <c r="G22" s="66">
        <f t="shared" si="6"/>
        <v>3675</v>
      </c>
      <c r="H22" s="69">
        <f t="shared" si="2"/>
        <v>4587.5</v>
      </c>
      <c r="I22" s="66"/>
      <c r="J22" s="119">
        <f t="shared" si="3"/>
        <v>4587.5</v>
      </c>
      <c r="K22" s="77">
        <f>IF(J22&lt;=0,0, J22)/C22</f>
        <v>76.458333333333329</v>
      </c>
      <c r="L22" s="44">
        <f t="shared" si="0"/>
        <v>3.8229166666666665</v>
      </c>
      <c r="M22" s="40">
        <f t="shared" si="1"/>
        <v>80.28125</v>
      </c>
      <c r="N22" s="83">
        <v>2100</v>
      </c>
      <c r="O22" s="71">
        <f t="shared" si="5"/>
        <v>1050</v>
      </c>
      <c r="P22" s="99"/>
      <c r="Q22" s="99"/>
      <c r="R22" s="99"/>
      <c r="S22" s="99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  <c r="AN22" s="99"/>
    </row>
    <row r="23" spans="1:40" s="71" customFormat="1" x14ac:dyDescent="0.3">
      <c r="A23" s="66">
        <v>3401</v>
      </c>
      <c r="B23" s="67" t="s">
        <v>109</v>
      </c>
      <c r="C23" s="66">
        <v>30</v>
      </c>
      <c r="D23" s="88">
        <v>1695</v>
      </c>
      <c r="E23" s="68">
        <v>8</v>
      </c>
      <c r="F23" s="66">
        <v>4316</v>
      </c>
      <c r="G23" s="66">
        <f t="shared" si="6"/>
        <v>7764</v>
      </c>
      <c r="H23" s="69">
        <f t="shared" si="2"/>
        <v>6040</v>
      </c>
      <c r="I23" s="66"/>
      <c r="J23" s="119">
        <f t="shared" si="3"/>
        <v>4345</v>
      </c>
      <c r="K23" s="77">
        <f t="shared" si="4"/>
        <v>144.83333333333334</v>
      </c>
      <c r="L23" s="44">
        <f t="shared" si="0"/>
        <v>10.066666666666666</v>
      </c>
      <c r="M23" s="40">
        <f t="shared" si="1"/>
        <v>154.9</v>
      </c>
      <c r="N23" s="83">
        <v>1941</v>
      </c>
      <c r="O23" s="71">
        <f t="shared" si="5"/>
        <v>970.5</v>
      </c>
      <c r="P23" s="99"/>
      <c r="Q23" s="99"/>
      <c r="R23" s="99"/>
      <c r="S23" s="99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</row>
    <row r="24" spans="1:40" s="71" customFormat="1" x14ac:dyDescent="0.3">
      <c r="A24" s="66">
        <v>3400</v>
      </c>
      <c r="B24" s="67" t="s">
        <v>108</v>
      </c>
      <c r="C24" s="66">
        <v>30</v>
      </c>
      <c r="D24" s="88">
        <v>1417</v>
      </c>
      <c r="E24" s="68">
        <v>8</v>
      </c>
      <c r="F24" s="66">
        <v>4930</v>
      </c>
      <c r="G24" s="66">
        <f t="shared" si="6"/>
        <v>10016</v>
      </c>
      <c r="H24" s="69">
        <f t="shared" si="2"/>
        <v>7473</v>
      </c>
      <c r="I24" s="66"/>
      <c r="J24" s="119">
        <f t="shared" si="3"/>
        <v>6056</v>
      </c>
      <c r="K24" s="77">
        <f t="shared" si="4"/>
        <v>201.86666666666667</v>
      </c>
      <c r="L24" s="44">
        <f t="shared" si="0"/>
        <v>12.455000000000002</v>
      </c>
      <c r="M24" s="40">
        <f t="shared" si="1"/>
        <v>214.32166666666669</v>
      </c>
      <c r="N24" s="83">
        <v>2504</v>
      </c>
      <c r="O24" s="71">
        <f t="shared" si="5"/>
        <v>1252</v>
      </c>
      <c r="P24" s="99"/>
      <c r="Q24" s="99"/>
      <c r="R24" s="99"/>
      <c r="S24" s="99"/>
      <c r="T24" s="99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</row>
    <row r="25" spans="1:40" s="71" customFormat="1" x14ac:dyDescent="0.3">
      <c r="A25" s="66">
        <v>1394</v>
      </c>
      <c r="B25" s="67" t="s">
        <v>102</v>
      </c>
      <c r="C25" s="66">
        <v>40</v>
      </c>
      <c r="D25" s="88">
        <v>0</v>
      </c>
      <c r="E25" s="68">
        <v>3</v>
      </c>
      <c r="F25" s="66">
        <v>2755</v>
      </c>
      <c r="G25" s="66">
        <f t="shared" si="6"/>
        <v>2163</v>
      </c>
      <c r="H25" s="69">
        <f t="shared" si="2"/>
        <v>2459</v>
      </c>
      <c r="I25" s="66"/>
      <c r="J25" s="119">
        <f t="shared" si="3"/>
        <v>2459</v>
      </c>
      <c r="K25" s="77">
        <f>IF(J25&lt;=0,0, J25)/C25</f>
        <v>61.475000000000001</v>
      </c>
      <c r="L25" s="44">
        <f t="shared" si="0"/>
        <v>3.07375</v>
      </c>
      <c r="M25" s="40">
        <f t="shared" si="1"/>
        <v>64.548749999999998</v>
      </c>
      <c r="N25" s="83">
        <v>1442</v>
      </c>
      <c r="O25" s="71">
        <f t="shared" si="5"/>
        <v>721</v>
      </c>
      <c r="P25" s="99"/>
      <c r="Q25" s="99"/>
      <c r="R25" s="99"/>
      <c r="S25" s="99"/>
      <c r="T25" s="99"/>
      <c r="U25" s="99"/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  <c r="AN25" s="99"/>
    </row>
    <row r="26" spans="1:40" s="71" customFormat="1" x14ac:dyDescent="0.3">
      <c r="A26" s="66">
        <v>3402</v>
      </c>
      <c r="B26" s="67" t="s">
        <v>110</v>
      </c>
      <c r="C26" s="66">
        <v>30</v>
      </c>
      <c r="D26" s="88">
        <v>0</v>
      </c>
      <c r="E26" s="68">
        <v>8</v>
      </c>
      <c r="F26" s="66">
        <v>2812</v>
      </c>
      <c r="G26" s="66">
        <f t="shared" si="6"/>
        <v>3200</v>
      </c>
      <c r="H26" s="69">
        <f t="shared" si="2"/>
        <v>3006</v>
      </c>
      <c r="I26" s="66">
        <v>3600</v>
      </c>
      <c r="J26" s="119">
        <f t="shared" si="3"/>
        <v>-594</v>
      </c>
      <c r="K26" s="77">
        <f t="shared" si="4"/>
        <v>-19.8</v>
      </c>
      <c r="L26" s="44">
        <f t="shared" si="0"/>
        <v>5.0100000000000007</v>
      </c>
      <c r="M26" s="40">
        <f t="shared" si="1"/>
        <v>-14.79</v>
      </c>
      <c r="N26" s="83">
        <v>800</v>
      </c>
      <c r="O26" s="71">
        <f t="shared" si="5"/>
        <v>400</v>
      </c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</row>
    <row r="27" spans="1:40" s="71" customFormat="1" x14ac:dyDescent="0.3">
      <c r="A27" s="66">
        <v>3086</v>
      </c>
      <c r="B27" s="67" t="s">
        <v>333</v>
      </c>
      <c r="C27" s="66">
        <v>20</v>
      </c>
      <c r="D27" s="88">
        <v>0</v>
      </c>
      <c r="E27" s="68">
        <v>3</v>
      </c>
      <c r="F27" s="66">
        <v>1660</v>
      </c>
      <c r="G27" s="66">
        <f t="shared" si="6"/>
        <v>1500</v>
      </c>
      <c r="H27" s="69">
        <f t="shared" si="2"/>
        <v>1580</v>
      </c>
      <c r="I27" s="66"/>
      <c r="J27" s="119">
        <f t="shared" si="3"/>
        <v>1580</v>
      </c>
      <c r="K27" s="77">
        <f t="shared" ref="K27:K39" si="7">IF(J27&lt;=0,0, J27)/C27</f>
        <v>79</v>
      </c>
      <c r="L27" s="44">
        <f t="shared" si="0"/>
        <v>3.95</v>
      </c>
      <c r="M27" s="40">
        <f t="shared" si="1"/>
        <v>82.95</v>
      </c>
      <c r="N27" s="83">
        <v>1000</v>
      </c>
      <c r="O27" s="71">
        <f t="shared" si="5"/>
        <v>500</v>
      </c>
      <c r="P27" s="99"/>
      <c r="Q27" s="99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99"/>
    </row>
    <row r="28" spans="1:40" s="71" customFormat="1" x14ac:dyDescent="0.3">
      <c r="A28" s="66">
        <v>1348</v>
      </c>
      <c r="B28" s="67" t="s">
        <v>67</v>
      </c>
      <c r="C28" s="66">
        <v>42</v>
      </c>
      <c r="D28" s="88">
        <v>0</v>
      </c>
      <c r="E28" s="68">
        <v>3</v>
      </c>
      <c r="F28" s="66">
        <v>3699</v>
      </c>
      <c r="G28" s="66">
        <f t="shared" si="6"/>
        <v>3750</v>
      </c>
      <c r="H28" s="69">
        <f t="shared" si="2"/>
        <v>3724.5</v>
      </c>
      <c r="I28" s="66"/>
      <c r="J28" s="119">
        <f t="shared" si="3"/>
        <v>3724.5</v>
      </c>
      <c r="K28" s="77">
        <f t="shared" si="7"/>
        <v>88.678571428571431</v>
      </c>
      <c r="L28" s="44">
        <f t="shared" si="0"/>
        <v>4.4339285714285719</v>
      </c>
      <c r="M28" s="40">
        <f t="shared" si="1"/>
        <v>93.112499999999997</v>
      </c>
      <c r="N28" s="83">
        <v>2500</v>
      </c>
      <c r="O28" s="71">
        <f t="shared" si="5"/>
        <v>1250</v>
      </c>
      <c r="P28" s="99"/>
      <c r="Q28" s="99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99"/>
    </row>
    <row r="29" spans="1:40" s="71" customFormat="1" x14ac:dyDescent="0.3">
      <c r="A29" s="66">
        <v>3085</v>
      </c>
      <c r="B29" s="67" t="s">
        <v>55</v>
      </c>
      <c r="C29" s="66">
        <v>42</v>
      </c>
      <c r="D29" s="88">
        <v>0</v>
      </c>
      <c r="E29" s="68">
        <v>3</v>
      </c>
      <c r="F29" s="66">
        <v>9835</v>
      </c>
      <c r="G29" s="66">
        <f t="shared" si="6"/>
        <v>6750</v>
      </c>
      <c r="H29" s="69">
        <f t="shared" si="2"/>
        <v>8292.5</v>
      </c>
      <c r="I29" s="66"/>
      <c r="J29" s="119">
        <f t="shared" si="3"/>
        <v>8292.5</v>
      </c>
      <c r="K29" s="77">
        <f t="shared" si="7"/>
        <v>197.4404761904762</v>
      </c>
      <c r="L29" s="44">
        <f t="shared" si="0"/>
        <v>9.8720238095238102</v>
      </c>
      <c r="M29" s="40">
        <f t="shared" si="1"/>
        <v>207.3125</v>
      </c>
      <c r="N29" s="83">
        <v>4500</v>
      </c>
      <c r="O29" s="71">
        <f t="shared" si="5"/>
        <v>2250</v>
      </c>
      <c r="P29" s="99"/>
      <c r="Q29" s="99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99"/>
    </row>
    <row r="30" spans="1:40" s="71" customFormat="1" x14ac:dyDescent="0.3">
      <c r="A30" s="66">
        <v>1341</v>
      </c>
      <c r="B30" s="67" t="s">
        <v>255</v>
      </c>
      <c r="C30" s="66">
        <v>20</v>
      </c>
      <c r="D30" s="88">
        <v>0</v>
      </c>
      <c r="E30" s="68">
        <v>3</v>
      </c>
      <c r="F30" s="66">
        <v>1431</v>
      </c>
      <c r="G30" s="66">
        <f t="shared" si="6"/>
        <v>1200</v>
      </c>
      <c r="H30" s="69">
        <f t="shared" si="2"/>
        <v>1315.5</v>
      </c>
      <c r="I30" s="66"/>
      <c r="J30" s="119">
        <f t="shared" si="3"/>
        <v>1315.5</v>
      </c>
      <c r="K30" s="77">
        <f t="shared" si="7"/>
        <v>65.775000000000006</v>
      </c>
      <c r="L30" s="44">
        <f t="shared" si="0"/>
        <v>3.2887500000000003</v>
      </c>
      <c r="M30" s="40">
        <f t="shared" si="1"/>
        <v>69.063749999999999</v>
      </c>
      <c r="N30" s="83">
        <v>800</v>
      </c>
      <c r="O30" s="71">
        <f t="shared" si="5"/>
        <v>400</v>
      </c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</row>
    <row r="31" spans="1:40" s="71" customFormat="1" x14ac:dyDescent="0.3">
      <c r="A31" s="66">
        <v>1538</v>
      </c>
      <c r="B31" s="67" t="s">
        <v>238</v>
      </c>
      <c r="C31" s="66">
        <v>60</v>
      </c>
      <c r="D31" s="88">
        <v>0</v>
      </c>
      <c r="E31" s="68">
        <v>4</v>
      </c>
      <c r="F31" s="66">
        <v>2867</v>
      </c>
      <c r="G31" s="66">
        <f t="shared" si="6"/>
        <v>2714</v>
      </c>
      <c r="H31" s="69">
        <f t="shared" si="2"/>
        <v>2790.5</v>
      </c>
      <c r="I31" s="66"/>
      <c r="J31" s="119">
        <f t="shared" si="3"/>
        <v>2790.5</v>
      </c>
      <c r="K31" s="77">
        <f t="shared" si="7"/>
        <v>46.508333333333333</v>
      </c>
      <c r="L31" s="44">
        <f t="shared" si="0"/>
        <v>2.3254166666666669</v>
      </c>
      <c r="M31" s="40">
        <f t="shared" si="1"/>
        <v>48.833750000000002</v>
      </c>
      <c r="N31" s="83">
        <v>1357</v>
      </c>
      <c r="O31" s="71">
        <f t="shared" si="5"/>
        <v>678.5</v>
      </c>
      <c r="P31" s="99"/>
      <c r="Q31" s="99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99"/>
    </row>
    <row r="32" spans="1:40" s="71" customFormat="1" x14ac:dyDescent="0.3">
      <c r="A32" s="66">
        <v>1772</v>
      </c>
      <c r="B32" s="67" t="s">
        <v>365</v>
      </c>
      <c r="C32" s="66">
        <v>70</v>
      </c>
      <c r="D32" s="88">
        <v>0</v>
      </c>
      <c r="E32" s="68">
        <v>4</v>
      </c>
      <c r="F32" s="66">
        <v>1702</v>
      </c>
      <c r="G32" s="66">
        <v>1702</v>
      </c>
      <c r="H32" s="69">
        <f t="shared" si="2"/>
        <v>1702</v>
      </c>
      <c r="I32" s="66"/>
      <c r="J32" s="119">
        <f t="shared" si="3"/>
        <v>1702</v>
      </c>
      <c r="K32" s="77">
        <f t="shared" si="7"/>
        <v>24.314285714285713</v>
      </c>
      <c r="L32" s="44">
        <f t="shared" si="0"/>
        <v>1.2157142857142857</v>
      </c>
      <c r="M32" s="40">
        <f t="shared" si="1"/>
        <v>25.529999999999998</v>
      </c>
      <c r="N32" s="83"/>
      <c r="P32" s="99"/>
      <c r="Q32" s="99"/>
      <c r="R32" s="99"/>
      <c r="S32" s="99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99"/>
      <c r="AI32" s="99"/>
      <c r="AJ32" s="99"/>
      <c r="AK32" s="99"/>
      <c r="AL32" s="99"/>
      <c r="AM32" s="99"/>
      <c r="AN32" s="99"/>
    </row>
    <row r="33" spans="1:40" s="71" customFormat="1" x14ac:dyDescent="0.3">
      <c r="A33" s="66">
        <v>1395</v>
      </c>
      <c r="B33" s="67" t="s">
        <v>366</v>
      </c>
      <c r="C33" s="66">
        <v>70</v>
      </c>
      <c r="D33" s="88">
        <v>0</v>
      </c>
      <c r="E33" s="68">
        <v>4</v>
      </c>
      <c r="F33" s="66">
        <v>5458</v>
      </c>
      <c r="G33" s="66">
        <f t="shared" ref="G33:G96" si="8">O33*E33</f>
        <v>5600</v>
      </c>
      <c r="H33" s="69">
        <f t="shared" si="2"/>
        <v>5529</v>
      </c>
      <c r="I33" s="66"/>
      <c r="J33" s="119">
        <f t="shared" si="3"/>
        <v>5529</v>
      </c>
      <c r="K33" s="77">
        <f t="shared" si="7"/>
        <v>78.98571428571428</v>
      </c>
      <c r="L33" s="44">
        <f t="shared" si="0"/>
        <v>3.9492857142857143</v>
      </c>
      <c r="M33" s="40">
        <f t="shared" si="1"/>
        <v>82.934999999999988</v>
      </c>
      <c r="N33" s="83">
        <v>2800</v>
      </c>
      <c r="O33" s="71">
        <f t="shared" si="5"/>
        <v>1400</v>
      </c>
      <c r="P33" s="99"/>
      <c r="Q33" s="99"/>
      <c r="R33" s="99"/>
      <c r="S33" s="99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99"/>
      <c r="AI33" s="99"/>
      <c r="AJ33" s="99"/>
      <c r="AK33" s="99"/>
      <c r="AL33" s="99"/>
      <c r="AM33" s="99"/>
      <c r="AN33" s="99"/>
    </row>
    <row r="34" spans="1:40" s="71" customFormat="1" x14ac:dyDescent="0.3">
      <c r="A34" s="66">
        <v>1397</v>
      </c>
      <c r="B34" s="67" t="s">
        <v>250</v>
      </c>
      <c r="C34" s="66">
        <v>40</v>
      </c>
      <c r="D34" s="88">
        <v>0</v>
      </c>
      <c r="E34" s="68">
        <v>3</v>
      </c>
      <c r="F34" s="66">
        <v>4099</v>
      </c>
      <c r="G34" s="66">
        <f t="shared" si="8"/>
        <v>3750</v>
      </c>
      <c r="H34" s="69">
        <f t="shared" si="2"/>
        <v>3924.5</v>
      </c>
      <c r="I34" s="66"/>
      <c r="J34" s="119">
        <f t="shared" si="3"/>
        <v>3924.5</v>
      </c>
      <c r="K34" s="77">
        <f t="shared" si="7"/>
        <v>98.112499999999997</v>
      </c>
      <c r="L34" s="44">
        <f t="shared" si="0"/>
        <v>4.9056250000000006</v>
      </c>
      <c r="M34" s="40">
        <f t="shared" si="1"/>
        <v>103.018125</v>
      </c>
      <c r="N34" s="83">
        <v>2500</v>
      </c>
      <c r="O34" s="71">
        <f t="shared" si="5"/>
        <v>1250</v>
      </c>
      <c r="P34" s="99"/>
      <c r="Q34" s="99"/>
      <c r="R34" s="99"/>
      <c r="S34" s="99"/>
      <c r="T34" s="99"/>
      <c r="U34" s="99"/>
      <c r="V34" s="99"/>
      <c r="W34" s="99"/>
      <c r="X34" s="99"/>
      <c r="Y34" s="99"/>
      <c r="Z34" s="99"/>
      <c r="AA34" s="99"/>
      <c r="AB34" s="99"/>
      <c r="AC34" s="99"/>
      <c r="AD34" s="99"/>
      <c r="AE34" s="99"/>
      <c r="AF34" s="99"/>
      <c r="AG34" s="99"/>
      <c r="AH34" s="99"/>
      <c r="AI34" s="99"/>
      <c r="AJ34" s="99"/>
      <c r="AK34" s="99"/>
      <c r="AL34" s="99"/>
      <c r="AM34" s="99"/>
      <c r="AN34" s="99"/>
    </row>
    <row r="35" spans="1:40" s="71" customFormat="1" x14ac:dyDescent="0.3">
      <c r="A35" s="66">
        <v>1016</v>
      </c>
      <c r="B35" s="67" t="s">
        <v>56</v>
      </c>
      <c r="C35" s="66">
        <v>15</v>
      </c>
      <c r="D35" s="88">
        <v>0</v>
      </c>
      <c r="E35" s="68">
        <v>3.5</v>
      </c>
      <c r="F35" s="66">
        <v>932</v>
      </c>
      <c r="G35" s="66">
        <f t="shared" si="8"/>
        <v>787.5</v>
      </c>
      <c r="H35" s="69">
        <f t="shared" si="2"/>
        <v>859.75</v>
      </c>
      <c r="I35" s="66"/>
      <c r="J35" s="119">
        <f t="shared" si="3"/>
        <v>859.75</v>
      </c>
      <c r="K35" s="77">
        <f t="shared" si="7"/>
        <v>57.31666666666667</v>
      </c>
      <c r="L35" s="44">
        <f t="shared" si="0"/>
        <v>2.8658333333333337</v>
      </c>
      <c r="M35" s="40">
        <f t="shared" si="1"/>
        <v>60.182500000000005</v>
      </c>
      <c r="N35" s="83">
        <v>450</v>
      </c>
      <c r="O35" s="71">
        <f t="shared" si="5"/>
        <v>225</v>
      </c>
      <c r="P35" s="99"/>
      <c r="Q35" s="99"/>
      <c r="R35" s="99"/>
      <c r="S35" s="99"/>
      <c r="T35" s="99"/>
      <c r="U35" s="99"/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</row>
    <row r="36" spans="1:40" s="71" customFormat="1" x14ac:dyDescent="0.3">
      <c r="A36" s="66">
        <v>1036</v>
      </c>
      <c r="B36" s="67" t="s">
        <v>71</v>
      </c>
      <c r="C36" s="66">
        <v>15</v>
      </c>
      <c r="D36" s="88">
        <v>0</v>
      </c>
      <c r="E36" s="68">
        <v>3.5</v>
      </c>
      <c r="F36" s="66">
        <v>545</v>
      </c>
      <c r="G36" s="66">
        <f t="shared" si="8"/>
        <v>612.5</v>
      </c>
      <c r="H36" s="69">
        <f t="shared" si="2"/>
        <v>578.75</v>
      </c>
      <c r="I36" s="66"/>
      <c r="J36" s="119">
        <f t="shared" si="3"/>
        <v>578.75</v>
      </c>
      <c r="K36" s="77">
        <f t="shared" si="7"/>
        <v>38.583333333333336</v>
      </c>
      <c r="L36" s="44">
        <f t="shared" si="0"/>
        <v>1.9291666666666667</v>
      </c>
      <c r="M36" s="40">
        <f t="shared" si="1"/>
        <v>40.512500000000003</v>
      </c>
      <c r="N36" s="83">
        <v>350</v>
      </c>
      <c r="O36" s="71">
        <f t="shared" si="5"/>
        <v>175</v>
      </c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99"/>
      <c r="AA36" s="99"/>
      <c r="AB36" s="99"/>
      <c r="AC36" s="99"/>
      <c r="AD36" s="99"/>
      <c r="AE36" s="99"/>
      <c r="AF36" s="99"/>
      <c r="AG36" s="99"/>
      <c r="AH36" s="99"/>
      <c r="AI36" s="99"/>
      <c r="AJ36" s="99"/>
      <c r="AK36" s="99"/>
      <c r="AL36" s="99"/>
      <c r="AM36" s="99"/>
      <c r="AN36" s="99"/>
    </row>
    <row r="37" spans="1:40" s="78" customFormat="1" x14ac:dyDescent="0.3">
      <c r="A37" s="73">
        <v>1522</v>
      </c>
      <c r="B37" s="74" t="s">
        <v>242</v>
      </c>
      <c r="C37" s="73">
        <v>28</v>
      </c>
      <c r="D37" s="73">
        <v>0</v>
      </c>
      <c r="E37" s="76">
        <v>4</v>
      </c>
      <c r="F37" s="73">
        <v>1232</v>
      </c>
      <c r="G37" s="73">
        <f t="shared" si="8"/>
        <v>770</v>
      </c>
      <c r="H37" s="77">
        <f t="shared" si="2"/>
        <v>1001</v>
      </c>
      <c r="I37" s="73"/>
      <c r="J37" s="77">
        <f t="shared" si="3"/>
        <v>1001</v>
      </c>
      <c r="K37" s="77">
        <f t="shared" si="7"/>
        <v>35.75</v>
      </c>
      <c r="L37" s="40">
        <f t="shared" si="0"/>
        <v>1.7875000000000001</v>
      </c>
      <c r="M37" s="40">
        <f t="shared" si="1"/>
        <v>37.537500000000001</v>
      </c>
      <c r="N37" s="85">
        <v>385</v>
      </c>
      <c r="O37" s="78">
        <f t="shared" si="5"/>
        <v>192.5</v>
      </c>
    </row>
    <row r="38" spans="1:40" s="71" customFormat="1" x14ac:dyDescent="0.3">
      <c r="A38" s="66">
        <v>1214</v>
      </c>
      <c r="B38" s="67" t="s">
        <v>57</v>
      </c>
      <c r="C38" s="66">
        <v>15</v>
      </c>
      <c r="D38" s="88">
        <v>0</v>
      </c>
      <c r="E38" s="68">
        <v>3.5</v>
      </c>
      <c r="F38" s="66">
        <v>711</v>
      </c>
      <c r="G38" s="66">
        <f t="shared" si="8"/>
        <v>612.5</v>
      </c>
      <c r="H38" s="69">
        <f t="shared" si="2"/>
        <v>661.75</v>
      </c>
      <c r="I38" s="66"/>
      <c r="J38" s="119">
        <f t="shared" si="3"/>
        <v>661.75</v>
      </c>
      <c r="K38" s="77">
        <f t="shared" si="7"/>
        <v>44.116666666666667</v>
      </c>
      <c r="L38" s="44">
        <f t="shared" si="0"/>
        <v>2.2058333333333331</v>
      </c>
      <c r="M38" s="40">
        <f t="shared" si="1"/>
        <v>46.322499999999998</v>
      </c>
      <c r="N38" s="83">
        <v>350</v>
      </c>
      <c r="O38" s="71">
        <f t="shared" si="5"/>
        <v>175</v>
      </c>
      <c r="P38" s="99"/>
      <c r="Q38" s="99"/>
      <c r="R38" s="99"/>
      <c r="S38" s="99"/>
      <c r="T38" s="99"/>
      <c r="U38" s="99"/>
      <c r="V38" s="99"/>
      <c r="W38" s="99"/>
      <c r="X38" s="99"/>
      <c r="Y38" s="99"/>
      <c r="Z38" s="99"/>
      <c r="AA38" s="99"/>
      <c r="AB38" s="99"/>
      <c r="AC38" s="99"/>
      <c r="AD38" s="99"/>
      <c r="AE38" s="99"/>
      <c r="AF38" s="99"/>
      <c r="AG38" s="99"/>
      <c r="AH38" s="99"/>
      <c r="AI38" s="99"/>
      <c r="AJ38" s="99"/>
      <c r="AK38" s="99"/>
      <c r="AL38" s="99"/>
      <c r="AM38" s="99"/>
      <c r="AN38" s="99"/>
    </row>
    <row r="39" spans="1:40" s="71" customFormat="1" x14ac:dyDescent="0.3">
      <c r="A39" s="66">
        <v>1235</v>
      </c>
      <c r="B39" s="67" t="s">
        <v>58</v>
      </c>
      <c r="C39" s="66">
        <v>15</v>
      </c>
      <c r="D39" s="88">
        <v>0</v>
      </c>
      <c r="E39" s="68">
        <v>3.5</v>
      </c>
      <c r="F39" s="66">
        <v>1468</v>
      </c>
      <c r="G39" s="66">
        <f t="shared" si="8"/>
        <v>892.5</v>
      </c>
      <c r="H39" s="69">
        <f t="shared" si="2"/>
        <v>1180.25</v>
      </c>
      <c r="I39" s="66"/>
      <c r="J39" s="119">
        <f t="shared" si="3"/>
        <v>1180.25</v>
      </c>
      <c r="K39" s="77">
        <f t="shared" si="7"/>
        <v>78.683333333333337</v>
      </c>
      <c r="L39" s="44">
        <f t="shared" si="0"/>
        <v>3.934166666666667</v>
      </c>
      <c r="M39" s="40">
        <f t="shared" si="1"/>
        <v>82.617500000000007</v>
      </c>
      <c r="N39" s="83">
        <v>510</v>
      </c>
      <c r="O39" s="71">
        <f t="shared" si="5"/>
        <v>255</v>
      </c>
      <c r="P39" s="99"/>
      <c r="Q39" s="99"/>
      <c r="R39" s="99"/>
      <c r="S39" s="99"/>
      <c r="T39" s="99"/>
      <c r="U39" s="99"/>
      <c r="V39" s="99"/>
      <c r="W39" s="99"/>
      <c r="X39" s="99"/>
      <c r="Y39" s="99"/>
      <c r="Z39" s="99"/>
      <c r="AA39" s="99"/>
      <c r="AB39" s="99"/>
      <c r="AC39" s="99"/>
      <c r="AD39" s="99"/>
      <c r="AE39" s="99"/>
      <c r="AF39" s="99"/>
      <c r="AG39" s="99"/>
      <c r="AH39" s="99"/>
      <c r="AI39" s="99"/>
      <c r="AJ39" s="99"/>
      <c r="AK39" s="99"/>
      <c r="AL39" s="99"/>
      <c r="AM39" s="99"/>
      <c r="AN39" s="99"/>
    </row>
    <row r="40" spans="1:40" s="65" customFormat="1" x14ac:dyDescent="0.3">
      <c r="A40" s="41">
        <v>1600</v>
      </c>
      <c r="B40" s="67" t="s">
        <v>281</v>
      </c>
      <c r="C40" s="41">
        <v>9</v>
      </c>
      <c r="D40" s="14">
        <v>580</v>
      </c>
      <c r="E40" s="42">
        <v>9</v>
      </c>
      <c r="F40" s="41">
        <v>360</v>
      </c>
      <c r="G40" s="66">
        <f t="shared" si="8"/>
        <v>274.5</v>
      </c>
      <c r="H40" s="69">
        <f t="shared" si="2"/>
        <v>317.25</v>
      </c>
      <c r="I40" s="41"/>
      <c r="J40" s="119">
        <f t="shared" si="3"/>
        <v>-262.75</v>
      </c>
      <c r="K40" s="77">
        <f t="shared" si="4"/>
        <v>-29.194444444444443</v>
      </c>
      <c r="L40" s="39">
        <f t="shared" si="0"/>
        <v>1.7625000000000002</v>
      </c>
      <c r="M40" s="40">
        <f t="shared" si="1"/>
        <v>-27.431944444444444</v>
      </c>
      <c r="N40" s="84">
        <v>61</v>
      </c>
      <c r="O40" s="71">
        <f t="shared" si="5"/>
        <v>30.5</v>
      </c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</row>
    <row r="41" spans="1:40" s="65" customFormat="1" x14ac:dyDescent="0.3">
      <c r="A41" s="41">
        <v>1601</v>
      </c>
      <c r="B41" s="63" t="s">
        <v>280</v>
      </c>
      <c r="C41" s="41">
        <v>9</v>
      </c>
      <c r="D41" s="14">
        <v>602</v>
      </c>
      <c r="E41" s="42">
        <v>9</v>
      </c>
      <c r="F41" s="41">
        <v>306</v>
      </c>
      <c r="G41" s="66">
        <f t="shared" si="8"/>
        <v>49.5</v>
      </c>
      <c r="H41" s="69">
        <f t="shared" si="2"/>
        <v>177.75</v>
      </c>
      <c r="I41" s="41"/>
      <c r="J41" s="119">
        <f t="shared" si="3"/>
        <v>-424.25</v>
      </c>
      <c r="K41" s="77">
        <f t="shared" si="4"/>
        <v>-47.138888888888886</v>
      </c>
      <c r="L41" s="39">
        <f t="shared" si="0"/>
        <v>0.98750000000000016</v>
      </c>
      <c r="M41" s="40">
        <f t="shared" si="1"/>
        <v>-46.151388888888889</v>
      </c>
      <c r="N41" s="84">
        <v>11</v>
      </c>
      <c r="O41" s="71">
        <f t="shared" si="5"/>
        <v>5.5</v>
      </c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</row>
    <row r="42" spans="1:40" s="71" customFormat="1" x14ac:dyDescent="0.3">
      <c r="A42" s="66">
        <v>1603</v>
      </c>
      <c r="B42" s="67" t="s">
        <v>282</v>
      </c>
      <c r="C42" s="66">
        <v>12</v>
      </c>
      <c r="D42" s="88">
        <v>274</v>
      </c>
      <c r="E42" s="68">
        <v>9</v>
      </c>
      <c r="F42" s="66">
        <v>396</v>
      </c>
      <c r="G42" s="66">
        <f t="shared" si="8"/>
        <v>189</v>
      </c>
      <c r="H42" s="69">
        <f t="shared" si="2"/>
        <v>292.5</v>
      </c>
      <c r="I42" s="66"/>
      <c r="J42" s="119">
        <f t="shared" si="3"/>
        <v>18.5</v>
      </c>
      <c r="K42" s="77">
        <f t="shared" si="4"/>
        <v>1.5416666666666667</v>
      </c>
      <c r="L42" s="44">
        <f t="shared" si="0"/>
        <v>1.21875</v>
      </c>
      <c r="M42" s="40">
        <f t="shared" si="1"/>
        <v>2.760416666666667</v>
      </c>
      <c r="N42" s="83">
        <v>42</v>
      </c>
      <c r="O42" s="71">
        <f t="shared" si="5"/>
        <v>21</v>
      </c>
      <c r="P42" s="99"/>
      <c r="Q42" s="99"/>
      <c r="R42" s="99"/>
      <c r="S42" s="99"/>
      <c r="T42" s="99"/>
      <c r="U42" s="99"/>
      <c r="V42" s="99"/>
      <c r="W42" s="99"/>
      <c r="X42" s="99"/>
      <c r="Y42" s="99"/>
      <c r="Z42" s="99"/>
      <c r="AA42" s="99"/>
      <c r="AB42" s="99"/>
      <c r="AC42" s="99"/>
      <c r="AD42" s="99"/>
      <c r="AE42" s="99"/>
      <c r="AF42" s="99"/>
      <c r="AG42" s="99"/>
      <c r="AH42" s="99"/>
      <c r="AI42" s="99"/>
      <c r="AJ42" s="99"/>
      <c r="AK42" s="99"/>
      <c r="AL42" s="99"/>
      <c r="AM42" s="99"/>
      <c r="AN42" s="99"/>
    </row>
    <row r="43" spans="1:40" s="71" customFormat="1" x14ac:dyDescent="0.3">
      <c r="A43" s="66">
        <v>1604</v>
      </c>
      <c r="B43" s="67" t="s">
        <v>286</v>
      </c>
      <c r="C43" s="66">
        <v>12</v>
      </c>
      <c r="D43" s="88">
        <v>189</v>
      </c>
      <c r="E43" s="68">
        <v>9</v>
      </c>
      <c r="F43" s="66">
        <v>216</v>
      </c>
      <c r="G43" s="66">
        <f t="shared" si="8"/>
        <v>207</v>
      </c>
      <c r="H43" s="69">
        <f t="shared" si="2"/>
        <v>211.5</v>
      </c>
      <c r="I43" s="66"/>
      <c r="J43" s="119">
        <f t="shared" si="3"/>
        <v>22.5</v>
      </c>
      <c r="K43" s="77">
        <f t="shared" si="4"/>
        <v>1.875</v>
      </c>
      <c r="L43" s="44">
        <f t="shared" si="0"/>
        <v>0.88125000000000009</v>
      </c>
      <c r="M43" s="40">
        <f t="shared" si="1"/>
        <v>2.7562500000000001</v>
      </c>
      <c r="N43" s="83">
        <v>46</v>
      </c>
      <c r="O43" s="71">
        <f t="shared" si="5"/>
        <v>23</v>
      </c>
      <c r="P43" s="99"/>
      <c r="Q43" s="99"/>
      <c r="R43" s="99"/>
      <c r="S43" s="99"/>
      <c r="T43" s="99"/>
      <c r="U43" s="99"/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/>
      <c r="AH43" s="99"/>
      <c r="AI43" s="99"/>
      <c r="AJ43" s="99"/>
      <c r="AK43" s="99"/>
      <c r="AL43" s="99"/>
      <c r="AM43" s="99"/>
      <c r="AN43" s="99"/>
    </row>
    <row r="44" spans="1:40" s="71" customFormat="1" x14ac:dyDescent="0.3">
      <c r="A44" s="66">
        <v>163</v>
      </c>
      <c r="B44" s="67" t="s">
        <v>351</v>
      </c>
      <c r="C44" s="66">
        <v>10</v>
      </c>
      <c r="D44" s="88">
        <v>0</v>
      </c>
      <c r="E44" s="68">
        <v>3.5</v>
      </c>
      <c r="F44" s="66">
        <v>377</v>
      </c>
      <c r="G44" s="66">
        <f t="shared" si="8"/>
        <v>416.5</v>
      </c>
      <c r="H44" s="69">
        <f t="shared" si="2"/>
        <v>396.75</v>
      </c>
      <c r="I44" s="66"/>
      <c r="J44" s="119">
        <f t="shared" si="3"/>
        <v>396.75</v>
      </c>
      <c r="K44" s="77">
        <f t="shared" ref="K44:K49" si="9">IF(J44&lt;=0,0, J44)/C44</f>
        <v>39.674999999999997</v>
      </c>
      <c r="L44" s="44">
        <f t="shared" si="0"/>
        <v>1.9837500000000001</v>
      </c>
      <c r="M44" s="40">
        <f t="shared" si="1"/>
        <v>41.658749999999998</v>
      </c>
      <c r="N44" s="83">
        <v>238</v>
      </c>
      <c r="O44" s="71">
        <f t="shared" si="5"/>
        <v>119</v>
      </c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9"/>
      <c r="AI44" s="99"/>
      <c r="AJ44" s="99"/>
      <c r="AK44" s="99"/>
      <c r="AL44" s="99"/>
      <c r="AM44" s="99"/>
      <c r="AN44" s="99"/>
    </row>
    <row r="45" spans="1:40" s="71" customFormat="1" x14ac:dyDescent="0.3">
      <c r="A45" s="66">
        <v>54</v>
      </c>
      <c r="B45" s="67" t="s">
        <v>352</v>
      </c>
      <c r="C45" s="66">
        <v>10</v>
      </c>
      <c r="D45" s="88">
        <v>0</v>
      </c>
      <c r="E45" s="68">
        <v>3.5</v>
      </c>
      <c r="F45" s="66">
        <v>378</v>
      </c>
      <c r="G45" s="66">
        <f t="shared" si="8"/>
        <v>521.5</v>
      </c>
      <c r="H45" s="69">
        <f t="shared" si="2"/>
        <v>449.75</v>
      </c>
      <c r="I45" s="66"/>
      <c r="J45" s="119">
        <f t="shared" si="3"/>
        <v>449.75</v>
      </c>
      <c r="K45" s="77">
        <f t="shared" si="9"/>
        <v>44.975000000000001</v>
      </c>
      <c r="L45" s="44">
        <f t="shared" si="0"/>
        <v>2.2487500000000002</v>
      </c>
      <c r="M45" s="40">
        <f t="shared" si="1"/>
        <v>47.223750000000003</v>
      </c>
      <c r="N45" s="83">
        <v>298</v>
      </c>
      <c r="O45" s="71">
        <f t="shared" si="5"/>
        <v>149</v>
      </c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  <c r="AN45" s="99"/>
    </row>
    <row r="46" spans="1:40" s="71" customFormat="1" x14ac:dyDescent="0.3">
      <c r="A46" s="66">
        <v>1479</v>
      </c>
      <c r="B46" s="67" t="s">
        <v>230</v>
      </c>
      <c r="C46" s="66">
        <v>30</v>
      </c>
      <c r="D46" s="88">
        <v>0</v>
      </c>
      <c r="E46" s="68">
        <v>3.5</v>
      </c>
      <c r="F46" s="66">
        <v>523</v>
      </c>
      <c r="G46" s="66">
        <f t="shared" si="8"/>
        <v>379.75</v>
      </c>
      <c r="H46" s="69">
        <f t="shared" si="2"/>
        <v>451.375</v>
      </c>
      <c r="I46" s="66"/>
      <c r="J46" s="119">
        <f t="shared" si="3"/>
        <v>451.375</v>
      </c>
      <c r="K46" s="77">
        <f t="shared" si="9"/>
        <v>15.045833333333333</v>
      </c>
      <c r="L46" s="44">
        <f t="shared" si="0"/>
        <v>0.75229166666666669</v>
      </c>
      <c r="M46" s="40">
        <f t="shared" si="1"/>
        <v>15.798124999999999</v>
      </c>
      <c r="N46" s="83">
        <v>217</v>
      </c>
      <c r="O46" s="71">
        <f t="shared" si="5"/>
        <v>108.5</v>
      </c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</row>
    <row r="47" spans="1:40" s="71" customFormat="1" x14ac:dyDescent="0.3">
      <c r="A47" s="66">
        <v>1042</v>
      </c>
      <c r="B47" s="67" t="s">
        <v>231</v>
      </c>
      <c r="C47" s="66">
        <v>10</v>
      </c>
      <c r="D47" s="88">
        <v>0</v>
      </c>
      <c r="E47" s="68">
        <v>4</v>
      </c>
      <c r="F47" s="66">
        <v>294</v>
      </c>
      <c r="G47" s="66">
        <f t="shared" si="8"/>
        <v>354</v>
      </c>
      <c r="H47" s="69">
        <f t="shared" si="2"/>
        <v>324</v>
      </c>
      <c r="I47" s="66"/>
      <c r="J47" s="119">
        <f t="shared" si="3"/>
        <v>324</v>
      </c>
      <c r="K47" s="77">
        <f t="shared" si="9"/>
        <v>32.4</v>
      </c>
      <c r="L47" s="44">
        <f t="shared" si="0"/>
        <v>1.6199999999999999</v>
      </c>
      <c r="M47" s="40">
        <f t="shared" si="1"/>
        <v>34.019999999999996</v>
      </c>
      <c r="N47" s="83">
        <v>177</v>
      </c>
      <c r="O47" s="71">
        <f t="shared" si="5"/>
        <v>88.5</v>
      </c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</row>
    <row r="48" spans="1:40" s="71" customFormat="1" x14ac:dyDescent="0.3">
      <c r="A48" s="66">
        <v>87</v>
      </c>
      <c r="B48" s="67" t="s">
        <v>232</v>
      </c>
      <c r="C48" s="66">
        <v>30</v>
      </c>
      <c r="D48" s="88">
        <v>0</v>
      </c>
      <c r="E48" s="68">
        <v>4</v>
      </c>
      <c r="F48" s="66">
        <v>1950</v>
      </c>
      <c r="G48" s="66">
        <f t="shared" si="8"/>
        <v>2414</v>
      </c>
      <c r="H48" s="69">
        <f t="shared" si="2"/>
        <v>2182</v>
      </c>
      <c r="I48" s="66"/>
      <c r="J48" s="119">
        <f t="shared" si="3"/>
        <v>2182</v>
      </c>
      <c r="K48" s="77">
        <f t="shared" si="9"/>
        <v>72.733333333333334</v>
      </c>
      <c r="L48" s="44">
        <f t="shared" si="0"/>
        <v>3.6366666666666672</v>
      </c>
      <c r="M48" s="40">
        <f t="shared" si="1"/>
        <v>76.37</v>
      </c>
      <c r="N48" s="83">
        <v>1207</v>
      </c>
      <c r="O48" s="71">
        <f t="shared" si="5"/>
        <v>603.5</v>
      </c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99"/>
      <c r="AM48" s="99"/>
      <c r="AN48" s="99"/>
    </row>
    <row r="49" spans="1:40" s="95" customFormat="1" x14ac:dyDescent="0.3">
      <c r="A49" s="66">
        <v>3076</v>
      </c>
      <c r="B49" s="67" t="s">
        <v>229</v>
      </c>
      <c r="C49" s="66">
        <v>30</v>
      </c>
      <c r="D49" s="88">
        <v>0</v>
      </c>
      <c r="E49" s="68">
        <v>4</v>
      </c>
      <c r="F49" s="66">
        <v>712</v>
      </c>
      <c r="G49" s="66">
        <f t="shared" si="8"/>
        <v>562</v>
      </c>
      <c r="H49" s="69">
        <f t="shared" si="2"/>
        <v>637</v>
      </c>
      <c r="I49" s="66"/>
      <c r="J49" s="119">
        <f t="shared" si="3"/>
        <v>637</v>
      </c>
      <c r="K49" s="77">
        <f t="shared" si="9"/>
        <v>21.233333333333334</v>
      </c>
      <c r="L49" s="44">
        <f t="shared" si="0"/>
        <v>1.0616666666666668</v>
      </c>
      <c r="M49" s="40">
        <f t="shared" si="1"/>
        <v>22.295000000000002</v>
      </c>
      <c r="N49" s="83">
        <v>281</v>
      </c>
      <c r="O49" s="71">
        <f t="shared" si="5"/>
        <v>140.5</v>
      </c>
      <c r="P49" s="99"/>
      <c r="Q49" s="99"/>
      <c r="R49" s="99"/>
      <c r="S49" s="99"/>
      <c r="T49" s="99"/>
      <c r="U49" s="99"/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99"/>
      <c r="AG49" s="99"/>
      <c r="AH49" s="99"/>
      <c r="AI49" s="99"/>
      <c r="AJ49" s="99"/>
      <c r="AK49" s="99"/>
      <c r="AL49" s="99"/>
      <c r="AM49" s="99"/>
      <c r="AN49" s="99"/>
    </row>
    <row r="50" spans="1:40" s="71" customFormat="1" x14ac:dyDescent="0.3">
      <c r="A50" s="66">
        <v>3133</v>
      </c>
      <c r="B50" s="67" t="s">
        <v>317</v>
      </c>
      <c r="C50" s="66">
        <v>12</v>
      </c>
      <c r="D50" s="88">
        <v>0</v>
      </c>
      <c r="E50" s="68">
        <v>9</v>
      </c>
      <c r="F50" s="66">
        <v>1035</v>
      </c>
      <c r="G50" s="66">
        <f t="shared" si="8"/>
        <v>1080</v>
      </c>
      <c r="H50" s="69">
        <f t="shared" si="2"/>
        <v>1057.5</v>
      </c>
      <c r="I50" s="66"/>
      <c r="J50" s="119">
        <f t="shared" si="3"/>
        <v>1057.5</v>
      </c>
      <c r="K50" s="77">
        <f t="shared" si="4"/>
        <v>88.125</v>
      </c>
      <c r="L50" s="44">
        <f t="shared" si="0"/>
        <v>4.40625</v>
      </c>
      <c r="M50" s="40">
        <f t="shared" si="1"/>
        <v>92.53125</v>
      </c>
      <c r="N50" s="83">
        <v>240</v>
      </c>
      <c r="O50" s="71">
        <f t="shared" si="5"/>
        <v>120</v>
      </c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99"/>
      <c r="AG50" s="99"/>
      <c r="AH50" s="99"/>
      <c r="AI50" s="99"/>
      <c r="AJ50" s="99"/>
      <c r="AK50" s="99"/>
      <c r="AL50" s="99"/>
      <c r="AM50" s="99"/>
      <c r="AN50" s="99"/>
    </row>
    <row r="51" spans="1:40" s="71" customFormat="1" x14ac:dyDescent="0.3">
      <c r="A51" s="66">
        <v>158</v>
      </c>
      <c r="B51" s="67" t="s">
        <v>389</v>
      </c>
      <c r="C51" s="66">
        <v>12</v>
      </c>
      <c r="D51" s="88">
        <v>533</v>
      </c>
      <c r="E51" s="68">
        <v>9</v>
      </c>
      <c r="F51" s="66">
        <v>1017</v>
      </c>
      <c r="G51" s="66">
        <f t="shared" si="8"/>
        <v>0</v>
      </c>
      <c r="H51" s="69">
        <f t="shared" si="2"/>
        <v>508.5</v>
      </c>
      <c r="I51" s="66"/>
      <c r="J51" s="119">
        <f t="shared" si="3"/>
        <v>-24.5</v>
      </c>
      <c r="K51" s="77">
        <f t="shared" si="4"/>
        <v>-2.0416666666666665</v>
      </c>
      <c r="L51" s="44">
        <f t="shared" si="0"/>
        <v>2.1187499999999999</v>
      </c>
      <c r="M51" s="40">
        <f t="shared" si="1"/>
        <v>7.7083333333333393E-2</v>
      </c>
      <c r="N51" s="83"/>
      <c r="O51" s="71">
        <f t="shared" si="5"/>
        <v>0</v>
      </c>
      <c r="P51" s="99"/>
      <c r="Q51" s="99"/>
      <c r="R51" s="99"/>
      <c r="S51" s="99"/>
      <c r="T51" s="99"/>
      <c r="U51" s="99"/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99"/>
      <c r="AN51" s="99"/>
    </row>
    <row r="52" spans="1:40" s="71" customFormat="1" x14ac:dyDescent="0.3">
      <c r="A52" s="66">
        <v>1071</v>
      </c>
      <c r="B52" s="67" t="s">
        <v>27</v>
      </c>
      <c r="C52" s="66">
        <v>20</v>
      </c>
      <c r="D52" s="88">
        <v>830</v>
      </c>
      <c r="E52" s="68">
        <v>5</v>
      </c>
      <c r="F52" s="66">
        <v>1253</v>
      </c>
      <c r="G52" s="66">
        <f t="shared" si="8"/>
        <v>1567.5</v>
      </c>
      <c r="H52" s="69">
        <f t="shared" si="2"/>
        <v>1410.25</v>
      </c>
      <c r="I52" s="66">
        <v>100</v>
      </c>
      <c r="J52" s="119">
        <f t="shared" si="3"/>
        <v>480.25</v>
      </c>
      <c r="K52" s="77">
        <f t="shared" si="4"/>
        <v>24.012499999999999</v>
      </c>
      <c r="L52" s="44">
        <f t="shared" si="0"/>
        <v>3.5256250000000002</v>
      </c>
      <c r="M52" s="40">
        <f t="shared" si="1"/>
        <v>27.538125000000001</v>
      </c>
      <c r="N52" s="83">
        <v>627</v>
      </c>
      <c r="O52" s="71">
        <f t="shared" si="5"/>
        <v>313.5</v>
      </c>
      <c r="P52" s="99"/>
      <c r="Q52" s="99"/>
      <c r="R52" s="99"/>
      <c r="S52" s="99"/>
      <c r="T52" s="99"/>
      <c r="U52" s="99"/>
      <c r="V52" s="99"/>
      <c r="W52" s="99"/>
      <c r="X52" s="99"/>
      <c r="Y52" s="99"/>
      <c r="Z52" s="99"/>
      <c r="AA52" s="99"/>
      <c r="AB52" s="99"/>
      <c r="AC52" s="99"/>
      <c r="AD52" s="99"/>
      <c r="AE52" s="99"/>
      <c r="AF52" s="99"/>
      <c r="AG52" s="99"/>
      <c r="AH52" s="99"/>
      <c r="AI52" s="99"/>
      <c r="AJ52" s="99"/>
      <c r="AK52" s="99"/>
      <c r="AL52" s="99"/>
      <c r="AM52" s="99"/>
      <c r="AN52" s="99"/>
    </row>
    <row r="53" spans="1:40" s="71" customFormat="1" x14ac:dyDescent="0.3">
      <c r="A53" s="66">
        <v>1070</v>
      </c>
      <c r="B53" s="67" t="s">
        <v>26</v>
      </c>
      <c r="C53" s="66">
        <v>20</v>
      </c>
      <c r="D53" s="88">
        <v>333</v>
      </c>
      <c r="E53" s="68">
        <v>5</v>
      </c>
      <c r="F53" s="66">
        <v>1555</v>
      </c>
      <c r="G53" s="66">
        <f t="shared" si="8"/>
        <v>1407.5</v>
      </c>
      <c r="H53" s="69">
        <f t="shared" si="2"/>
        <v>1481.25</v>
      </c>
      <c r="I53" s="66">
        <f>500+200</f>
        <v>700</v>
      </c>
      <c r="J53" s="119">
        <f t="shared" si="3"/>
        <v>448.25</v>
      </c>
      <c r="K53" s="77">
        <f t="shared" si="4"/>
        <v>22.412500000000001</v>
      </c>
      <c r="L53" s="44">
        <f t="shared" si="0"/>
        <v>3.703125</v>
      </c>
      <c r="M53" s="40">
        <f t="shared" si="1"/>
        <v>26.115625000000001</v>
      </c>
      <c r="N53" s="83">
        <v>563</v>
      </c>
      <c r="O53" s="71">
        <f t="shared" si="5"/>
        <v>281.5</v>
      </c>
      <c r="P53" s="99"/>
      <c r="Q53" s="99"/>
      <c r="R53" s="99"/>
      <c r="S53" s="99"/>
      <c r="T53" s="99"/>
      <c r="U53" s="99"/>
      <c r="V53" s="99"/>
      <c r="W53" s="99"/>
      <c r="X53" s="99"/>
      <c r="Y53" s="99"/>
      <c r="Z53" s="99"/>
      <c r="AA53" s="99"/>
      <c r="AB53" s="99"/>
      <c r="AC53" s="99"/>
      <c r="AD53" s="99"/>
      <c r="AE53" s="99"/>
      <c r="AF53" s="99"/>
      <c r="AG53" s="99"/>
      <c r="AH53" s="99"/>
      <c r="AI53" s="99"/>
      <c r="AJ53" s="99"/>
      <c r="AK53" s="99"/>
      <c r="AL53" s="99"/>
      <c r="AM53" s="99"/>
      <c r="AN53" s="99"/>
    </row>
    <row r="54" spans="1:40" s="71" customFormat="1" x14ac:dyDescent="0.3">
      <c r="A54" s="66">
        <v>8</v>
      </c>
      <c r="B54" s="67" t="s">
        <v>28</v>
      </c>
      <c r="C54" s="66">
        <v>20</v>
      </c>
      <c r="D54" s="88">
        <v>4500</v>
      </c>
      <c r="E54" s="68">
        <v>6</v>
      </c>
      <c r="F54" s="66">
        <v>7337</v>
      </c>
      <c r="G54" s="66">
        <f t="shared" si="8"/>
        <v>3864</v>
      </c>
      <c r="H54" s="69">
        <f t="shared" si="2"/>
        <v>5600.5</v>
      </c>
      <c r="I54" s="66"/>
      <c r="J54" s="119">
        <f t="shared" si="3"/>
        <v>1100.5</v>
      </c>
      <c r="K54" s="77">
        <f t="shared" si="4"/>
        <v>55.024999999999999</v>
      </c>
      <c r="L54" s="44">
        <f t="shared" si="0"/>
        <v>14.001250000000002</v>
      </c>
      <c r="M54" s="40">
        <f t="shared" si="1"/>
        <v>69.026250000000005</v>
      </c>
      <c r="N54" s="83">
        <v>1288</v>
      </c>
      <c r="O54" s="71">
        <f t="shared" si="5"/>
        <v>644</v>
      </c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99"/>
      <c r="AI54" s="99"/>
      <c r="AJ54" s="99"/>
      <c r="AK54" s="99"/>
      <c r="AL54" s="99"/>
      <c r="AM54" s="99"/>
      <c r="AN54" s="99"/>
    </row>
    <row r="55" spans="1:40" s="71" customFormat="1" x14ac:dyDescent="0.3">
      <c r="A55" s="66">
        <v>1310</v>
      </c>
      <c r="B55" s="67" t="s">
        <v>151</v>
      </c>
      <c r="C55" s="66">
        <v>20</v>
      </c>
      <c r="D55" s="88">
        <v>297</v>
      </c>
      <c r="E55" s="68">
        <v>4</v>
      </c>
      <c r="F55" s="66">
        <v>1353</v>
      </c>
      <c r="G55" s="66">
        <f t="shared" si="8"/>
        <v>1200</v>
      </c>
      <c r="H55" s="69">
        <f t="shared" si="2"/>
        <v>1276.5</v>
      </c>
      <c r="I55" s="66">
        <v>1100</v>
      </c>
      <c r="J55" s="119">
        <f t="shared" si="3"/>
        <v>-120.5</v>
      </c>
      <c r="K55" s="77">
        <f t="shared" ref="K55:K56" si="10">IF(J55&lt;=0,0, J55)/C55</f>
        <v>0</v>
      </c>
      <c r="L55" s="44">
        <f t="shared" si="0"/>
        <v>3.1912500000000001</v>
      </c>
      <c r="M55" s="40">
        <f t="shared" si="1"/>
        <v>3.1912500000000001</v>
      </c>
      <c r="N55" s="83">
        <v>600</v>
      </c>
      <c r="O55" s="71">
        <f t="shared" si="5"/>
        <v>300</v>
      </c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99"/>
      <c r="AI55" s="99"/>
      <c r="AJ55" s="99"/>
      <c r="AK55" s="99"/>
      <c r="AL55" s="99"/>
      <c r="AM55" s="99"/>
      <c r="AN55" s="99"/>
    </row>
    <row r="56" spans="1:40" s="71" customFormat="1" x14ac:dyDescent="0.3">
      <c r="A56" s="66">
        <v>1380</v>
      </c>
      <c r="B56" s="67" t="s">
        <v>152</v>
      </c>
      <c r="C56" s="66">
        <v>20</v>
      </c>
      <c r="D56" s="88">
        <v>0</v>
      </c>
      <c r="E56" s="68">
        <v>4</v>
      </c>
      <c r="F56" s="66">
        <v>977</v>
      </c>
      <c r="G56" s="66">
        <f t="shared" si="8"/>
        <v>1000</v>
      </c>
      <c r="H56" s="69">
        <f t="shared" si="2"/>
        <v>988.5</v>
      </c>
      <c r="I56" s="66">
        <v>700</v>
      </c>
      <c r="J56" s="119">
        <f t="shared" si="3"/>
        <v>288.5</v>
      </c>
      <c r="K56" s="77">
        <f t="shared" si="10"/>
        <v>14.425000000000001</v>
      </c>
      <c r="L56" s="44">
        <f t="shared" si="0"/>
        <v>2.4712500000000004</v>
      </c>
      <c r="M56" s="40">
        <f t="shared" si="1"/>
        <v>16.896250000000002</v>
      </c>
      <c r="N56" s="83">
        <v>500</v>
      </c>
      <c r="O56" s="71">
        <f t="shared" si="5"/>
        <v>250</v>
      </c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99"/>
      <c r="AI56" s="99"/>
      <c r="AJ56" s="99"/>
      <c r="AK56" s="99"/>
      <c r="AL56" s="99"/>
      <c r="AM56" s="99"/>
      <c r="AN56" s="99"/>
    </row>
    <row r="57" spans="1:40" s="71" customFormat="1" x14ac:dyDescent="0.3">
      <c r="A57" s="66">
        <v>3080</v>
      </c>
      <c r="B57" s="67" t="s">
        <v>90</v>
      </c>
      <c r="C57" s="66">
        <v>12</v>
      </c>
      <c r="D57" s="88">
        <v>641</v>
      </c>
      <c r="E57" s="68">
        <v>9</v>
      </c>
      <c r="F57" s="66">
        <v>698</v>
      </c>
      <c r="G57" s="66">
        <f t="shared" si="8"/>
        <v>1894.5</v>
      </c>
      <c r="H57" s="69">
        <f t="shared" si="2"/>
        <v>1296.25</v>
      </c>
      <c r="I57" s="66"/>
      <c r="J57" s="119">
        <f t="shared" si="3"/>
        <v>655.25</v>
      </c>
      <c r="K57" s="77">
        <f t="shared" si="4"/>
        <v>54.604166666666664</v>
      </c>
      <c r="L57" s="44">
        <f t="shared" si="0"/>
        <v>5.401041666666667</v>
      </c>
      <c r="M57" s="40">
        <f t="shared" si="1"/>
        <v>60.005208333333329</v>
      </c>
      <c r="N57" s="83">
        <v>421</v>
      </c>
      <c r="O57" s="71">
        <f t="shared" si="5"/>
        <v>210.5</v>
      </c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99"/>
      <c r="AJ57" s="99"/>
      <c r="AK57" s="99"/>
      <c r="AL57" s="99"/>
      <c r="AM57" s="99"/>
      <c r="AN57" s="99"/>
    </row>
    <row r="58" spans="1:40" s="71" customFormat="1" x14ac:dyDescent="0.3">
      <c r="A58" s="66">
        <v>1349</v>
      </c>
      <c r="B58" s="67" t="s">
        <v>91</v>
      </c>
      <c r="C58" s="66">
        <v>12</v>
      </c>
      <c r="D58" s="88">
        <v>0</v>
      </c>
      <c r="E58" s="68">
        <v>9</v>
      </c>
      <c r="F58" s="66">
        <v>212</v>
      </c>
      <c r="G58" s="66">
        <f t="shared" si="8"/>
        <v>774</v>
      </c>
      <c r="H58" s="69">
        <f t="shared" si="2"/>
        <v>493</v>
      </c>
      <c r="I58" s="66"/>
      <c r="J58" s="119">
        <f t="shared" si="3"/>
        <v>493</v>
      </c>
      <c r="K58" s="77">
        <f t="shared" si="4"/>
        <v>41.083333333333336</v>
      </c>
      <c r="L58" s="44">
        <f t="shared" si="0"/>
        <v>2.0541666666666667</v>
      </c>
      <c r="M58" s="40">
        <f t="shared" si="1"/>
        <v>43.137500000000003</v>
      </c>
      <c r="N58" s="83">
        <v>172</v>
      </c>
      <c r="O58" s="71">
        <f t="shared" si="5"/>
        <v>86</v>
      </c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</row>
    <row r="59" spans="1:40" s="65" customFormat="1" x14ac:dyDescent="0.3">
      <c r="A59" s="66">
        <v>1502</v>
      </c>
      <c r="B59" s="67" t="s">
        <v>277</v>
      </c>
      <c r="C59" s="66">
        <v>15</v>
      </c>
      <c r="D59" s="88">
        <v>0</v>
      </c>
      <c r="E59" s="68">
        <v>3</v>
      </c>
      <c r="F59" s="66">
        <v>0</v>
      </c>
      <c r="G59" s="66">
        <f t="shared" si="8"/>
        <v>0</v>
      </c>
      <c r="H59" s="69">
        <f t="shared" si="2"/>
        <v>0</v>
      </c>
      <c r="I59" s="66"/>
      <c r="J59" s="119">
        <f t="shared" si="3"/>
        <v>0</v>
      </c>
      <c r="K59" s="77">
        <f t="shared" ref="K59:K60" si="11">IF(J59&lt;=0,0, J59)/C59</f>
        <v>0</v>
      </c>
      <c r="L59" s="44"/>
      <c r="M59" s="40">
        <f t="shared" si="1"/>
        <v>0</v>
      </c>
      <c r="N59" s="83"/>
      <c r="O59" s="71">
        <f t="shared" si="5"/>
        <v>0</v>
      </c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9"/>
      <c r="AK59" s="99"/>
      <c r="AL59" s="99"/>
      <c r="AM59" s="99"/>
      <c r="AN59" s="99"/>
    </row>
    <row r="60" spans="1:40" s="71" customFormat="1" x14ac:dyDescent="0.3">
      <c r="A60" s="66">
        <v>1501</v>
      </c>
      <c r="B60" s="67" t="s">
        <v>278</v>
      </c>
      <c r="C60" s="66">
        <v>15</v>
      </c>
      <c r="D60" s="88">
        <v>270</v>
      </c>
      <c r="E60" s="68">
        <v>3</v>
      </c>
      <c r="F60" s="66">
        <v>0</v>
      </c>
      <c r="G60" s="66">
        <f t="shared" si="8"/>
        <v>0</v>
      </c>
      <c r="H60" s="69">
        <f t="shared" si="2"/>
        <v>0</v>
      </c>
      <c r="I60" s="66"/>
      <c r="J60" s="119">
        <f t="shared" si="3"/>
        <v>-270</v>
      </c>
      <c r="K60" s="77">
        <f t="shared" si="11"/>
        <v>0</v>
      </c>
      <c r="L60" s="44"/>
      <c r="M60" s="40">
        <f t="shared" si="1"/>
        <v>0</v>
      </c>
      <c r="N60" s="83"/>
      <c r="O60" s="71">
        <f t="shared" si="5"/>
        <v>0</v>
      </c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99"/>
      <c r="AJ60" s="99"/>
      <c r="AK60" s="99"/>
      <c r="AL60" s="99"/>
      <c r="AM60" s="99"/>
      <c r="AN60" s="99"/>
    </row>
    <row r="61" spans="1:40" s="71" customFormat="1" x14ac:dyDescent="0.3">
      <c r="A61" s="41">
        <v>1773</v>
      </c>
      <c r="B61" s="63" t="s">
        <v>207</v>
      </c>
      <c r="C61" s="41">
        <v>10</v>
      </c>
      <c r="D61" s="14">
        <v>1855</v>
      </c>
      <c r="E61" s="42">
        <v>9</v>
      </c>
      <c r="F61" s="41">
        <v>1197</v>
      </c>
      <c r="G61" s="66">
        <f t="shared" si="8"/>
        <v>3901.5</v>
      </c>
      <c r="H61" s="69">
        <f t="shared" si="2"/>
        <v>2549.25</v>
      </c>
      <c r="I61" s="41">
        <v>1650</v>
      </c>
      <c r="J61" s="119">
        <f t="shared" si="3"/>
        <v>-955.75</v>
      </c>
      <c r="K61" s="77">
        <f t="shared" si="4"/>
        <v>-95.575000000000003</v>
      </c>
      <c r="L61" s="39">
        <f t="shared" ref="L61:L102" si="12">H61*0.05/C61</f>
        <v>12.74625</v>
      </c>
      <c r="M61" s="40">
        <f t="shared" si="1"/>
        <v>-82.828749999999999</v>
      </c>
      <c r="N61" s="84">
        <v>867</v>
      </c>
      <c r="O61" s="71">
        <f t="shared" si="5"/>
        <v>433.5</v>
      </c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</row>
    <row r="62" spans="1:40" s="71" customFormat="1" x14ac:dyDescent="0.3">
      <c r="A62" s="66">
        <v>1400</v>
      </c>
      <c r="B62" s="67" t="s">
        <v>208</v>
      </c>
      <c r="C62" s="66">
        <v>10</v>
      </c>
      <c r="D62" s="88">
        <v>1132</v>
      </c>
      <c r="E62" s="68">
        <v>9</v>
      </c>
      <c r="F62" s="66">
        <v>925</v>
      </c>
      <c r="G62" s="66">
        <f t="shared" si="8"/>
        <v>2155.5</v>
      </c>
      <c r="H62" s="69">
        <f t="shared" si="2"/>
        <v>1540.25</v>
      </c>
      <c r="I62" s="66">
        <v>250</v>
      </c>
      <c r="J62" s="119">
        <f t="shared" si="3"/>
        <v>158.25</v>
      </c>
      <c r="K62" s="77">
        <f t="shared" si="4"/>
        <v>15.824999999999999</v>
      </c>
      <c r="L62" s="44">
        <f t="shared" si="12"/>
        <v>7.7012499999999999</v>
      </c>
      <c r="M62" s="40">
        <f t="shared" si="1"/>
        <v>23.526249999999997</v>
      </c>
      <c r="N62" s="83">
        <v>479</v>
      </c>
      <c r="O62" s="71">
        <f t="shared" si="5"/>
        <v>239.5</v>
      </c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99"/>
      <c r="AI62" s="99"/>
      <c r="AJ62" s="99"/>
      <c r="AK62" s="99"/>
      <c r="AL62" s="99"/>
      <c r="AM62" s="99"/>
      <c r="AN62" s="99"/>
    </row>
    <row r="63" spans="1:40" s="71" customFormat="1" x14ac:dyDescent="0.3">
      <c r="A63" s="66">
        <v>1401</v>
      </c>
      <c r="B63" s="67" t="s">
        <v>59</v>
      </c>
      <c r="C63" s="66">
        <v>10</v>
      </c>
      <c r="D63" s="88">
        <v>2428</v>
      </c>
      <c r="E63" s="68">
        <v>9</v>
      </c>
      <c r="F63" s="66">
        <v>2311</v>
      </c>
      <c r="G63" s="66">
        <f t="shared" si="8"/>
        <v>4248</v>
      </c>
      <c r="H63" s="69">
        <f t="shared" si="2"/>
        <v>3279.5</v>
      </c>
      <c r="I63" s="66">
        <v>400</v>
      </c>
      <c r="J63" s="119">
        <f t="shared" si="3"/>
        <v>451.5</v>
      </c>
      <c r="K63" s="77">
        <f t="shared" si="4"/>
        <v>45.15</v>
      </c>
      <c r="L63" s="44">
        <f t="shared" si="12"/>
        <v>16.397500000000001</v>
      </c>
      <c r="M63" s="40">
        <f t="shared" si="1"/>
        <v>61.547499999999999</v>
      </c>
      <c r="N63" s="83">
        <v>944</v>
      </c>
      <c r="O63" s="71">
        <f t="shared" si="5"/>
        <v>472</v>
      </c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99"/>
      <c r="AI63" s="99"/>
      <c r="AJ63" s="99"/>
      <c r="AK63" s="99"/>
      <c r="AL63" s="99"/>
      <c r="AM63" s="99"/>
      <c r="AN63" s="99"/>
    </row>
    <row r="64" spans="1:40" s="71" customFormat="1" x14ac:dyDescent="0.3">
      <c r="A64" s="66">
        <v>1236</v>
      </c>
      <c r="B64" s="67" t="s">
        <v>29</v>
      </c>
      <c r="C64" s="66">
        <v>30</v>
      </c>
      <c r="D64" s="88">
        <v>2980</v>
      </c>
      <c r="E64" s="68">
        <v>9</v>
      </c>
      <c r="F64" s="66">
        <v>3686</v>
      </c>
      <c r="G64" s="66">
        <f t="shared" si="8"/>
        <v>4059</v>
      </c>
      <c r="H64" s="69">
        <f t="shared" si="2"/>
        <v>3872.5</v>
      </c>
      <c r="I64" s="66">
        <f>300+150</f>
        <v>450</v>
      </c>
      <c r="J64" s="119">
        <f t="shared" si="3"/>
        <v>442.5</v>
      </c>
      <c r="K64" s="77">
        <f t="shared" si="4"/>
        <v>14.75</v>
      </c>
      <c r="L64" s="44">
        <f t="shared" si="12"/>
        <v>6.4541666666666666</v>
      </c>
      <c r="M64" s="40">
        <f t="shared" si="1"/>
        <v>21.204166666666666</v>
      </c>
      <c r="N64" s="83">
        <v>902</v>
      </c>
      <c r="O64" s="71">
        <f t="shared" si="5"/>
        <v>451</v>
      </c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99"/>
      <c r="AI64" s="99"/>
      <c r="AJ64" s="99"/>
      <c r="AK64" s="99"/>
      <c r="AL64" s="99"/>
      <c r="AM64" s="99"/>
      <c r="AN64" s="99"/>
    </row>
    <row r="65" spans="1:40" s="71" customFormat="1" x14ac:dyDescent="0.3">
      <c r="A65" s="66">
        <v>10</v>
      </c>
      <c r="B65" s="67" t="s">
        <v>30</v>
      </c>
      <c r="C65" s="66">
        <v>10</v>
      </c>
      <c r="D65" s="88">
        <v>1641</v>
      </c>
      <c r="E65" s="68">
        <v>9</v>
      </c>
      <c r="F65" s="66">
        <v>3357</v>
      </c>
      <c r="G65" s="66">
        <f t="shared" si="8"/>
        <v>3208.5</v>
      </c>
      <c r="H65" s="69">
        <f t="shared" si="2"/>
        <v>3282.75</v>
      </c>
      <c r="I65" s="66">
        <f>750+100</f>
        <v>850</v>
      </c>
      <c r="J65" s="119">
        <f t="shared" si="3"/>
        <v>791.75</v>
      </c>
      <c r="K65" s="77">
        <f t="shared" si="4"/>
        <v>79.174999999999997</v>
      </c>
      <c r="L65" s="44">
        <f t="shared" si="12"/>
        <v>16.41375</v>
      </c>
      <c r="M65" s="40">
        <f t="shared" si="1"/>
        <v>95.588750000000005</v>
      </c>
      <c r="N65" s="83">
        <v>713</v>
      </c>
      <c r="O65" s="71">
        <f t="shared" si="5"/>
        <v>356.5</v>
      </c>
      <c r="P65" s="99"/>
      <c r="Q65" s="99"/>
      <c r="R65" s="99"/>
      <c r="S65" s="99"/>
      <c r="T65" s="99"/>
      <c r="U65" s="99"/>
      <c r="V65" s="99"/>
      <c r="W65" s="99"/>
      <c r="X65" s="99"/>
      <c r="Y65" s="99"/>
      <c r="Z65" s="99"/>
      <c r="AA65" s="99"/>
      <c r="AB65" s="99"/>
      <c r="AC65" s="99"/>
      <c r="AD65" s="99"/>
      <c r="AE65" s="99"/>
      <c r="AF65" s="99"/>
      <c r="AG65" s="99"/>
      <c r="AH65" s="99"/>
      <c r="AI65" s="99"/>
      <c r="AJ65" s="99"/>
      <c r="AK65" s="99"/>
      <c r="AL65" s="99"/>
      <c r="AM65" s="99"/>
      <c r="AN65" s="99"/>
    </row>
    <row r="66" spans="1:40" s="71" customFormat="1" x14ac:dyDescent="0.3">
      <c r="A66" s="66">
        <v>1476</v>
      </c>
      <c r="B66" s="67" t="s">
        <v>209</v>
      </c>
      <c r="C66" s="66">
        <v>32</v>
      </c>
      <c r="D66" s="88">
        <v>82</v>
      </c>
      <c r="E66" s="68">
        <v>9</v>
      </c>
      <c r="F66" s="66">
        <v>117</v>
      </c>
      <c r="G66" s="66">
        <f t="shared" si="8"/>
        <v>112.5</v>
      </c>
      <c r="H66" s="69">
        <f t="shared" si="2"/>
        <v>114.75</v>
      </c>
      <c r="I66" s="66"/>
      <c r="J66" s="119">
        <f t="shared" si="3"/>
        <v>32.75</v>
      </c>
      <c r="K66" s="77">
        <f t="shared" si="4"/>
        <v>1.0234375</v>
      </c>
      <c r="L66" s="44">
        <f t="shared" si="12"/>
        <v>0.17929687500000002</v>
      </c>
      <c r="M66" s="40">
        <f t="shared" ref="M66:M102" si="13">K66+L66</f>
        <v>1.2027343749999999</v>
      </c>
      <c r="N66" s="83">
        <v>25</v>
      </c>
      <c r="O66" s="71">
        <f t="shared" si="5"/>
        <v>12.5</v>
      </c>
      <c r="P66" s="99"/>
      <c r="Q66" s="99"/>
      <c r="R66" s="99"/>
      <c r="S66" s="99"/>
      <c r="T66" s="99"/>
      <c r="U66" s="99"/>
      <c r="V66" s="99"/>
      <c r="W66" s="99"/>
      <c r="X66" s="99"/>
      <c r="Y66" s="99"/>
      <c r="Z66" s="99"/>
      <c r="AA66" s="99"/>
      <c r="AB66" s="99"/>
      <c r="AC66" s="99"/>
      <c r="AD66" s="99"/>
      <c r="AE66" s="99"/>
      <c r="AF66" s="99"/>
      <c r="AG66" s="99"/>
      <c r="AH66" s="99"/>
      <c r="AI66" s="99"/>
      <c r="AJ66" s="99"/>
      <c r="AK66" s="99"/>
      <c r="AL66" s="99"/>
      <c r="AM66" s="99"/>
      <c r="AN66" s="99"/>
    </row>
    <row r="67" spans="1:40" s="71" customFormat="1" x14ac:dyDescent="0.3">
      <c r="A67" s="66">
        <v>1477</v>
      </c>
      <c r="B67" s="67" t="s">
        <v>210</v>
      </c>
      <c r="C67" s="66">
        <v>32</v>
      </c>
      <c r="D67" s="88">
        <v>102</v>
      </c>
      <c r="E67" s="68">
        <v>9</v>
      </c>
      <c r="F67" s="66">
        <v>90</v>
      </c>
      <c r="G67" s="66">
        <f t="shared" si="8"/>
        <v>162</v>
      </c>
      <c r="H67" s="69">
        <f t="shared" ref="H67:H130" si="14">SUM(F67+G67)/2</f>
        <v>126</v>
      </c>
      <c r="I67" s="66"/>
      <c r="J67" s="119">
        <f t="shared" ref="J67:J130" si="15">H67-D67-I67</f>
        <v>24</v>
      </c>
      <c r="K67" s="77">
        <f t="shared" ref="K67:K130" si="16">(H67-D67-I67)/C67</f>
        <v>0.75</v>
      </c>
      <c r="L67" s="44">
        <f t="shared" si="12"/>
        <v>0.19687500000000002</v>
      </c>
      <c r="M67" s="40">
        <f t="shared" si="13"/>
        <v>0.94687500000000002</v>
      </c>
      <c r="N67" s="83">
        <v>36</v>
      </c>
      <c r="O67" s="71">
        <f t="shared" si="5"/>
        <v>18</v>
      </c>
      <c r="P67" s="99"/>
      <c r="Q67" s="99"/>
      <c r="R67" s="99"/>
      <c r="S67" s="99"/>
      <c r="T67" s="99"/>
      <c r="U67" s="99"/>
      <c r="V67" s="99"/>
      <c r="W67" s="99"/>
      <c r="X67" s="99"/>
      <c r="Y67" s="99"/>
      <c r="Z67" s="99"/>
      <c r="AA67" s="99"/>
      <c r="AB67" s="99"/>
      <c r="AC67" s="99"/>
      <c r="AD67" s="99"/>
      <c r="AE67" s="99"/>
      <c r="AF67" s="99"/>
      <c r="AG67" s="99"/>
      <c r="AH67" s="99"/>
      <c r="AI67" s="99"/>
      <c r="AJ67" s="99"/>
      <c r="AK67" s="99"/>
      <c r="AL67" s="99"/>
      <c r="AM67" s="99"/>
      <c r="AN67" s="99"/>
    </row>
    <row r="68" spans="1:40" s="71" customFormat="1" x14ac:dyDescent="0.3">
      <c r="A68" s="66">
        <v>3018</v>
      </c>
      <c r="B68" s="67" t="s">
        <v>336</v>
      </c>
      <c r="C68" s="66">
        <v>18</v>
      </c>
      <c r="D68" s="88">
        <v>0</v>
      </c>
      <c r="E68" s="68">
        <v>3.5</v>
      </c>
      <c r="F68" s="66">
        <v>30</v>
      </c>
      <c r="G68" s="66">
        <f t="shared" si="8"/>
        <v>35</v>
      </c>
      <c r="H68" s="69">
        <f t="shared" si="14"/>
        <v>32.5</v>
      </c>
      <c r="I68" s="66"/>
      <c r="J68" s="119">
        <f t="shared" si="15"/>
        <v>32.5</v>
      </c>
      <c r="K68" s="77">
        <f t="shared" ref="K68:K72" si="17">IF(J68&lt;=0,0, J68)/C68</f>
        <v>1.8055555555555556</v>
      </c>
      <c r="L68" s="44">
        <f t="shared" si="12"/>
        <v>9.0277777777777776E-2</v>
      </c>
      <c r="M68" s="40">
        <f t="shared" si="13"/>
        <v>1.8958333333333333</v>
      </c>
      <c r="N68" s="83">
        <v>20</v>
      </c>
      <c r="O68" s="71">
        <f t="shared" si="5"/>
        <v>10</v>
      </c>
      <c r="P68" s="99"/>
      <c r="Q68" s="99"/>
      <c r="R68" s="99"/>
      <c r="S68" s="99"/>
      <c r="T68" s="99"/>
      <c r="U68" s="99"/>
      <c r="V68" s="99"/>
      <c r="W68" s="99"/>
      <c r="X68" s="99"/>
      <c r="Y68" s="99"/>
      <c r="Z68" s="99"/>
      <c r="AA68" s="99"/>
      <c r="AB68" s="99"/>
      <c r="AC68" s="99"/>
      <c r="AD68" s="99"/>
      <c r="AE68" s="99"/>
      <c r="AF68" s="99"/>
      <c r="AG68" s="99"/>
      <c r="AH68" s="99"/>
      <c r="AI68" s="99"/>
      <c r="AJ68" s="99"/>
      <c r="AK68" s="99"/>
      <c r="AL68" s="99"/>
      <c r="AM68" s="99"/>
      <c r="AN68" s="99"/>
    </row>
    <row r="69" spans="1:40" s="71" customFormat="1" x14ac:dyDescent="0.3">
      <c r="A69" s="66">
        <v>3019</v>
      </c>
      <c r="B69" s="67" t="s">
        <v>331</v>
      </c>
      <c r="C69" s="66">
        <v>12</v>
      </c>
      <c r="D69" s="88">
        <v>0</v>
      </c>
      <c r="E69" s="68">
        <v>3.5</v>
      </c>
      <c r="F69" s="66">
        <v>34</v>
      </c>
      <c r="G69" s="66">
        <f t="shared" si="8"/>
        <v>73.5</v>
      </c>
      <c r="H69" s="69">
        <f t="shared" si="14"/>
        <v>53.75</v>
      </c>
      <c r="I69" s="66"/>
      <c r="J69" s="119">
        <f t="shared" si="15"/>
        <v>53.75</v>
      </c>
      <c r="K69" s="77">
        <f t="shared" si="17"/>
        <v>4.479166666666667</v>
      </c>
      <c r="L69" s="44">
        <f t="shared" si="12"/>
        <v>0.22395833333333334</v>
      </c>
      <c r="M69" s="40">
        <f t="shared" si="13"/>
        <v>4.703125</v>
      </c>
      <c r="N69" s="83">
        <v>42</v>
      </c>
      <c r="O69" s="71">
        <f t="shared" ref="O69:O135" si="18">N69/2</f>
        <v>21</v>
      </c>
      <c r="P69" s="99"/>
      <c r="Q69" s="99"/>
      <c r="R69" s="99"/>
      <c r="S69" s="99"/>
      <c r="T69" s="99"/>
      <c r="U69" s="99"/>
      <c r="V69" s="99"/>
      <c r="W69" s="99"/>
      <c r="X69" s="99"/>
      <c r="Y69" s="99"/>
      <c r="Z69" s="99"/>
      <c r="AA69" s="99"/>
      <c r="AB69" s="99"/>
      <c r="AC69" s="99"/>
      <c r="AD69" s="99"/>
      <c r="AE69" s="99"/>
      <c r="AF69" s="99"/>
      <c r="AG69" s="99"/>
      <c r="AH69" s="99"/>
      <c r="AI69" s="99"/>
      <c r="AJ69" s="99"/>
      <c r="AK69" s="99"/>
      <c r="AL69" s="99"/>
      <c r="AM69" s="99"/>
      <c r="AN69" s="99"/>
    </row>
    <row r="70" spans="1:40" s="71" customFormat="1" x14ac:dyDescent="0.3">
      <c r="A70" s="66">
        <v>47</v>
      </c>
      <c r="B70" s="67" t="s">
        <v>60</v>
      </c>
      <c r="C70" s="66">
        <v>24</v>
      </c>
      <c r="D70" s="88">
        <v>0</v>
      </c>
      <c r="E70" s="68">
        <v>4</v>
      </c>
      <c r="F70" s="66">
        <v>300</v>
      </c>
      <c r="G70" s="66">
        <f t="shared" si="8"/>
        <v>776</v>
      </c>
      <c r="H70" s="69">
        <f t="shared" si="14"/>
        <v>538</v>
      </c>
      <c r="I70" s="66"/>
      <c r="J70" s="119">
        <f t="shared" si="15"/>
        <v>538</v>
      </c>
      <c r="K70" s="77">
        <f t="shared" si="17"/>
        <v>22.416666666666668</v>
      </c>
      <c r="L70" s="44">
        <f t="shared" si="12"/>
        <v>1.1208333333333333</v>
      </c>
      <c r="M70" s="40">
        <f t="shared" si="13"/>
        <v>23.537500000000001</v>
      </c>
      <c r="N70" s="83">
        <v>388</v>
      </c>
      <c r="O70" s="71">
        <f t="shared" si="18"/>
        <v>194</v>
      </c>
      <c r="P70" s="99"/>
      <c r="Q70" s="99"/>
      <c r="R70" s="99"/>
      <c r="S70" s="99"/>
      <c r="T70" s="99"/>
      <c r="U70" s="99"/>
      <c r="V70" s="99"/>
      <c r="W70" s="99"/>
      <c r="X70" s="99"/>
      <c r="Y70" s="99"/>
      <c r="Z70" s="99"/>
      <c r="AA70" s="99"/>
      <c r="AB70" s="99"/>
      <c r="AC70" s="99"/>
      <c r="AD70" s="99"/>
      <c r="AE70" s="99"/>
      <c r="AF70" s="99"/>
      <c r="AG70" s="99"/>
      <c r="AH70" s="99"/>
      <c r="AI70" s="99"/>
      <c r="AJ70" s="99"/>
      <c r="AK70" s="99"/>
      <c r="AL70" s="99"/>
      <c r="AM70" s="99"/>
      <c r="AN70" s="99"/>
    </row>
    <row r="71" spans="1:40" s="71" customFormat="1" x14ac:dyDescent="0.3">
      <c r="A71" s="66">
        <v>3020</v>
      </c>
      <c r="B71" s="67" t="s">
        <v>244</v>
      </c>
      <c r="C71" s="66">
        <v>12</v>
      </c>
      <c r="D71" s="88">
        <v>0</v>
      </c>
      <c r="E71" s="68">
        <v>3.5</v>
      </c>
      <c r="F71" s="66">
        <v>39</v>
      </c>
      <c r="G71" s="66">
        <f t="shared" si="8"/>
        <v>63</v>
      </c>
      <c r="H71" s="69">
        <f t="shared" si="14"/>
        <v>51</v>
      </c>
      <c r="I71" s="66"/>
      <c r="J71" s="119">
        <f t="shared" si="15"/>
        <v>51</v>
      </c>
      <c r="K71" s="77">
        <f t="shared" si="17"/>
        <v>4.25</v>
      </c>
      <c r="L71" s="44">
        <f t="shared" si="12"/>
        <v>0.21250000000000002</v>
      </c>
      <c r="M71" s="40">
        <f t="shared" si="13"/>
        <v>4.4625000000000004</v>
      </c>
      <c r="N71" s="83">
        <v>36</v>
      </c>
      <c r="O71" s="71">
        <f t="shared" si="18"/>
        <v>18</v>
      </c>
      <c r="P71" s="99"/>
      <c r="Q71" s="99"/>
      <c r="R71" s="99"/>
      <c r="S71" s="99"/>
      <c r="T71" s="99"/>
      <c r="U71" s="99"/>
      <c r="V71" s="99"/>
      <c r="W71" s="99"/>
      <c r="X71" s="99"/>
      <c r="Y71" s="99"/>
      <c r="Z71" s="99"/>
      <c r="AA71" s="99"/>
      <c r="AB71" s="99"/>
      <c r="AC71" s="99"/>
      <c r="AD71" s="99"/>
      <c r="AE71" s="99"/>
      <c r="AF71" s="99"/>
      <c r="AG71" s="99"/>
      <c r="AH71" s="99"/>
      <c r="AI71" s="99"/>
      <c r="AJ71" s="99"/>
      <c r="AK71" s="99"/>
      <c r="AL71" s="99"/>
      <c r="AM71" s="99"/>
      <c r="AN71" s="99"/>
    </row>
    <row r="72" spans="1:40" s="95" customFormat="1" x14ac:dyDescent="0.3">
      <c r="A72" s="66">
        <v>3101</v>
      </c>
      <c r="B72" s="67" t="s">
        <v>332</v>
      </c>
      <c r="C72" s="66">
        <v>18</v>
      </c>
      <c r="D72" s="88">
        <v>0</v>
      </c>
      <c r="E72" s="68">
        <v>3.5</v>
      </c>
      <c r="F72" s="66">
        <v>188</v>
      </c>
      <c r="G72" s="66">
        <f t="shared" si="8"/>
        <v>206.5</v>
      </c>
      <c r="H72" s="69">
        <f t="shared" si="14"/>
        <v>197.25</v>
      </c>
      <c r="I72" s="66"/>
      <c r="J72" s="119">
        <f t="shared" si="15"/>
        <v>197.25</v>
      </c>
      <c r="K72" s="77">
        <f t="shared" si="17"/>
        <v>10.958333333333334</v>
      </c>
      <c r="L72" s="44">
        <f t="shared" si="12"/>
        <v>0.54791666666666672</v>
      </c>
      <c r="M72" s="40">
        <f t="shared" si="13"/>
        <v>11.506250000000001</v>
      </c>
      <c r="N72" s="83">
        <v>118</v>
      </c>
      <c r="O72" s="71">
        <f t="shared" si="18"/>
        <v>59</v>
      </c>
      <c r="P72" s="99"/>
      <c r="Q72" s="99"/>
      <c r="R72" s="99"/>
      <c r="S72" s="99"/>
      <c r="T72" s="99"/>
      <c r="U72" s="99"/>
      <c r="V72" s="99"/>
      <c r="W72" s="99"/>
      <c r="X72" s="99"/>
      <c r="Y72" s="99"/>
      <c r="Z72" s="99"/>
      <c r="AA72" s="99"/>
      <c r="AB72" s="99"/>
      <c r="AC72" s="99"/>
      <c r="AD72" s="99"/>
      <c r="AE72" s="99"/>
      <c r="AF72" s="99"/>
      <c r="AG72" s="99"/>
      <c r="AH72" s="99"/>
      <c r="AI72" s="99"/>
      <c r="AJ72" s="99"/>
      <c r="AK72" s="99"/>
      <c r="AL72" s="99"/>
      <c r="AM72" s="99"/>
      <c r="AN72" s="99"/>
    </row>
    <row r="73" spans="1:40" s="71" customFormat="1" x14ac:dyDescent="0.3">
      <c r="A73" s="66">
        <v>115</v>
      </c>
      <c r="B73" s="67" t="s">
        <v>92</v>
      </c>
      <c r="C73" s="66">
        <v>12</v>
      </c>
      <c r="D73" s="88">
        <v>1463</v>
      </c>
      <c r="E73" s="68">
        <v>12</v>
      </c>
      <c r="F73" s="66">
        <v>1463</v>
      </c>
      <c r="G73" s="66">
        <f t="shared" si="8"/>
        <v>2586</v>
      </c>
      <c r="H73" s="69">
        <f t="shared" si="14"/>
        <v>2024.5</v>
      </c>
      <c r="I73" s="66">
        <v>240</v>
      </c>
      <c r="J73" s="119">
        <f t="shared" si="15"/>
        <v>321.5</v>
      </c>
      <c r="K73" s="77">
        <f t="shared" si="16"/>
        <v>26.791666666666668</v>
      </c>
      <c r="L73" s="44">
        <f t="shared" si="12"/>
        <v>8.4354166666666668</v>
      </c>
      <c r="M73" s="40">
        <f t="shared" si="13"/>
        <v>35.227083333333333</v>
      </c>
      <c r="N73" s="83">
        <v>431</v>
      </c>
      <c r="O73" s="71">
        <f t="shared" si="18"/>
        <v>215.5</v>
      </c>
      <c r="P73" s="99"/>
      <c r="Q73" s="99"/>
      <c r="R73" s="99"/>
      <c r="S73" s="99"/>
      <c r="T73" s="99"/>
      <c r="U73" s="99"/>
      <c r="V73" s="99"/>
      <c r="W73" s="99"/>
      <c r="X73" s="99"/>
      <c r="Y73" s="99"/>
      <c r="Z73" s="99"/>
      <c r="AA73" s="99"/>
      <c r="AB73" s="99"/>
      <c r="AC73" s="99"/>
      <c r="AD73" s="99"/>
      <c r="AE73" s="99"/>
      <c r="AF73" s="99"/>
      <c r="AG73" s="99"/>
      <c r="AH73" s="99"/>
      <c r="AI73" s="99"/>
      <c r="AJ73" s="99"/>
      <c r="AK73" s="99"/>
      <c r="AL73" s="99"/>
      <c r="AM73" s="99"/>
      <c r="AN73" s="99"/>
    </row>
    <row r="74" spans="1:40" s="71" customFormat="1" x14ac:dyDescent="0.3">
      <c r="A74" s="66">
        <v>1311</v>
      </c>
      <c r="B74" s="67" t="s">
        <v>153</v>
      </c>
      <c r="C74" s="66">
        <v>30</v>
      </c>
      <c r="D74" s="88">
        <v>2471</v>
      </c>
      <c r="E74" s="68">
        <v>6</v>
      </c>
      <c r="F74" s="66">
        <v>9300</v>
      </c>
      <c r="G74" s="66">
        <f t="shared" si="8"/>
        <v>6759</v>
      </c>
      <c r="H74" s="69">
        <f t="shared" si="14"/>
        <v>8029.5</v>
      </c>
      <c r="I74" s="66">
        <v>2550</v>
      </c>
      <c r="J74" s="119">
        <f t="shared" si="15"/>
        <v>3008.5</v>
      </c>
      <c r="K74" s="77">
        <f t="shared" si="16"/>
        <v>100.28333333333333</v>
      </c>
      <c r="L74" s="44">
        <f t="shared" si="12"/>
        <v>13.3825</v>
      </c>
      <c r="M74" s="40">
        <f t="shared" si="13"/>
        <v>113.66583333333332</v>
      </c>
      <c r="N74" s="83">
        <v>2253</v>
      </c>
      <c r="O74" s="71">
        <f t="shared" si="18"/>
        <v>1126.5</v>
      </c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  <c r="AA74" s="99"/>
      <c r="AB74" s="99"/>
      <c r="AC74" s="99"/>
      <c r="AD74" s="99"/>
      <c r="AE74" s="99"/>
      <c r="AF74" s="99"/>
      <c r="AG74" s="99"/>
      <c r="AH74" s="99"/>
      <c r="AI74" s="99"/>
      <c r="AJ74" s="99"/>
      <c r="AK74" s="99"/>
      <c r="AL74" s="99"/>
      <c r="AM74" s="99"/>
      <c r="AN74" s="99"/>
    </row>
    <row r="75" spans="1:40" s="78" customFormat="1" x14ac:dyDescent="0.3">
      <c r="A75" s="73">
        <v>1606</v>
      </c>
      <c r="B75" s="74" t="s">
        <v>225</v>
      </c>
      <c r="C75" s="73">
        <v>1</v>
      </c>
      <c r="D75" s="73">
        <v>100</v>
      </c>
      <c r="E75" s="76">
        <v>10</v>
      </c>
      <c r="F75" s="73">
        <v>1140</v>
      </c>
      <c r="G75" s="73">
        <f t="shared" si="8"/>
        <v>0</v>
      </c>
      <c r="H75" s="77">
        <f t="shared" si="14"/>
        <v>570</v>
      </c>
      <c r="I75" s="73">
        <v>100</v>
      </c>
      <c r="J75" s="77">
        <f t="shared" si="15"/>
        <v>370</v>
      </c>
      <c r="K75" s="77">
        <f t="shared" si="16"/>
        <v>370</v>
      </c>
      <c r="L75" s="40">
        <f t="shared" si="12"/>
        <v>28.5</v>
      </c>
      <c r="M75" s="40">
        <f t="shared" si="13"/>
        <v>398.5</v>
      </c>
      <c r="N75" s="85"/>
      <c r="O75" s="78">
        <f t="shared" si="18"/>
        <v>0</v>
      </c>
    </row>
    <row r="76" spans="1:40" s="71" customFormat="1" x14ac:dyDescent="0.3">
      <c r="A76" s="66">
        <v>1575</v>
      </c>
      <c r="B76" s="67" t="s">
        <v>259</v>
      </c>
      <c r="C76" s="66">
        <v>12</v>
      </c>
      <c r="D76" s="88">
        <v>1025</v>
      </c>
      <c r="E76" s="68">
        <v>10</v>
      </c>
      <c r="F76" s="66">
        <v>1710</v>
      </c>
      <c r="G76" s="66">
        <f t="shared" si="8"/>
        <v>1725</v>
      </c>
      <c r="H76" s="69">
        <f t="shared" si="14"/>
        <v>1717.5</v>
      </c>
      <c r="I76" s="66">
        <v>300</v>
      </c>
      <c r="J76" s="119">
        <f t="shared" si="15"/>
        <v>392.5</v>
      </c>
      <c r="K76" s="77">
        <f t="shared" si="16"/>
        <v>32.708333333333336</v>
      </c>
      <c r="L76" s="44">
        <f t="shared" si="12"/>
        <v>7.15625</v>
      </c>
      <c r="M76" s="40">
        <f t="shared" si="13"/>
        <v>39.864583333333336</v>
      </c>
      <c r="N76" s="83">
        <v>345</v>
      </c>
      <c r="O76" s="71">
        <f t="shared" si="18"/>
        <v>172.5</v>
      </c>
      <c r="P76" s="99"/>
      <c r="Q76" s="99"/>
      <c r="R76" s="99"/>
      <c r="S76" s="99"/>
      <c r="T76" s="99"/>
      <c r="U76" s="99"/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  <c r="AL76" s="99"/>
      <c r="AM76" s="99"/>
      <c r="AN76" s="99"/>
    </row>
    <row r="77" spans="1:40" s="71" customFormat="1" x14ac:dyDescent="0.3">
      <c r="A77" s="66">
        <v>1576</v>
      </c>
      <c r="B77" s="67" t="s">
        <v>260</v>
      </c>
      <c r="C77" s="66">
        <v>12</v>
      </c>
      <c r="D77" s="88">
        <v>1380</v>
      </c>
      <c r="E77" s="68">
        <v>10</v>
      </c>
      <c r="F77" s="66">
        <v>1661</v>
      </c>
      <c r="G77" s="66">
        <f t="shared" si="8"/>
        <v>1790</v>
      </c>
      <c r="H77" s="69">
        <f t="shared" si="14"/>
        <v>1725.5</v>
      </c>
      <c r="I77" s="66">
        <v>96</v>
      </c>
      <c r="J77" s="119">
        <f t="shared" si="15"/>
        <v>249.5</v>
      </c>
      <c r="K77" s="77">
        <f t="shared" si="16"/>
        <v>20.791666666666668</v>
      </c>
      <c r="L77" s="44">
        <f t="shared" si="12"/>
        <v>7.1895833333333341</v>
      </c>
      <c r="M77" s="40">
        <f t="shared" si="13"/>
        <v>27.981250000000003</v>
      </c>
      <c r="N77" s="83">
        <v>358</v>
      </c>
      <c r="O77" s="71">
        <f t="shared" si="18"/>
        <v>179</v>
      </c>
      <c r="P77" s="99"/>
      <c r="Q77" s="99"/>
      <c r="R77" s="99"/>
      <c r="S77" s="99"/>
      <c r="T77" s="99"/>
      <c r="U77" s="99"/>
      <c r="V77" s="99"/>
      <c r="W77" s="99"/>
      <c r="X77" s="99"/>
      <c r="Y77" s="99"/>
      <c r="Z77" s="99"/>
      <c r="AA77" s="99"/>
      <c r="AB77" s="99"/>
      <c r="AC77" s="99"/>
      <c r="AD77" s="99"/>
      <c r="AE77" s="99"/>
      <c r="AF77" s="99"/>
      <c r="AG77" s="99"/>
      <c r="AH77" s="99"/>
      <c r="AI77" s="99"/>
      <c r="AJ77" s="99"/>
      <c r="AK77" s="99"/>
      <c r="AL77" s="99"/>
      <c r="AM77" s="99"/>
      <c r="AN77" s="99"/>
    </row>
    <row r="78" spans="1:40" s="95" customFormat="1" x14ac:dyDescent="0.3">
      <c r="A78" s="66">
        <v>1614</v>
      </c>
      <c r="B78" s="67" t="s">
        <v>334</v>
      </c>
      <c r="C78" s="66">
        <v>12</v>
      </c>
      <c r="D78" s="88">
        <v>1297</v>
      </c>
      <c r="E78" s="68">
        <v>10</v>
      </c>
      <c r="F78" s="66">
        <v>1602</v>
      </c>
      <c r="G78" s="66">
        <f t="shared" si="8"/>
        <v>1945</v>
      </c>
      <c r="H78" s="69">
        <f t="shared" si="14"/>
        <v>1773.5</v>
      </c>
      <c r="I78" s="66">
        <f>180+120</f>
        <v>300</v>
      </c>
      <c r="J78" s="119">
        <f t="shared" si="15"/>
        <v>176.5</v>
      </c>
      <c r="K78" s="77">
        <f t="shared" si="16"/>
        <v>14.708333333333334</v>
      </c>
      <c r="L78" s="44">
        <f t="shared" si="12"/>
        <v>7.3895833333333343</v>
      </c>
      <c r="M78" s="40">
        <f t="shared" si="13"/>
        <v>22.09791666666667</v>
      </c>
      <c r="N78" s="83">
        <v>389</v>
      </c>
      <c r="O78" s="71">
        <f t="shared" si="18"/>
        <v>194.5</v>
      </c>
      <c r="P78" s="99"/>
      <c r="Q78" s="99"/>
      <c r="R78" s="99"/>
      <c r="S78" s="99"/>
      <c r="T78" s="99"/>
      <c r="U78" s="99"/>
      <c r="V78" s="99"/>
      <c r="W78" s="99"/>
      <c r="X78" s="99"/>
      <c r="Y78" s="99"/>
      <c r="Z78" s="99"/>
      <c r="AA78" s="99"/>
      <c r="AB78" s="99"/>
      <c r="AC78" s="99"/>
      <c r="AD78" s="99"/>
      <c r="AE78" s="99"/>
      <c r="AF78" s="99"/>
      <c r="AG78" s="99"/>
      <c r="AH78" s="99"/>
      <c r="AI78" s="99"/>
      <c r="AJ78" s="99"/>
      <c r="AK78" s="99"/>
      <c r="AL78" s="99"/>
      <c r="AM78" s="99"/>
      <c r="AN78" s="99"/>
    </row>
    <row r="79" spans="1:40" s="71" customFormat="1" x14ac:dyDescent="0.3">
      <c r="A79" s="66">
        <v>1577</v>
      </c>
      <c r="B79" s="67" t="s">
        <v>261</v>
      </c>
      <c r="C79" s="66">
        <v>12</v>
      </c>
      <c r="D79" s="88">
        <v>1108</v>
      </c>
      <c r="E79" s="68">
        <v>10</v>
      </c>
      <c r="F79" s="66">
        <v>1287</v>
      </c>
      <c r="G79" s="66">
        <f t="shared" si="8"/>
        <v>1185</v>
      </c>
      <c r="H79" s="69">
        <f t="shared" si="14"/>
        <v>1236</v>
      </c>
      <c r="I79" s="66">
        <v>120</v>
      </c>
      <c r="J79" s="119">
        <f t="shared" si="15"/>
        <v>8</v>
      </c>
      <c r="K79" s="77">
        <f t="shared" si="16"/>
        <v>0.66666666666666663</v>
      </c>
      <c r="L79" s="44">
        <f t="shared" si="12"/>
        <v>5.15</v>
      </c>
      <c r="M79" s="40">
        <f t="shared" si="13"/>
        <v>5.8166666666666673</v>
      </c>
      <c r="N79" s="83">
        <v>237</v>
      </c>
      <c r="O79" s="71">
        <f t="shared" si="18"/>
        <v>118.5</v>
      </c>
      <c r="P79" s="99"/>
      <c r="Q79" s="99"/>
      <c r="R79" s="99"/>
      <c r="S79" s="99"/>
      <c r="T79" s="99"/>
      <c r="U79" s="99"/>
      <c r="V79" s="99"/>
      <c r="W79" s="99"/>
      <c r="X79" s="99"/>
      <c r="Y79" s="99"/>
      <c r="Z79" s="99"/>
      <c r="AA79" s="99"/>
      <c r="AB79" s="99"/>
      <c r="AC79" s="99"/>
      <c r="AD79" s="99"/>
      <c r="AE79" s="99"/>
      <c r="AF79" s="99"/>
      <c r="AG79" s="99"/>
      <c r="AH79" s="99"/>
      <c r="AI79" s="99"/>
      <c r="AJ79" s="99"/>
      <c r="AK79" s="99"/>
      <c r="AL79" s="99"/>
      <c r="AM79" s="99"/>
      <c r="AN79" s="99"/>
    </row>
    <row r="80" spans="1:40" s="19" customFormat="1" x14ac:dyDescent="0.3">
      <c r="A80" s="73">
        <v>1350</v>
      </c>
      <c r="B80" s="74" t="s">
        <v>178</v>
      </c>
      <c r="C80" s="73">
        <v>24</v>
      </c>
      <c r="D80" s="73">
        <v>0</v>
      </c>
      <c r="E80" s="76">
        <v>9</v>
      </c>
      <c r="F80" s="73">
        <v>1535</v>
      </c>
      <c r="G80" s="73">
        <f t="shared" si="8"/>
        <v>2007</v>
      </c>
      <c r="H80" s="77">
        <f t="shared" si="14"/>
        <v>1771</v>
      </c>
      <c r="I80" s="73"/>
      <c r="J80" s="77">
        <f t="shared" si="15"/>
        <v>1771</v>
      </c>
      <c r="K80" s="77">
        <f t="shared" si="16"/>
        <v>73.791666666666671</v>
      </c>
      <c r="L80" s="40">
        <f t="shared" si="12"/>
        <v>3.6895833333333337</v>
      </c>
      <c r="M80" s="40">
        <f t="shared" si="13"/>
        <v>77.481250000000003</v>
      </c>
      <c r="N80" s="85">
        <v>446</v>
      </c>
      <c r="O80" s="78">
        <f t="shared" si="18"/>
        <v>223</v>
      </c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  <c r="AA80" s="78"/>
      <c r="AB80" s="78"/>
      <c r="AC80" s="78"/>
      <c r="AD80" s="78"/>
      <c r="AE80" s="78"/>
      <c r="AF80" s="78"/>
      <c r="AG80" s="78"/>
      <c r="AH80" s="78"/>
      <c r="AI80" s="78"/>
      <c r="AJ80" s="78"/>
      <c r="AK80" s="78"/>
      <c r="AL80" s="78"/>
      <c r="AM80" s="78"/>
      <c r="AN80" s="78"/>
    </row>
    <row r="81" spans="1:40" s="65" customFormat="1" x14ac:dyDescent="0.3">
      <c r="A81" s="66">
        <v>1607</v>
      </c>
      <c r="B81" s="67" t="s">
        <v>226</v>
      </c>
      <c r="C81" s="66">
        <v>1</v>
      </c>
      <c r="D81" s="73">
        <v>360</v>
      </c>
      <c r="E81" s="68">
        <v>10</v>
      </c>
      <c r="F81" s="66">
        <v>650</v>
      </c>
      <c r="G81" s="66">
        <f t="shared" si="8"/>
        <v>395</v>
      </c>
      <c r="H81" s="69">
        <f t="shared" si="14"/>
        <v>522.5</v>
      </c>
      <c r="I81" s="66">
        <v>90</v>
      </c>
      <c r="J81" s="119">
        <f t="shared" si="15"/>
        <v>72.5</v>
      </c>
      <c r="K81" s="77">
        <f t="shared" si="16"/>
        <v>72.5</v>
      </c>
      <c r="L81" s="44">
        <f t="shared" si="12"/>
        <v>26.125</v>
      </c>
      <c r="M81" s="40">
        <f t="shared" si="13"/>
        <v>98.625</v>
      </c>
      <c r="N81" s="83">
        <v>79</v>
      </c>
      <c r="O81" s="71">
        <f t="shared" si="18"/>
        <v>39.5</v>
      </c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99"/>
      <c r="AL81" s="99"/>
      <c r="AM81" s="99"/>
      <c r="AN81" s="99"/>
    </row>
    <row r="82" spans="1:40" s="71" customFormat="1" x14ac:dyDescent="0.3">
      <c r="A82" s="66">
        <v>1608</v>
      </c>
      <c r="B82" s="67" t="s">
        <v>227</v>
      </c>
      <c r="C82" s="66">
        <v>1</v>
      </c>
      <c r="D82" s="88">
        <v>483</v>
      </c>
      <c r="E82" s="68">
        <v>10</v>
      </c>
      <c r="F82" s="66">
        <v>900</v>
      </c>
      <c r="G82" s="66">
        <f t="shared" si="8"/>
        <v>395</v>
      </c>
      <c r="H82" s="69">
        <f t="shared" si="14"/>
        <v>647.5</v>
      </c>
      <c r="I82" s="66">
        <v>180</v>
      </c>
      <c r="J82" s="119">
        <f t="shared" si="15"/>
        <v>-15.5</v>
      </c>
      <c r="K82" s="77">
        <f t="shared" si="16"/>
        <v>-15.5</v>
      </c>
      <c r="L82" s="44">
        <f t="shared" si="12"/>
        <v>32.375</v>
      </c>
      <c r="M82" s="40">
        <f t="shared" si="13"/>
        <v>16.875</v>
      </c>
      <c r="N82" s="83">
        <v>79</v>
      </c>
      <c r="O82" s="71">
        <f t="shared" si="18"/>
        <v>39.5</v>
      </c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</row>
    <row r="83" spans="1:40" s="71" customFormat="1" x14ac:dyDescent="0.3">
      <c r="A83" s="66">
        <v>1252</v>
      </c>
      <c r="B83" s="67" t="s">
        <v>154</v>
      </c>
      <c r="C83" s="66">
        <v>30</v>
      </c>
      <c r="D83" s="88">
        <v>290</v>
      </c>
      <c r="E83" s="68">
        <v>4</v>
      </c>
      <c r="F83" s="66">
        <v>2378</v>
      </c>
      <c r="G83" s="66">
        <f t="shared" si="8"/>
        <v>1800</v>
      </c>
      <c r="H83" s="69">
        <f t="shared" si="14"/>
        <v>2089</v>
      </c>
      <c r="I83" s="66">
        <v>1800</v>
      </c>
      <c r="J83" s="119">
        <f t="shared" si="15"/>
        <v>-1</v>
      </c>
      <c r="K83" s="77">
        <f t="shared" ref="K83" si="19">IF(J83&lt;=0,0, J83)/C83</f>
        <v>0</v>
      </c>
      <c r="L83" s="44">
        <f t="shared" si="12"/>
        <v>3.4816666666666669</v>
      </c>
      <c r="M83" s="40">
        <f t="shared" si="13"/>
        <v>3.4816666666666669</v>
      </c>
      <c r="N83" s="83">
        <v>900</v>
      </c>
      <c r="O83" s="71">
        <f t="shared" si="18"/>
        <v>450</v>
      </c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</row>
    <row r="84" spans="1:40" s="71" customFormat="1" x14ac:dyDescent="0.3">
      <c r="A84" s="41">
        <v>117</v>
      </c>
      <c r="B84" s="63" t="s">
        <v>94</v>
      </c>
      <c r="C84" s="41">
        <v>1</v>
      </c>
      <c r="D84" s="14">
        <v>481</v>
      </c>
      <c r="E84" s="42">
        <v>10</v>
      </c>
      <c r="F84" s="41">
        <v>670</v>
      </c>
      <c r="G84" s="66">
        <f t="shared" si="8"/>
        <v>1525</v>
      </c>
      <c r="H84" s="69">
        <f t="shared" si="14"/>
        <v>1097.5</v>
      </c>
      <c r="I84" s="41">
        <f>250+500</f>
        <v>750</v>
      </c>
      <c r="J84" s="119">
        <f t="shared" si="15"/>
        <v>-133.5</v>
      </c>
      <c r="K84" s="77">
        <f t="shared" si="16"/>
        <v>-133.5</v>
      </c>
      <c r="L84" s="39">
        <f t="shared" si="12"/>
        <v>54.875</v>
      </c>
      <c r="M84" s="40">
        <f t="shared" si="13"/>
        <v>-78.625</v>
      </c>
      <c r="N84" s="84">
        <v>305</v>
      </c>
      <c r="O84" s="71">
        <f t="shared" si="18"/>
        <v>152.5</v>
      </c>
      <c r="P84" s="99"/>
      <c r="Q84" s="99"/>
      <c r="R84" s="99"/>
      <c r="S84" s="99"/>
      <c r="T84" s="99"/>
      <c r="U84" s="99"/>
      <c r="V84" s="99"/>
      <c r="W84" s="99"/>
      <c r="X84" s="99"/>
      <c r="Y84" s="99"/>
      <c r="Z84" s="99"/>
      <c r="AA84" s="99"/>
      <c r="AB84" s="99"/>
      <c r="AC84" s="99"/>
      <c r="AD84" s="99"/>
      <c r="AE84" s="99"/>
      <c r="AF84" s="99"/>
      <c r="AG84" s="99"/>
      <c r="AH84" s="99"/>
      <c r="AI84" s="99"/>
      <c r="AJ84" s="99"/>
      <c r="AK84" s="99"/>
      <c r="AL84" s="99"/>
      <c r="AM84" s="99"/>
      <c r="AN84" s="99"/>
    </row>
    <row r="85" spans="1:40" s="71" customFormat="1" x14ac:dyDescent="0.3">
      <c r="A85" s="41">
        <v>116</v>
      </c>
      <c r="B85" s="63" t="s">
        <v>93</v>
      </c>
      <c r="C85" s="41">
        <v>1</v>
      </c>
      <c r="D85" s="14">
        <v>772</v>
      </c>
      <c r="E85" s="42">
        <v>10</v>
      </c>
      <c r="F85" s="41">
        <v>955</v>
      </c>
      <c r="G85" s="66">
        <f t="shared" si="8"/>
        <v>2185</v>
      </c>
      <c r="H85" s="69">
        <f t="shared" si="14"/>
        <v>1570</v>
      </c>
      <c r="I85" s="41">
        <f>350+800</f>
        <v>1150</v>
      </c>
      <c r="J85" s="119">
        <f t="shared" si="15"/>
        <v>-352</v>
      </c>
      <c r="K85" s="77">
        <f t="shared" si="16"/>
        <v>-352</v>
      </c>
      <c r="L85" s="39">
        <f t="shared" si="12"/>
        <v>78.5</v>
      </c>
      <c r="M85" s="40">
        <f t="shared" si="13"/>
        <v>-273.5</v>
      </c>
      <c r="N85" s="84">
        <v>437</v>
      </c>
      <c r="O85" s="71">
        <f t="shared" si="18"/>
        <v>218.5</v>
      </c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/>
      <c r="AA85" s="99"/>
      <c r="AB85" s="99"/>
      <c r="AC85" s="99"/>
      <c r="AD85" s="99"/>
      <c r="AE85" s="99"/>
      <c r="AF85" s="99"/>
      <c r="AG85" s="99"/>
      <c r="AH85" s="99"/>
      <c r="AI85" s="99"/>
      <c r="AJ85" s="99"/>
      <c r="AK85" s="99"/>
      <c r="AL85" s="99"/>
      <c r="AM85" s="99"/>
      <c r="AN85" s="99"/>
    </row>
    <row r="86" spans="1:40" s="71" customFormat="1" x14ac:dyDescent="0.3">
      <c r="A86" s="66">
        <v>118</v>
      </c>
      <c r="B86" s="67" t="s">
        <v>63</v>
      </c>
      <c r="C86" s="66">
        <v>12</v>
      </c>
      <c r="D86" s="88">
        <v>79</v>
      </c>
      <c r="E86" s="68">
        <v>7</v>
      </c>
      <c r="F86" s="66">
        <v>190</v>
      </c>
      <c r="G86" s="66">
        <f t="shared" si="8"/>
        <v>336</v>
      </c>
      <c r="H86" s="69">
        <f t="shared" si="14"/>
        <v>263</v>
      </c>
      <c r="I86" s="66"/>
      <c r="J86" s="119">
        <f t="shared" si="15"/>
        <v>184</v>
      </c>
      <c r="K86" s="77">
        <f t="shared" si="16"/>
        <v>15.333333333333334</v>
      </c>
      <c r="L86" s="44">
        <f t="shared" si="12"/>
        <v>1.0958333333333334</v>
      </c>
      <c r="M86" s="40">
        <f t="shared" si="13"/>
        <v>16.429166666666667</v>
      </c>
      <c r="N86" s="83">
        <v>96</v>
      </c>
      <c r="O86" s="71">
        <f t="shared" si="18"/>
        <v>48</v>
      </c>
      <c r="P86" s="99"/>
      <c r="Q86" s="99"/>
      <c r="R86" s="99"/>
      <c r="S86" s="99"/>
      <c r="T86" s="99"/>
      <c r="U86" s="99"/>
      <c r="V86" s="99"/>
      <c r="W86" s="99"/>
      <c r="X86" s="99"/>
      <c r="Y86" s="99"/>
      <c r="Z86" s="99"/>
      <c r="AA86" s="99"/>
      <c r="AB86" s="99"/>
      <c r="AC86" s="99"/>
      <c r="AD86" s="99"/>
      <c r="AE86" s="99"/>
      <c r="AF86" s="99"/>
      <c r="AG86" s="99"/>
      <c r="AH86" s="99"/>
      <c r="AI86" s="99"/>
      <c r="AJ86" s="99"/>
      <c r="AK86" s="99"/>
      <c r="AL86" s="99"/>
      <c r="AM86" s="99"/>
      <c r="AN86" s="99"/>
    </row>
    <row r="87" spans="1:40" s="71" customFormat="1" x14ac:dyDescent="0.3">
      <c r="A87" s="66">
        <v>92</v>
      </c>
      <c r="B87" s="67" t="s">
        <v>62</v>
      </c>
      <c r="C87" s="66">
        <v>40</v>
      </c>
      <c r="D87" s="88">
        <v>3383</v>
      </c>
      <c r="E87" s="68">
        <v>7</v>
      </c>
      <c r="F87" s="66">
        <v>5230</v>
      </c>
      <c r="G87" s="66">
        <f t="shared" si="8"/>
        <v>5817</v>
      </c>
      <c r="H87" s="69">
        <f t="shared" si="14"/>
        <v>5523.5</v>
      </c>
      <c r="I87" s="66"/>
      <c r="J87" s="119">
        <f t="shared" si="15"/>
        <v>2140.5</v>
      </c>
      <c r="K87" s="77">
        <f t="shared" si="16"/>
        <v>53.512500000000003</v>
      </c>
      <c r="L87" s="44">
        <f t="shared" si="12"/>
        <v>6.9043749999999999</v>
      </c>
      <c r="M87" s="40">
        <f t="shared" si="13"/>
        <v>60.416875000000005</v>
      </c>
      <c r="N87" s="83">
        <v>1662</v>
      </c>
      <c r="O87" s="71">
        <f t="shared" si="18"/>
        <v>831</v>
      </c>
      <c r="P87" s="99"/>
      <c r="Q87" s="99"/>
      <c r="R87" s="99"/>
      <c r="S87" s="99"/>
      <c r="T87" s="99"/>
      <c r="U87" s="99"/>
      <c r="V87" s="99"/>
      <c r="W87" s="99"/>
      <c r="X87" s="99"/>
      <c r="Y87" s="99"/>
      <c r="Z87" s="99"/>
      <c r="AA87" s="99"/>
      <c r="AB87" s="99"/>
      <c r="AC87" s="99"/>
      <c r="AD87" s="99"/>
      <c r="AE87" s="99"/>
      <c r="AF87" s="99"/>
      <c r="AG87" s="99"/>
      <c r="AH87" s="99"/>
      <c r="AI87" s="99"/>
      <c r="AJ87" s="99"/>
      <c r="AK87" s="99"/>
      <c r="AL87" s="99"/>
      <c r="AM87" s="99"/>
      <c r="AN87" s="99"/>
    </row>
    <row r="88" spans="1:40" s="71" customFormat="1" x14ac:dyDescent="0.3">
      <c r="A88" s="66">
        <v>120</v>
      </c>
      <c r="B88" s="67" t="s">
        <v>64</v>
      </c>
      <c r="C88" s="66">
        <v>30</v>
      </c>
      <c r="D88" s="88">
        <v>659</v>
      </c>
      <c r="E88" s="68">
        <v>7</v>
      </c>
      <c r="F88" s="66">
        <v>1344</v>
      </c>
      <c r="G88" s="66">
        <f t="shared" si="8"/>
        <v>1050</v>
      </c>
      <c r="H88" s="69">
        <f t="shared" si="14"/>
        <v>1197</v>
      </c>
      <c r="I88" s="66"/>
      <c r="J88" s="119">
        <f t="shared" si="15"/>
        <v>538</v>
      </c>
      <c r="K88" s="77">
        <f t="shared" si="16"/>
        <v>17.933333333333334</v>
      </c>
      <c r="L88" s="44">
        <f t="shared" si="12"/>
        <v>1.9950000000000001</v>
      </c>
      <c r="M88" s="40">
        <f t="shared" si="13"/>
        <v>19.928333333333335</v>
      </c>
      <c r="N88" s="83">
        <v>300</v>
      </c>
      <c r="O88" s="71">
        <f t="shared" si="18"/>
        <v>150</v>
      </c>
      <c r="P88" s="99"/>
      <c r="Q88" s="99"/>
      <c r="R88" s="99"/>
      <c r="S88" s="99"/>
      <c r="T88" s="99"/>
      <c r="U88" s="99"/>
      <c r="V88" s="99"/>
      <c r="W88" s="99"/>
      <c r="X88" s="99"/>
      <c r="Y88" s="99"/>
      <c r="Z88" s="99"/>
      <c r="AA88" s="99"/>
      <c r="AB88" s="99"/>
      <c r="AC88" s="99"/>
      <c r="AD88" s="99"/>
      <c r="AE88" s="99"/>
      <c r="AF88" s="99"/>
      <c r="AG88" s="99"/>
      <c r="AH88" s="99"/>
      <c r="AI88" s="99"/>
      <c r="AJ88" s="99"/>
      <c r="AK88" s="99"/>
      <c r="AL88" s="99"/>
      <c r="AM88" s="99"/>
      <c r="AN88" s="99"/>
    </row>
    <row r="89" spans="1:40" s="71" customFormat="1" x14ac:dyDescent="0.3">
      <c r="A89" s="66">
        <v>1503</v>
      </c>
      <c r="B89" s="67" t="s">
        <v>65</v>
      </c>
      <c r="C89" s="66">
        <v>30</v>
      </c>
      <c r="D89" s="88">
        <v>628</v>
      </c>
      <c r="E89" s="68">
        <v>7</v>
      </c>
      <c r="F89" s="66">
        <v>1082</v>
      </c>
      <c r="G89" s="66">
        <f t="shared" si="8"/>
        <v>1050</v>
      </c>
      <c r="H89" s="69">
        <f t="shared" si="14"/>
        <v>1066</v>
      </c>
      <c r="I89" s="66"/>
      <c r="J89" s="119">
        <f t="shared" si="15"/>
        <v>438</v>
      </c>
      <c r="K89" s="77">
        <f t="shared" si="16"/>
        <v>14.6</v>
      </c>
      <c r="L89" s="44">
        <f t="shared" si="12"/>
        <v>1.7766666666666668</v>
      </c>
      <c r="M89" s="40">
        <f t="shared" si="13"/>
        <v>16.376666666666665</v>
      </c>
      <c r="N89" s="83">
        <v>300</v>
      </c>
      <c r="O89" s="71">
        <f t="shared" si="18"/>
        <v>150</v>
      </c>
      <c r="P89" s="99"/>
      <c r="Q89" s="99"/>
      <c r="R89" s="99"/>
      <c r="S89" s="99"/>
      <c r="T89" s="99"/>
      <c r="U89" s="99"/>
      <c r="V89" s="99"/>
      <c r="W89" s="99"/>
      <c r="X89" s="99"/>
      <c r="Y89" s="99"/>
      <c r="Z89" s="99"/>
      <c r="AA89" s="99"/>
      <c r="AB89" s="99"/>
      <c r="AC89" s="99"/>
      <c r="AD89" s="99"/>
      <c r="AE89" s="99"/>
      <c r="AF89" s="99"/>
      <c r="AG89" s="99"/>
      <c r="AH89" s="99"/>
      <c r="AI89" s="99"/>
      <c r="AJ89" s="99"/>
      <c r="AK89" s="99"/>
      <c r="AL89" s="99"/>
      <c r="AM89" s="99"/>
      <c r="AN89" s="99"/>
    </row>
    <row r="90" spans="1:40" s="71" customFormat="1" x14ac:dyDescent="0.3">
      <c r="A90" s="66">
        <v>122</v>
      </c>
      <c r="B90" s="67" t="s">
        <v>39</v>
      </c>
      <c r="C90" s="66">
        <v>10</v>
      </c>
      <c r="D90" s="88">
        <v>2446</v>
      </c>
      <c r="E90" s="68">
        <v>9</v>
      </c>
      <c r="F90" s="66">
        <v>4639</v>
      </c>
      <c r="G90" s="66">
        <f t="shared" si="8"/>
        <v>5040</v>
      </c>
      <c r="H90" s="69">
        <f t="shared" si="14"/>
        <v>4839.5</v>
      </c>
      <c r="I90" s="66">
        <v>1200</v>
      </c>
      <c r="J90" s="119">
        <f t="shared" si="15"/>
        <v>1193.5</v>
      </c>
      <c r="K90" s="77">
        <f t="shared" si="16"/>
        <v>119.35</v>
      </c>
      <c r="L90" s="44">
        <f t="shared" si="12"/>
        <v>24.197500000000002</v>
      </c>
      <c r="M90" s="40">
        <f t="shared" si="13"/>
        <v>143.54749999999999</v>
      </c>
      <c r="N90" s="83">
        <v>1120</v>
      </c>
      <c r="O90" s="71">
        <f t="shared" si="18"/>
        <v>560</v>
      </c>
      <c r="P90" s="99"/>
      <c r="Q90" s="99"/>
      <c r="R90" s="99"/>
      <c r="S90" s="99"/>
      <c r="T90" s="99"/>
      <c r="U90" s="99"/>
      <c r="V90" s="99"/>
      <c r="W90" s="99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99"/>
      <c r="AK90" s="99"/>
      <c r="AL90" s="99"/>
      <c r="AM90" s="99"/>
      <c r="AN90" s="99"/>
    </row>
    <row r="91" spans="1:40" s="71" customFormat="1" x14ac:dyDescent="0.3">
      <c r="A91" s="66">
        <v>1029</v>
      </c>
      <c r="B91" s="67" t="s">
        <v>38</v>
      </c>
      <c r="C91" s="66">
        <v>10</v>
      </c>
      <c r="D91" s="88">
        <v>1016</v>
      </c>
      <c r="E91" s="68">
        <v>9</v>
      </c>
      <c r="F91" s="66">
        <v>1377</v>
      </c>
      <c r="G91" s="66">
        <f t="shared" si="8"/>
        <v>1827</v>
      </c>
      <c r="H91" s="69">
        <f t="shared" si="14"/>
        <v>1602</v>
      </c>
      <c r="I91" s="66">
        <v>300</v>
      </c>
      <c r="J91" s="119">
        <f t="shared" si="15"/>
        <v>286</v>
      </c>
      <c r="K91" s="77">
        <f t="shared" si="16"/>
        <v>28.6</v>
      </c>
      <c r="L91" s="44">
        <f t="shared" si="12"/>
        <v>8.0100000000000016</v>
      </c>
      <c r="M91" s="40">
        <f t="shared" si="13"/>
        <v>36.61</v>
      </c>
      <c r="N91" s="83">
        <v>406</v>
      </c>
      <c r="O91" s="71">
        <f t="shared" si="18"/>
        <v>203</v>
      </c>
      <c r="P91" s="99"/>
      <c r="Q91" s="99"/>
      <c r="R91" s="99"/>
      <c r="S91" s="99"/>
      <c r="T91" s="99"/>
      <c r="U91" s="99"/>
      <c r="V91" s="99"/>
      <c r="W91" s="99"/>
      <c r="X91" s="99"/>
      <c r="Y91" s="99"/>
      <c r="Z91" s="99"/>
      <c r="AA91" s="99"/>
      <c r="AB91" s="99"/>
      <c r="AC91" s="99"/>
      <c r="AD91" s="99"/>
      <c r="AE91" s="99"/>
      <c r="AF91" s="99"/>
      <c r="AG91" s="99"/>
      <c r="AH91" s="99"/>
      <c r="AI91" s="99"/>
      <c r="AJ91" s="99"/>
      <c r="AK91" s="99"/>
      <c r="AL91" s="99"/>
      <c r="AM91" s="99"/>
      <c r="AN91" s="99"/>
    </row>
    <row r="92" spans="1:40" s="71" customFormat="1" x14ac:dyDescent="0.3">
      <c r="A92" s="66">
        <v>1027</v>
      </c>
      <c r="B92" s="67" t="s">
        <v>135</v>
      </c>
      <c r="C92" s="66">
        <v>10</v>
      </c>
      <c r="D92" s="88">
        <v>663</v>
      </c>
      <c r="E92" s="68">
        <v>9</v>
      </c>
      <c r="F92" s="66">
        <v>783</v>
      </c>
      <c r="G92" s="66">
        <f t="shared" si="8"/>
        <v>958.5</v>
      </c>
      <c r="H92" s="69">
        <f t="shared" si="14"/>
        <v>870.75</v>
      </c>
      <c r="I92" s="66">
        <v>100</v>
      </c>
      <c r="J92" s="119">
        <f t="shared" si="15"/>
        <v>107.75</v>
      </c>
      <c r="K92" s="77">
        <f t="shared" si="16"/>
        <v>10.775</v>
      </c>
      <c r="L92" s="44">
        <f t="shared" si="12"/>
        <v>4.3537499999999998</v>
      </c>
      <c r="M92" s="40">
        <f t="shared" si="13"/>
        <v>15.12875</v>
      </c>
      <c r="N92" s="83">
        <v>213</v>
      </c>
      <c r="O92" s="71">
        <f t="shared" si="18"/>
        <v>106.5</v>
      </c>
      <c r="P92" s="99"/>
      <c r="Q92" s="99"/>
      <c r="R92" s="99"/>
      <c r="S92" s="99"/>
      <c r="T92" s="99"/>
      <c r="U92" s="99"/>
      <c r="V92" s="99"/>
      <c r="W92" s="99"/>
      <c r="X92" s="99"/>
      <c r="Y92" s="99"/>
      <c r="Z92" s="99"/>
      <c r="AA92" s="99"/>
      <c r="AB92" s="99"/>
      <c r="AC92" s="99"/>
      <c r="AD92" s="99"/>
      <c r="AE92" s="99"/>
      <c r="AF92" s="99"/>
      <c r="AG92" s="99"/>
      <c r="AH92" s="99"/>
      <c r="AI92" s="99"/>
      <c r="AJ92" s="99"/>
      <c r="AK92" s="99"/>
      <c r="AL92" s="99"/>
      <c r="AM92" s="99"/>
      <c r="AN92" s="99"/>
    </row>
    <row r="93" spans="1:40" s="71" customFormat="1" x14ac:dyDescent="0.3">
      <c r="A93" s="66">
        <v>4602</v>
      </c>
      <c r="B93" s="67" t="s">
        <v>136</v>
      </c>
      <c r="C93" s="66">
        <v>10</v>
      </c>
      <c r="D93" s="88">
        <v>815</v>
      </c>
      <c r="E93" s="68">
        <v>9</v>
      </c>
      <c r="F93" s="66">
        <v>718</v>
      </c>
      <c r="G93" s="66">
        <f t="shared" si="8"/>
        <v>450</v>
      </c>
      <c r="H93" s="69">
        <f t="shared" si="14"/>
        <v>584</v>
      </c>
      <c r="I93" s="66"/>
      <c r="J93" s="119">
        <f t="shared" si="15"/>
        <v>-231</v>
      </c>
      <c r="K93" s="77">
        <f t="shared" si="16"/>
        <v>-23.1</v>
      </c>
      <c r="L93" s="44">
        <f t="shared" si="12"/>
        <v>2.9200000000000004</v>
      </c>
      <c r="M93" s="40">
        <f t="shared" si="13"/>
        <v>-20.18</v>
      </c>
      <c r="N93" s="83">
        <v>100</v>
      </c>
      <c r="O93" s="71">
        <f t="shared" si="18"/>
        <v>50</v>
      </c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  <c r="AA93" s="99"/>
      <c r="AB93" s="99"/>
      <c r="AC93" s="99"/>
      <c r="AD93" s="99"/>
      <c r="AE93" s="99"/>
      <c r="AF93" s="99"/>
      <c r="AG93" s="99"/>
      <c r="AH93" s="99"/>
      <c r="AI93" s="99"/>
      <c r="AJ93" s="99"/>
      <c r="AK93" s="99"/>
      <c r="AL93" s="99"/>
      <c r="AM93" s="99"/>
      <c r="AN93" s="99"/>
    </row>
    <row r="94" spans="1:40" s="71" customFormat="1" x14ac:dyDescent="0.3">
      <c r="A94" s="66">
        <v>1353</v>
      </c>
      <c r="B94" s="67" t="s">
        <v>211</v>
      </c>
      <c r="C94" s="66">
        <v>20</v>
      </c>
      <c r="D94" s="88">
        <v>600</v>
      </c>
      <c r="E94" s="68">
        <v>4.5</v>
      </c>
      <c r="F94" s="66">
        <v>2102</v>
      </c>
      <c r="G94" s="66">
        <f t="shared" si="8"/>
        <v>1800</v>
      </c>
      <c r="H94" s="69">
        <f t="shared" si="14"/>
        <v>1951</v>
      </c>
      <c r="I94" s="66">
        <v>1900</v>
      </c>
      <c r="J94" s="119">
        <f t="shared" si="15"/>
        <v>-549</v>
      </c>
      <c r="K94" s="77">
        <f t="shared" ref="K94" si="20">IF(J94&lt;=0,0, J94)/C94</f>
        <v>0</v>
      </c>
      <c r="L94" s="44">
        <f t="shared" si="12"/>
        <v>4.8775000000000004</v>
      </c>
      <c r="M94" s="40">
        <f t="shared" si="13"/>
        <v>4.8775000000000004</v>
      </c>
      <c r="N94" s="83">
        <v>800</v>
      </c>
      <c r="O94" s="71">
        <f t="shared" si="18"/>
        <v>400</v>
      </c>
      <c r="P94" s="99"/>
      <c r="Q94" s="99"/>
      <c r="R94" s="99"/>
      <c r="S94" s="99"/>
      <c r="T94" s="99"/>
      <c r="U94" s="99"/>
      <c r="V94" s="99"/>
      <c r="W94" s="99"/>
      <c r="X94" s="99"/>
      <c r="Y94" s="99"/>
      <c r="Z94" s="99"/>
      <c r="AA94" s="99"/>
      <c r="AB94" s="99"/>
      <c r="AC94" s="99"/>
      <c r="AD94" s="99"/>
      <c r="AE94" s="99"/>
      <c r="AF94" s="99"/>
      <c r="AG94" s="99"/>
      <c r="AH94" s="99"/>
      <c r="AI94" s="99"/>
      <c r="AJ94" s="99"/>
      <c r="AK94" s="99"/>
      <c r="AL94" s="99"/>
      <c r="AM94" s="99"/>
      <c r="AN94" s="99"/>
    </row>
    <row r="95" spans="1:40" s="71" customFormat="1" x14ac:dyDescent="0.3">
      <c r="A95" s="66">
        <v>1469</v>
      </c>
      <c r="B95" s="67" t="s">
        <v>212</v>
      </c>
      <c r="C95" s="66">
        <v>20</v>
      </c>
      <c r="D95" s="88">
        <v>0</v>
      </c>
      <c r="E95" s="68">
        <v>7</v>
      </c>
      <c r="F95" s="66">
        <v>4494</v>
      </c>
      <c r="G95" s="66">
        <f t="shared" si="8"/>
        <v>4546.5</v>
      </c>
      <c r="H95" s="69">
        <f t="shared" si="14"/>
        <v>4520.25</v>
      </c>
      <c r="I95" s="66">
        <v>4620</v>
      </c>
      <c r="J95" s="119">
        <f t="shared" si="15"/>
        <v>-99.75</v>
      </c>
      <c r="K95" s="77">
        <f t="shared" si="16"/>
        <v>-4.9874999999999998</v>
      </c>
      <c r="L95" s="44">
        <f t="shared" si="12"/>
        <v>11.300625</v>
      </c>
      <c r="M95" s="40">
        <f t="shared" si="13"/>
        <v>6.3131250000000003</v>
      </c>
      <c r="N95" s="83">
        <v>1299</v>
      </c>
      <c r="O95" s="71">
        <f t="shared" si="18"/>
        <v>649.5</v>
      </c>
      <c r="P95" s="99"/>
      <c r="Q95" s="99"/>
      <c r="R95" s="99"/>
      <c r="S95" s="99"/>
      <c r="T95" s="99"/>
      <c r="U95" s="99"/>
      <c r="V95" s="99"/>
      <c r="W95" s="99"/>
      <c r="X95" s="99"/>
      <c r="Y95" s="99"/>
      <c r="Z95" s="99"/>
      <c r="AA95" s="99"/>
      <c r="AB95" s="99"/>
      <c r="AC95" s="99"/>
      <c r="AD95" s="99"/>
      <c r="AE95" s="99"/>
      <c r="AF95" s="99"/>
      <c r="AG95" s="99"/>
      <c r="AH95" s="99"/>
      <c r="AI95" s="99"/>
      <c r="AJ95" s="99"/>
      <c r="AK95" s="99"/>
      <c r="AL95" s="99"/>
      <c r="AM95" s="99"/>
      <c r="AN95" s="99"/>
    </row>
    <row r="96" spans="1:40" s="71" customFormat="1" x14ac:dyDescent="0.3">
      <c r="A96" s="66">
        <v>1470</v>
      </c>
      <c r="B96" s="67" t="s">
        <v>213</v>
      </c>
      <c r="C96" s="66">
        <v>20</v>
      </c>
      <c r="D96" s="88">
        <v>0</v>
      </c>
      <c r="E96" s="68">
        <v>7</v>
      </c>
      <c r="F96" s="66">
        <v>5835</v>
      </c>
      <c r="G96" s="66">
        <f t="shared" si="8"/>
        <v>5369</v>
      </c>
      <c r="H96" s="69">
        <f t="shared" si="14"/>
        <v>5602</v>
      </c>
      <c r="I96" s="66">
        <v>5800</v>
      </c>
      <c r="J96" s="119">
        <f t="shared" si="15"/>
        <v>-198</v>
      </c>
      <c r="K96" s="77">
        <f t="shared" si="16"/>
        <v>-9.9</v>
      </c>
      <c r="L96" s="44">
        <f t="shared" si="12"/>
        <v>14.005000000000001</v>
      </c>
      <c r="M96" s="40">
        <f t="shared" si="13"/>
        <v>4.1050000000000004</v>
      </c>
      <c r="N96" s="83">
        <v>1534</v>
      </c>
      <c r="O96" s="71">
        <f t="shared" si="18"/>
        <v>767</v>
      </c>
      <c r="P96" s="99"/>
      <c r="Q96" s="99"/>
      <c r="R96" s="99"/>
      <c r="S96" s="99"/>
      <c r="T96" s="99"/>
      <c r="U96" s="99"/>
      <c r="V96" s="99"/>
      <c r="W96" s="99"/>
      <c r="X96" s="99"/>
      <c r="Y96" s="99"/>
      <c r="Z96" s="99"/>
      <c r="AA96" s="99"/>
      <c r="AB96" s="99"/>
      <c r="AC96" s="99"/>
      <c r="AD96" s="99"/>
      <c r="AE96" s="99"/>
      <c r="AF96" s="99"/>
      <c r="AG96" s="99"/>
      <c r="AH96" s="99"/>
      <c r="AI96" s="99"/>
      <c r="AJ96" s="99"/>
      <c r="AK96" s="99"/>
      <c r="AL96" s="99"/>
      <c r="AM96" s="99"/>
      <c r="AN96" s="99"/>
    </row>
    <row r="97" spans="1:40" s="71" customFormat="1" x14ac:dyDescent="0.3">
      <c r="A97" s="66">
        <v>1504</v>
      </c>
      <c r="B97" s="67" t="s">
        <v>51</v>
      </c>
      <c r="C97" s="66">
        <v>12</v>
      </c>
      <c r="D97" s="88">
        <v>0</v>
      </c>
      <c r="E97" s="68">
        <v>3</v>
      </c>
      <c r="F97" s="66">
        <v>1040</v>
      </c>
      <c r="G97" s="66">
        <f t="shared" ref="G97:G102" si="21">O97*E97</f>
        <v>409.5</v>
      </c>
      <c r="H97" s="69">
        <f t="shared" si="14"/>
        <v>724.75</v>
      </c>
      <c r="I97" s="66"/>
      <c r="J97" s="119">
        <f t="shared" si="15"/>
        <v>724.75</v>
      </c>
      <c r="K97" s="77">
        <f t="shared" ref="K97:K100" si="22">IF(J97&lt;=0,0, J97)/C97</f>
        <v>60.395833333333336</v>
      </c>
      <c r="L97" s="44">
        <f t="shared" si="12"/>
        <v>3.0197916666666669</v>
      </c>
      <c r="M97" s="40">
        <f t="shared" si="13"/>
        <v>63.415625000000006</v>
      </c>
      <c r="N97" s="83">
        <v>273</v>
      </c>
      <c r="O97" s="71">
        <f t="shared" si="18"/>
        <v>136.5</v>
      </c>
      <c r="P97" s="99"/>
      <c r="Q97" s="99"/>
      <c r="R97" s="99"/>
      <c r="S97" s="99"/>
      <c r="T97" s="99"/>
      <c r="U97" s="99"/>
      <c r="V97" s="99"/>
      <c r="W97" s="99"/>
      <c r="X97" s="99"/>
      <c r="Y97" s="99"/>
      <c r="Z97" s="99"/>
      <c r="AA97" s="99"/>
      <c r="AB97" s="99"/>
      <c r="AC97" s="99"/>
      <c r="AD97" s="99"/>
      <c r="AE97" s="99"/>
      <c r="AF97" s="99"/>
      <c r="AG97" s="99"/>
      <c r="AH97" s="99"/>
      <c r="AI97" s="99"/>
      <c r="AJ97" s="99"/>
      <c r="AK97" s="99"/>
      <c r="AL97" s="99"/>
      <c r="AM97" s="99"/>
      <c r="AN97" s="99"/>
    </row>
    <row r="98" spans="1:40" s="71" customFormat="1" x14ac:dyDescent="0.3">
      <c r="A98" s="66">
        <v>170</v>
      </c>
      <c r="B98" s="67" t="s">
        <v>384</v>
      </c>
      <c r="C98" s="66">
        <v>12</v>
      </c>
      <c r="D98" s="88">
        <v>0</v>
      </c>
      <c r="E98" s="68">
        <v>4</v>
      </c>
      <c r="F98" s="66">
        <v>1600</v>
      </c>
      <c r="G98" s="66">
        <v>1600</v>
      </c>
      <c r="H98" s="69">
        <f t="shared" si="14"/>
        <v>1600</v>
      </c>
      <c r="I98" s="66">
        <v>1600</v>
      </c>
      <c r="J98" s="119">
        <f t="shared" si="15"/>
        <v>0</v>
      </c>
      <c r="K98" s="77">
        <f t="shared" si="22"/>
        <v>0</v>
      </c>
      <c r="L98" s="44"/>
      <c r="M98" s="40"/>
      <c r="N98" s="83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  <c r="AA98" s="99"/>
      <c r="AB98" s="99"/>
      <c r="AC98" s="99"/>
      <c r="AD98" s="99"/>
      <c r="AE98" s="99"/>
      <c r="AF98" s="99"/>
      <c r="AG98" s="99"/>
      <c r="AH98" s="99"/>
      <c r="AI98" s="99"/>
      <c r="AJ98" s="99"/>
      <c r="AK98" s="99"/>
      <c r="AL98" s="99"/>
      <c r="AM98" s="99"/>
      <c r="AN98" s="99"/>
    </row>
    <row r="99" spans="1:40" s="71" customFormat="1" x14ac:dyDescent="0.3">
      <c r="A99" s="66">
        <v>171</v>
      </c>
      <c r="B99" s="67" t="s">
        <v>386</v>
      </c>
      <c r="C99" s="66">
        <v>12</v>
      </c>
      <c r="D99" s="88">
        <v>0</v>
      </c>
      <c r="E99" s="68">
        <v>4</v>
      </c>
      <c r="F99" s="66">
        <v>1600</v>
      </c>
      <c r="G99" s="66">
        <v>1600</v>
      </c>
      <c r="H99" s="69">
        <f t="shared" si="14"/>
        <v>1600</v>
      </c>
      <c r="I99" s="66">
        <v>1600</v>
      </c>
      <c r="J99" s="119">
        <f t="shared" si="15"/>
        <v>0</v>
      </c>
      <c r="K99" s="77">
        <f t="shared" si="22"/>
        <v>0</v>
      </c>
      <c r="L99" s="44"/>
      <c r="M99" s="40"/>
      <c r="N99" s="83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  <c r="AA99" s="99"/>
      <c r="AB99" s="99"/>
      <c r="AC99" s="99"/>
      <c r="AD99" s="99"/>
      <c r="AE99" s="99"/>
      <c r="AF99" s="99"/>
      <c r="AG99" s="99"/>
      <c r="AH99" s="99"/>
      <c r="AI99" s="99"/>
      <c r="AJ99" s="99"/>
      <c r="AK99" s="99"/>
      <c r="AL99" s="99"/>
      <c r="AM99" s="99"/>
      <c r="AN99" s="99"/>
    </row>
    <row r="100" spans="1:40" s="71" customFormat="1" x14ac:dyDescent="0.3">
      <c r="A100" s="66">
        <v>173</v>
      </c>
      <c r="B100" s="67" t="s">
        <v>385</v>
      </c>
      <c r="C100" s="66">
        <v>12</v>
      </c>
      <c r="D100" s="88">
        <v>0</v>
      </c>
      <c r="E100" s="68">
        <v>4</v>
      </c>
      <c r="F100" s="66">
        <v>1600</v>
      </c>
      <c r="G100" s="66">
        <v>1600</v>
      </c>
      <c r="H100" s="69">
        <f t="shared" si="14"/>
        <v>1600</v>
      </c>
      <c r="I100" s="66">
        <v>1600</v>
      </c>
      <c r="J100" s="119">
        <f t="shared" si="15"/>
        <v>0</v>
      </c>
      <c r="K100" s="77">
        <f t="shared" si="22"/>
        <v>0</v>
      </c>
      <c r="L100" s="44"/>
      <c r="M100" s="40"/>
      <c r="N100" s="83"/>
      <c r="P100" s="99"/>
      <c r="Q100" s="99"/>
      <c r="R100" s="99"/>
      <c r="S100" s="99"/>
      <c r="T100" s="99"/>
      <c r="U100" s="99"/>
      <c r="V100" s="99"/>
      <c r="W100" s="99"/>
      <c r="X100" s="99"/>
      <c r="Y100" s="99"/>
      <c r="Z100" s="99"/>
      <c r="AA100" s="99"/>
      <c r="AB100" s="99"/>
      <c r="AC100" s="99"/>
      <c r="AD100" s="99"/>
      <c r="AE100" s="99"/>
      <c r="AF100" s="99"/>
      <c r="AG100" s="99"/>
      <c r="AH100" s="99"/>
      <c r="AI100" s="99"/>
      <c r="AJ100" s="99"/>
      <c r="AK100" s="99"/>
      <c r="AL100" s="99"/>
      <c r="AM100" s="99"/>
      <c r="AN100" s="99"/>
    </row>
    <row r="101" spans="1:40" s="71" customFormat="1" x14ac:dyDescent="0.3">
      <c r="A101" s="66">
        <v>1404</v>
      </c>
      <c r="B101" s="67" t="s">
        <v>243</v>
      </c>
      <c r="C101" s="66">
        <v>1</v>
      </c>
      <c r="D101" s="88">
        <v>13</v>
      </c>
      <c r="E101" s="68">
        <v>7</v>
      </c>
      <c r="F101" s="66">
        <v>53</v>
      </c>
      <c r="G101" s="66">
        <f t="shared" si="21"/>
        <v>59.5</v>
      </c>
      <c r="H101" s="69">
        <f t="shared" si="14"/>
        <v>56.25</v>
      </c>
      <c r="I101" s="66"/>
      <c r="J101" s="119">
        <f t="shared" si="15"/>
        <v>43.25</v>
      </c>
      <c r="K101" s="77">
        <f t="shared" si="16"/>
        <v>43.25</v>
      </c>
      <c r="L101" s="44">
        <f t="shared" si="12"/>
        <v>2.8125</v>
      </c>
      <c r="M101" s="40">
        <f t="shared" si="13"/>
        <v>46.0625</v>
      </c>
      <c r="N101" s="83">
        <v>17</v>
      </c>
      <c r="O101" s="71">
        <f t="shared" si="18"/>
        <v>8.5</v>
      </c>
      <c r="P101" s="99"/>
      <c r="Q101" s="99"/>
      <c r="R101" s="99"/>
      <c r="S101" s="99"/>
      <c r="T101" s="99"/>
      <c r="U101" s="99"/>
      <c r="V101" s="99"/>
      <c r="W101" s="99"/>
      <c r="X101" s="99"/>
      <c r="Y101" s="99"/>
      <c r="Z101" s="99"/>
      <c r="AA101" s="99"/>
      <c r="AB101" s="99"/>
      <c r="AC101" s="99"/>
      <c r="AD101" s="99"/>
      <c r="AE101" s="99"/>
      <c r="AF101" s="99"/>
      <c r="AG101" s="99"/>
      <c r="AH101" s="99"/>
      <c r="AI101" s="99"/>
      <c r="AJ101" s="99"/>
      <c r="AK101" s="99"/>
      <c r="AL101" s="99"/>
      <c r="AM101" s="99"/>
      <c r="AN101" s="99"/>
    </row>
    <row r="102" spans="1:40" s="71" customFormat="1" x14ac:dyDescent="0.3">
      <c r="A102" s="66">
        <v>1072</v>
      </c>
      <c r="B102" s="67" t="s">
        <v>251</v>
      </c>
      <c r="C102" s="66">
        <v>10</v>
      </c>
      <c r="D102" s="88">
        <v>0</v>
      </c>
      <c r="E102" s="68">
        <v>9</v>
      </c>
      <c r="F102" s="66">
        <v>4266</v>
      </c>
      <c r="G102" s="66">
        <f t="shared" si="21"/>
        <v>2164.5</v>
      </c>
      <c r="H102" s="69">
        <f t="shared" si="14"/>
        <v>3215.25</v>
      </c>
      <c r="I102" s="66"/>
      <c r="J102" s="119">
        <f t="shared" si="15"/>
        <v>3215.25</v>
      </c>
      <c r="K102" s="77">
        <f t="shared" si="16"/>
        <v>321.52499999999998</v>
      </c>
      <c r="L102" s="44">
        <f t="shared" si="12"/>
        <v>16.076250000000002</v>
      </c>
      <c r="M102" s="40">
        <f t="shared" si="13"/>
        <v>337.60124999999999</v>
      </c>
      <c r="N102" s="83">
        <v>481</v>
      </c>
      <c r="O102" s="71">
        <f t="shared" si="18"/>
        <v>240.5</v>
      </c>
      <c r="P102" s="99"/>
      <c r="Q102" s="99"/>
      <c r="R102" s="99"/>
      <c r="S102" s="99"/>
      <c r="T102" s="99"/>
      <c r="U102" s="99"/>
      <c r="V102" s="99"/>
      <c r="W102" s="99"/>
      <c r="X102" s="99"/>
      <c r="Y102" s="99"/>
      <c r="Z102" s="99"/>
      <c r="AA102" s="99"/>
      <c r="AB102" s="99"/>
      <c r="AC102" s="99"/>
      <c r="AD102" s="99"/>
      <c r="AE102" s="99"/>
      <c r="AF102" s="99"/>
      <c r="AG102" s="99"/>
      <c r="AH102" s="99"/>
      <c r="AI102" s="99"/>
      <c r="AJ102" s="99"/>
      <c r="AK102" s="99"/>
      <c r="AL102" s="99"/>
      <c r="AM102" s="99"/>
      <c r="AN102" s="99"/>
    </row>
    <row r="103" spans="1:40" s="71" customFormat="1" x14ac:dyDescent="0.3">
      <c r="A103" s="66">
        <v>1494</v>
      </c>
      <c r="B103" s="67" t="s">
        <v>375</v>
      </c>
      <c r="C103" s="66">
        <v>30</v>
      </c>
      <c r="D103" s="88">
        <v>0</v>
      </c>
      <c r="E103" s="68"/>
      <c r="F103" s="66"/>
      <c r="G103" s="66"/>
      <c r="H103" s="69">
        <f t="shared" si="14"/>
        <v>0</v>
      </c>
      <c r="I103" s="66"/>
      <c r="J103" s="119">
        <f t="shared" si="15"/>
        <v>0</v>
      </c>
      <c r="K103" s="77">
        <f t="shared" si="16"/>
        <v>0</v>
      </c>
      <c r="L103" s="44"/>
      <c r="M103" s="40"/>
      <c r="N103" s="83"/>
      <c r="P103" s="99"/>
      <c r="Q103" s="99"/>
      <c r="R103" s="99"/>
      <c r="S103" s="99"/>
      <c r="T103" s="99"/>
      <c r="U103" s="99"/>
      <c r="V103" s="99"/>
      <c r="W103" s="99"/>
      <c r="X103" s="99"/>
      <c r="Y103" s="99"/>
      <c r="Z103" s="99"/>
      <c r="AA103" s="99"/>
      <c r="AB103" s="99"/>
      <c r="AC103" s="99"/>
      <c r="AD103" s="99"/>
      <c r="AE103" s="99"/>
      <c r="AF103" s="99"/>
      <c r="AG103" s="99"/>
      <c r="AH103" s="99"/>
      <c r="AI103" s="99"/>
      <c r="AJ103" s="99"/>
      <c r="AK103" s="99"/>
      <c r="AL103" s="99"/>
      <c r="AM103" s="99"/>
      <c r="AN103" s="99"/>
    </row>
    <row r="104" spans="1:40" s="71" customFormat="1" x14ac:dyDescent="0.3">
      <c r="A104" s="66">
        <v>152</v>
      </c>
      <c r="B104" s="67" t="s">
        <v>360</v>
      </c>
      <c r="C104" s="66">
        <v>1</v>
      </c>
      <c r="D104" s="88">
        <v>119</v>
      </c>
      <c r="E104" s="68"/>
      <c r="F104" s="66"/>
      <c r="G104" s="66"/>
      <c r="H104" s="69">
        <f t="shared" si="14"/>
        <v>0</v>
      </c>
      <c r="I104" s="66">
        <v>40</v>
      </c>
      <c r="J104" s="119">
        <f t="shared" si="15"/>
        <v>-159</v>
      </c>
      <c r="K104" s="77">
        <f t="shared" si="16"/>
        <v>-159</v>
      </c>
      <c r="L104" s="44"/>
      <c r="M104" s="40"/>
      <c r="N104" s="83"/>
      <c r="P104" s="99"/>
      <c r="Q104" s="99"/>
      <c r="R104" s="99"/>
      <c r="S104" s="99"/>
      <c r="T104" s="99"/>
      <c r="U104" s="99"/>
      <c r="V104" s="99"/>
      <c r="W104" s="99"/>
      <c r="X104" s="99"/>
      <c r="Y104" s="99"/>
      <c r="Z104" s="99"/>
      <c r="AA104" s="99"/>
      <c r="AB104" s="99"/>
      <c r="AC104" s="99"/>
      <c r="AD104" s="99"/>
      <c r="AE104" s="99"/>
      <c r="AF104" s="99"/>
      <c r="AG104" s="99"/>
      <c r="AH104" s="99"/>
      <c r="AI104" s="99"/>
      <c r="AJ104" s="99"/>
      <c r="AK104" s="99"/>
      <c r="AL104" s="99"/>
      <c r="AM104" s="99"/>
      <c r="AN104" s="99"/>
    </row>
    <row r="105" spans="1:40" s="81" customFormat="1" x14ac:dyDescent="0.3">
      <c r="A105" s="66">
        <v>4604</v>
      </c>
      <c r="B105" s="67" t="s">
        <v>48</v>
      </c>
      <c r="C105" s="66">
        <v>1</v>
      </c>
      <c r="D105" s="88">
        <v>274</v>
      </c>
      <c r="E105" s="68">
        <v>7</v>
      </c>
      <c r="F105" s="66">
        <v>399</v>
      </c>
      <c r="G105" s="66">
        <f t="shared" ref="G105:G129" si="23">O105*E105</f>
        <v>476</v>
      </c>
      <c r="H105" s="69">
        <f t="shared" si="14"/>
        <v>437.5</v>
      </c>
      <c r="I105" s="66"/>
      <c r="J105" s="119">
        <f t="shared" si="15"/>
        <v>163.5</v>
      </c>
      <c r="K105" s="77">
        <f t="shared" si="16"/>
        <v>163.5</v>
      </c>
      <c r="L105" s="44">
        <f t="shared" ref="L105:L129" si="24">H105*0.05/C105</f>
        <v>21.875</v>
      </c>
      <c r="M105" s="40">
        <f t="shared" ref="M105:M129" si="25">K105+L105</f>
        <v>185.375</v>
      </c>
      <c r="N105" s="83">
        <v>136</v>
      </c>
      <c r="O105" s="71">
        <f t="shared" si="18"/>
        <v>68</v>
      </c>
      <c r="P105" s="99"/>
      <c r="Q105" s="99"/>
      <c r="R105" s="99"/>
      <c r="S105" s="99"/>
      <c r="T105" s="99"/>
      <c r="U105" s="99"/>
      <c r="V105" s="99"/>
      <c r="W105" s="99"/>
      <c r="X105" s="99"/>
      <c r="Y105" s="99"/>
      <c r="Z105" s="99"/>
      <c r="AA105" s="99"/>
      <c r="AB105" s="99"/>
      <c r="AC105" s="99"/>
      <c r="AD105" s="99"/>
      <c r="AE105" s="99"/>
      <c r="AF105" s="99"/>
      <c r="AG105" s="99"/>
      <c r="AH105" s="99"/>
      <c r="AI105" s="99"/>
      <c r="AJ105" s="99"/>
      <c r="AK105" s="99"/>
      <c r="AL105" s="99"/>
      <c r="AM105" s="99"/>
      <c r="AN105" s="99"/>
    </row>
    <row r="106" spans="1:40" s="71" customFormat="1" x14ac:dyDescent="0.3">
      <c r="A106" s="66">
        <v>1241</v>
      </c>
      <c r="B106" s="67" t="s">
        <v>158</v>
      </c>
      <c r="C106" s="66">
        <v>20</v>
      </c>
      <c r="D106" s="88">
        <v>10044</v>
      </c>
      <c r="E106" s="68">
        <v>6</v>
      </c>
      <c r="F106" s="66">
        <v>27453</v>
      </c>
      <c r="G106" s="66">
        <f t="shared" si="23"/>
        <v>33102</v>
      </c>
      <c r="H106" s="69">
        <f t="shared" si="14"/>
        <v>30277.5</v>
      </c>
      <c r="I106" s="66">
        <v>10400</v>
      </c>
      <c r="J106" s="119">
        <f t="shared" si="15"/>
        <v>9833.5</v>
      </c>
      <c r="K106" s="77">
        <f t="shared" si="16"/>
        <v>491.67500000000001</v>
      </c>
      <c r="L106" s="44">
        <f t="shared" si="24"/>
        <v>75.693749999999994</v>
      </c>
      <c r="M106" s="40">
        <f t="shared" si="25"/>
        <v>567.36874999999998</v>
      </c>
      <c r="N106" s="83">
        <v>11034</v>
      </c>
      <c r="O106" s="71">
        <f t="shared" si="18"/>
        <v>5517</v>
      </c>
      <c r="P106" s="99"/>
      <c r="Q106" s="99"/>
      <c r="R106" s="99"/>
      <c r="S106" s="99"/>
      <c r="T106" s="99"/>
      <c r="U106" s="99"/>
      <c r="V106" s="99"/>
      <c r="W106" s="99"/>
      <c r="X106" s="99"/>
      <c r="Y106" s="99"/>
      <c r="Z106" s="99"/>
      <c r="AA106" s="99"/>
      <c r="AB106" s="99"/>
      <c r="AC106" s="99"/>
      <c r="AD106" s="99"/>
      <c r="AE106" s="99"/>
      <c r="AF106" s="99"/>
      <c r="AG106" s="99"/>
      <c r="AH106" s="99"/>
      <c r="AI106" s="99"/>
      <c r="AJ106" s="99"/>
      <c r="AK106" s="99"/>
      <c r="AL106" s="99"/>
      <c r="AM106" s="99"/>
      <c r="AN106" s="99"/>
    </row>
    <row r="107" spans="1:40" s="71" customFormat="1" x14ac:dyDescent="0.3">
      <c r="A107" s="66">
        <v>1354</v>
      </c>
      <c r="B107" s="67" t="s">
        <v>159</v>
      </c>
      <c r="C107" s="66">
        <v>20</v>
      </c>
      <c r="D107" s="88">
        <v>0</v>
      </c>
      <c r="E107" s="68">
        <v>4.5</v>
      </c>
      <c r="F107" s="66">
        <v>1101</v>
      </c>
      <c r="G107" s="66">
        <f t="shared" si="23"/>
        <v>900</v>
      </c>
      <c r="H107" s="69">
        <f t="shared" si="14"/>
        <v>1000.5</v>
      </c>
      <c r="I107" s="66">
        <v>1000</v>
      </c>
      <c r="J107" s="119">
        <f t="shared" si="15"/>
        <v>0.5</v>
      </c>
      <c r="K107" s="77">
        <f t="shared" ref="K107:K108" si="26">IF(J107&lt;=0,0, J107)/C107</f>
        <v>2.5000000000000001E-2</v>
      </c>
      <c r="L107" s="44">
        <f t="shared" si="24"/>
        <v>2.5012500000000002</v>
      </c>
      <c r="M107" s="40">
        <f t="shared" si="25"/>
        <v>2.5262500000000001</v>
      </c>
      <c r="N107" s="83">
        <v>400</v>
      </c>
      <c r="O107" s="71">
        <f t="shared" si="18"/>
        <v>200</v>
      </c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</row>
    <row r="108" spans="1:40" s="71" customFormat="1" x14ac:dyDescent="0.3">
      <c r="A108" s="66">
        <v>128</v>
      </c>
      <c r="B108" s="67" t="s">
        <v>80</v>
      </c>
      <c r="C108" s="66">
        <v>6</v>
      </c>
      <c r="D108" s="88">
        <v>60</v>
      </c>
      <c r="E108" s="68">
        <v>4</v>
      </c>
      <c r="F108" s="66">
        <v>134</v>
      </c>
      <c r="G108" s="66">
        <f t="shared" si="23"/>
        <v>100</v>
      </c>
      <c r="H108" s="69">
        <f t="shared" si="14"/>
        <v>117</v>
      </c>
      <c r="I108" s="66">
        <v>90</v>
      </c>
      <c r="J108" s="119">
        <f t="shared" si="15"/>
        <v>-33</v>
      </c>
      <c r="K108" s="77">
        <f t="shared" si="26"/>
        <v>0</v>
      </c>
      <c r="L108" s="44">
        <f t="shared" si="24"/>
        <v>0.97500000000000009</v>
      </c>
      <c r="M108" s="40">
        <f t="shared" si="25"/>
        <v>0.97500000000000009</v>
      </c>
      <c r="N108" s="83">
        <v>50</v>
      </c>
      <c r="O108" s="71">
        <f t="shared" si="18"/>
        <v>25</v>
      </c>
      <c r="P108" s="99"/>
      <c r="Q108" s="99"/>
      <c r="R108" s="99"/>
      <c r="S108" s="99"/>
      <c r="T108" s="99"/>
      <c r="U108" s="99"/>
      <c r="V108" s="99"/>
      <c r="W108" s="99"/>
      <c r="X108" s="99"/>
      <c r="Y108" s="99"/>
      <c r="Z108" s="99"/>
      <c r="AA108" s="99"/>
      <c r="AB108" s="99"/>
      <c r="AC108" s="99"/>
      <c r="AD108" s="99"/>
      <c r="AE108" s="99"/>
      <c r="AF108" s="99"/>
      <c r="AG108" s="99"/>
      <c r="AH108" s="99"/>
      <c r="AI108" s="99"/>
      <c r="AJ108" s="99"/>
      <c r="AK108" s="99"/>
      <c r="AL108" s="99"/>
      <c r="AM108" s="99"/>
      <c r="AN108" s="99"/>
    </row>
    <row r="109" spans="1:40" s="71" customFormat="1" x14ac:dyDescent="0.3">
      <c r="A109" s="66">
        <v>3138</v>
      </c>
      <c r="B109" s="67" t="s">
        <v>339</v>
      </c>
      <c r="C109" s="66">
        <v>24</v>
      </c>
      <c r="D109" s="88">
        <v>1700</v>
      </c>
      <c r="E109" s="68">
        <v>7</v>
      </c>
      <c r="F109" s="66">
        <v>3460</v>
      </c>
      <c r="G109" s="66">
        <f t="shared" si="23"/>
        <v>3500</v>
      </c>
      <c r="H109" s="69">
        <f t="shared" si="14"/>
        <v>3480</v>
      </c>
      <c r="I109" s="66">
        <v>600</v>
      </c>
      <c r="J109" s="119">
        <f t="shared" si="15"/>
        <v>1180</v>
      </c>
      <c r="K109" s="77">
        <f t="shared" si="16"/>
        <v>49.166666666666664</v>
      </c>
      <c r="L109" s="44">
        <f t="shared" si="24"/>
        <v>7.25</v>
      </c>
      <c r="M109" s="40">
        <f t="shared" si="25"/>
        <v>56.416666666666664</v>
      </c>
      <c r="N109" s="83">
        <v>1000</v>
      </c>
      <c r="O109" s="71">
        <f t="shared" si="18"/>
        <v>500</v>
      </c>
      <c r="P109" s="99"/>
      <c r="Q109" s="99"/>
      <c r="R109" s="99"/>
      <c r="S109" s="99"/>
      <c r="T109" s="99"/>
      <c r="U109" s="99"/>
      <c r="V109" s="99"/>
      <c r="W109" s="99"/>
      <c r="X109" s="99"/>
      <c r="Y109" s="99"/>
      <c r="Z109" s="99"/>
      <c r="AA109" s="99"/>
      <c r="AB109" s="99"/>
      <c r="AC109" s="99"/>
      <c r="AD109" s="99"/>
      <c r="AE109" s="99"/>
      <c r="AF109" s="99"/>
      <c r="AG109" s="99"/>
      <c r="AH109" s="99"/>
      <c r="AI109" s="99"/>
      <c r="AJ109" s="99"/>
      <c r="AK109" s="99"/>
      <c r="AL109" s="99"/>
      <c r="AM109" s="99"/>
      <c r="AN109" s="99"/>
    </row>
    <row r="110" spans="1:40" s="71" customFormat="1" x14ac:dyDescent="0.3">
      <c r="A110" s="66">
        <v>1384</v>
      </c>
      <c r="B110" s="74" t="s">
        <v>383</v>
      </c>
      <c r="C110" s="66">
        <v>24</v>
      </c>
      <c r="D110" s="88">
        <v>642</v>
      </c>
      <c r="E110" s="68">
        <v>8</v>
      </c>
      <c r="F110" s="66">
        <v>1012</v>
      </c>
      <c r="G110" s="66">
        <f t="shared" si="23"/>
        <v>2400</v>
      </c>
      <c r="H110" s="69">
        <f t="shared" si="14"/>
        <v>1706</v>
      </c>
      <c r="I110" s="66">
        <v>432</v>
      </c>
      <c r="J110" s="119">
        <f t="shared" si="15"/>
        <v>632</v>
      </c>
      <c r="K110" s="77">
        <f t="shared" si="16"/>
        <v>26.333333333333332</v>
      </c>
      <c r="L110" s="44">
        <f t="shared" si="24"/>
        <v>3.5541666666666671</v>
      </c>
      <c r="M110" s="40">
        <f t="shared" si="25"/>
        <v>29.887499999999999</v>
      </c>
      <c r="N110" s="83">
        <v>600</v>
      </c>
      <c r="O110" s="71">
        <f t="shared" si="18"/>
        <v>300</v>
      </c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  <c r="AL110" s="99"/>
      <c r="AM110" s="99"/>
      <c r="AN110" s="99"/>
    </row>
    <row r="111" spans="1:40" s="71" customFormat="1" x14ac:dyDescent="0.3">
      <c r="A111" s="66">
        <v>1385</v>
      </c>
      <c r="B111" s="67" t="s">
        <v>45</v>
      </c>
      <c r="C111" s="66">
        <v>24</v>
      </c>
      <c r="D111" s="88">
        <v>720</v>
      </c>
      <c r="E111" s="68">
        <v>7</v>
      </c>
      <c r="F111" s="66">
        <v>3427</v>
      </c>
      <c r="G111" s="66">
        <f t="shared" si="23"/>
        <v>2705.5</v>
      </c>
      <c r="H111" s="69">
        <f t="shared" si="14"/>
        <v>3066.25</v>
      </c>
      <c r="I111" s="66">
        <v>1440</v>
      </c>
      <c r="J111" s="119">
        <f t="shared" si="15"/>
        <v>906.25</v>
      </c>
      <c r="K111" s="77">
        <f t="shared" si="16"/>
        <v>37.760416666666664</v>
      </c>
      <c r="L111" s="44">
        <f t="shared" si="24"/>
        <v>6.388020833333333</v>
      </c>
      <c r="M111" s="40">
        <f t="shared" si="25"/>
        <v>44.1484375</v>
      </c>
      <c r="N111" s="83">
        <v>773</v>
      </c>
      <c r="O111" s="71">
        <f t="shared" si="18"/>
        <v>386.5</v>
      </c>
      <c r="P111" s="99"/>
      <c r="Q111" s="99"/>
      <c r="R111" s="99"/>
      <c r="S111" s="99"/>
      <c r="T111" s="99"/>
      <c r="U111" s="99"/>
      <c r="V111" s="99"/>
      <c r="W111" s="99"/>
      <c r="X111" s="99"/>
      <c r="Y111" s="99"/>
      <c r="Z111" s="99"/>
      <c r="AA111" s="99"/>
      <c r="AB111" s="99"/>
      <c r="AC111" s="99"/>
      <c r="AD111" s="99"/>
      <c r="AE111" s="99"/>
      <c r="AF111" s="99"/>
      <c r="AG111" s="99"/>
      <c r="AH111" s="99"/>
      <c r="AI111" s="99"/>
      <c r="AJ111" s="99"/>
      <c r="AK111" s="99"/>
      <c r="AL111" s="99"/>
      <c r="AM111" s="99"/>
      <c r="AN111" s="99"/>
    </row>
    <row r="112" spans="1:40" s="71" customFormat="1" x14ac:dyDescent="0.3">
      <c r="A112" s="66">
        <v>1386</v>
      </c>
      <c r="B112" s="67" t="s">
        <v>66</v>
      </c>
      <c r="C112" s="66">
        <v>6</v>
      </c>
      <c r="D112" s="88">
        <v>46</v>
      </c>
      <c r="E112" s="68">
        <v>7</v>
      </c>
      <c r="F112" s="66">
        <v>196</v>
      </c>
      <c r="G112" s="66">
        <f t="shared" si="23"/>
        <v>276.5</v>
      </c>
      <c r="H112" s="69">
        <f t="shared" si="14"/>
        <v>236.25</v>
      </c>
      <c r="I112" s="66">
        <v>96</v>
      </c>
      <c r="J112" s="119">
        <f t="shared" si="15"/>
        <v>94.25</v>
      </c>
      <c r="K112" s="77">
        <f t="shared" si="16"/>
        <v>15.708333333333334</v>
      </c>
      <c r="L112" s="44">
        <f t="shared" si="24"/>
        <v>1.96875</v>
      </c>
      <c r="M112" s="40">
        <f t="shared" si="25"/>
        <v>17.677083333333336</v>
      </c>
      <c r="N112" s="83">
        <v>79</v>
      </c>
      <c r="O112" s="71">
        <f t="shared" si="18"/>
        <v>39.5</v>
      </c>
      <c r="P112" s="99"/>
      <c r="Q112" s="99"/>
      <c r="R112" s="99"/>
      <c r="S112" s="99"/>
      <c r="T112" s="99"/>
      <c r="U112" s="99"/>
      <c r="V112" s="99"/>
      <c r="W112" s="99"/>
      <c r="X112" s="99"/>
      <c r="Y112" s="99"/>
      <c r="Z112" s="99"/>
      <c r="AA112" s="99"/>
      <c r="AB112" s="99"/>
      <c r="AC112" s="99"/>
      <c r="AD112" s="99"/>
      <c r="AE112" s="99"/>
      <c r="AF112" s="99"/>
      <c r="AG112" s="99"/>
      <c r="AH112" s="99"/>
      <c r="AI112" s="99"/>
      <c r="AJ112" s="99"/>
      <c r="AK112" s="99"/>
      <c r="AL112" s="99"/>
      <c r="AM112" s="99"/>
      <c r="AN112" s="99"/>
    </row>
    <row r="113" spans="1:40" s="71" customFormat="1" x14ac:dyDescent="0.3">
      <c r="A113" s="66">
        <v>91</v>
      </c>
      <c r="B113" s="67" t="s">
        <v>61</v>
      </c>
      <c r="C113" s="66">
        <v>12</v>
      </c>
      <c r="D113" s="88">
        <v>728</v>
      </c>
      <c r="E113" s="68">
        <v>10</v>
      </c>
      <c r="F113" s="66">
        <v>880</v>
      </c>
      <c r="G113" s="66">
        <f t="shared" si="23"/>
        <v>1380</v>
      </c>
      <c r="H113" s="69">
        <f t="shared" si="14"/>
        <v>1130</v>
      </c>
      <c r="I113" s="66">
        <v>180</v>
      </c>
      <c r="J113" s="119">
        <f t="shared" si="15"/>
        <v>222</v>
      </c>
      <c r="K113" s="77">
        <f t="shared" si="16"/>
        <v>18.5</v>
      </c>
      <c r="L113" s="44">
        <f t="shared" si="24"/>
        <v>4.708333333333333</v>
      </c>
      <c r="M113" s="40">
        <f t="shared" si="25"/>
        <v>23.208333333333332</v>
      </c>
      <c r="N113" s="83">
        <v>276</v>
      </c>
      <c r="O113" s="71">
        <f t="shared" si="18"/>
        <v>138</v>
      </c>
      <c r="P113" s="99"/>
      <c r="Q113" s="99"/>
      <c r="R113" s="99"/>
      <c r="S113" s="99"/>
      <c r="T113" s="99"/>
      <c r="U113" s="99"/>
      <c r="V113" s="99"/>
      <c r="W113" s="99"/>
      <c r="X113" s="99"/>
      <c r="Y113" s="99"/>
      <c r="Z113" s="99"/>
      <c r="AA113" s="99"/>
      <c r="AB113" s="99"/>
      <c r="AC113" s="99"/>
      <c r="AD113" s="99"/>
      <c r="AE113" s="99"/>
      <c r="AF113" s="99"/>
      <c r="AG113" s="99"/>
      <c r="AH113" s="99"/>
      <c r="AI113" s="99"/>
      <c r="AJ113" s="99"/>
      <c r="AK113" s="99"/>
      <c r="AL113" s="99"/>
      <c r="AM113" s="99"/>
      <c r="AN113" s="99"/>
    </row>
    <row r="114" spans="1:40" s="71" customFormat="1" x14ac:dyDescent="0.3">
      <c r="A114" s="66">
        <v>1467</v>
      </c>
      <c r="B114" s="67" t="s">
        <v>263</v>
      </c>
      <c r="C114" s="66">
        <v>24</v>
      </c>
      <c r="D114" s="88">
        <v>810</v>
      </c>
      <c r="E114" s="68">
        <v>9</v>
      </c>
      <c r="F114" s="66">
        <v>765</v>
      </c>
      <c r="G114" s="66">
        <f t="shared" si="23"/>
        <v>1903.5</v>
      </c>
      <c r="H114" s="69">
        <f t="shared" si="14"/>
        <v>1334.25</v>
      </c>
      <c r="I114" s="66">
        <v>600</v>
      </c>
      <c r="J114" s="119">
        <f t="shared" si="15"/>
        <v>-75.75</v>
      </c>
      <c r="K114" s="77">
        <f t="shared" si="16"/>
        <v>-3.15625</v>
      </c>
      <c r="L114" s="44">
        <f t="shared" si="24"/>
        <v>2.7796875000000001</v>
      </c>
      <c r="M114" s="40">
        <f t="shared" si="25"/>
        <v>-0.37656249999999991</v>
      </c>
      <c r="N114" s="83">
        <v>423</v>
      </c>
      <c r="O114" s="71">
        <f t="shared" si="18"/>
        <v>211.5</v>
      </c>
      <c r="P114" s="99"/>
      <c r="Q114" s="99"/>
      <c r="R114" s="99"/>
      <c r="S114" s="99"/>
      <c r="T114" s="99"/>
      <c r="U114" s="99"/>
      <c r="V114" s="99"/>
      <c r="W114" s="99"/>
      <c r="X114" s="99"/>
      <c r="Y114" s="99"/>
      <c r="Z114" s="99"/>
      <c r="AA114" s="99"/>
      <c r="AB114" s="99"/>
      <c r="AC114" s="99"/>
      <c r="AD114" s="99"/>
      <c r="AE114" s="99"/>
      <c r="AF114" s="99"/>
      <c r="AG114" s="99"/>
      <c r="AH114" s="99"/>
      <c r="AI114" s="99"/>
      <c r="AJ114" s="99"/>
      <c r="AK114" s="99"/>
      <c r="AL114" s="99"/>
      <c r="AM114" s="99"/>
      <c r="AN114" s="99"/>
    </row>
    <row r="115" spans="1:40" s="71" customFormat="1" x14ac:dyDescent="0.3">
      <c r="A115" s="66">
        <v>1468</v>
      </c>
      <c r="B115" s="67" t="s">
        <v>160</v>
      </c>
      <c r="C115" s="66">
        <v>24</v>
      </c>
      <c r="D115" s="88">
        <v>3010</v>
      </c>
      <c r="E115" s="68">
        <v>9</v>
      </c>
      <c r="F115" s="66">
        <v>8091</v>
      </c>
      <c r="G115" s="66">
        <f t="shared" si="23"/>
        <v>11835</v>
      </c>
      <c r="H115" s="69">
        <f t="shared" si="14"/>
        <v>9963</v>
      </c>
      <c r="I115" s="66">
        <v>3240</v>
      </c>
      <c r="J115" s="119">
        <f t="shared" si="15"/>
        <v>3713</v>
      </c>
      <c r="K115" s="77">
        <f t="shared" si="16"/>
        <v>154.70833333333334</v>
      </c>
      <c r="L115" s="44">
        <f t="shared" si="24"/>
        <v>20.756250000000001</v>
      </c>
      <c r="M115" s="40">
        <f t="shared" si="25"/>
        <v>175.46458333333334</v>
      </c>
      <c r="N115" s="83">
        <v>2630</v>
      </c>
      <c r="O115" s="71">
        <f t="shared" si="18"/>
        <v>1315</v>
      </c>
      <c r="P115" s="99"/>
      <c r="Q115" s="99"/>
      <c r="R115" s="99"/>
      <c r="S115" s="99"/>
      <c r="T115" s="99"/>
      <c r="U115" s="99"/>
      <c r="V115" s="99"/>
      <c r="W115" s="99"/>
      <c r="X115" s="99"/>
      <c r="Y115" s="99"/>
      <c r="Z115" s="99"/>
      <c r="AA115" s="99"/>
      <c r="AB115" s="99"/>
      <c r="AC115" s="99"/>
      <c r="AD115" s="99"/>
      <c r="AE115" s="99"/>
      <c r="AF115" s="99"/>
      <c r="AG115" s="99"/>
      <c r="AH115" s="99"/>
      <c r="AI115" s="99"/>
      <c r="AJ115" s="99"/>
      <c r="AK115" s="99"/>
      <c r="AL115" s="99"/>
      <c r="AM115" s="99"/>
      <c r="AN115" s="99"/>
    </row>
    <row r="116" spans="1:40" s="71" customFormat="1" x14ac:dyDescent="0.3">
      <c r="A116" s="66">
        <v>1317</v>
      </c>
      <c r="B116" s="67" t="s">
        <v>162</v>
      </c>
      <c r="C116" s="66">
        <v>50</v>
      </c>
      <c r="D116" s="88">
        <v>0</v>
      </c>
      <c r="E116" s="68">
        <v>4</v>
      </c>
      <c r="F116" s="66">
        <v>2448</v>
      </c>
      <c r="G116" s="66">
        <f t="shared" si="23"/>
        <v>2000</v>
      </c>
      <c r="H116" s="69">
        <f t="shared" si="14"/>
        <v>2224</v>
      </c>
      <c r="I116" s="66"/>
      <c r="J116" s="119">
        <f t="shared" si="15"/>
        <v>2224</v>
      </c>
      <c r="K116" s="77">
        <f t="shared" ref="K116:K117" si="27">IF(J116&lt;=0,0, J116)/C116</f>
        <v>44.48</v>
      </c>
      <c r="L116" s="44">
        <f t="shared" si="24"/>
        <v>2.2240000000000002</v>
      </c>
      <c r="M116" s="40">
        <f t="shared" si="25"/>
        <v>46.703999999999994</v>
      </c>
      <c r="N116" s="83">
        <v>1000</v>
      </c>
      <c r="O116" s="71">
        <f t="shared" si="18"/>
        <v>500</v>
      </c>
      <c r="P116" s="99"/>
      <c r="Q116" s="99"/>
      <c r="R116" s="99"/>
      <c r="S116" s="99"/>
      <c r="T116" s="99"/>
      <c r="U116" s="99"/>
      <c r="V116" s="99"/>
      <c r="W116" s="99"/>
      <c r="X116" s="99"/>
      <c r="Y116" s="99"/>
      <c r="Z116" s="99"/>
      <c r="AA116" s="99"/>
      <c r="AB116" s="99"/>
      <c r="AC116" s="99"/>
      <c r="AD116" s="99"/>
      <c r="AE116" s="99"/>
      <c r="AF116" s="99"/>
      <c r="AG116" s="99"/>
      <c r="AH116" s="99"/>
      <c r="AI116" s="99"/>
      <c r="AJ116" s="99"/>
      <c r="AK116" s="99"/>
      <c r="AL116" s="99"/>
      <c r="AM116" s="99"/>
      <c r="AN116" s="99"/>
    </row>
    <row r="117" spans="1:40" s="71" customFormat="1" x14ac:dyDescent="0.3">
      <c r="A117" s="66">
        <v>1319</v>
      </c>
      <c r="B117" s="67" t="s">
        <v>161</v>
      </c>
      <c r="C117" s="66">
        <v>50</v>
      </c>
      <c r="D117" s="88">
        <v>0</v>
      </c>
      <c r="E117" s="68">
        <v>4</v>
      </c>
      <c r="F117" s="66">
        <v>2782</v>
      </c>
      <c r="G117" s="66">
        <f t="shared" si="23"/>
        <v>2000</v>
      </c>
      <c r="H117" s="69">
        <f t="shared" si="14"/>
        <v>2391</v>
      </c>
      <c r="I117" s="66"/>
      <c r="J117" s="119">
        <f t="shared" si="15"/>
        <v>2391</v>
      </c>
      <c r="K117" s="77">
        <f t="shared" si="27"/>
        <v>47.82</v>
      </c>
      <c r="L117" s="44">
        <f t="shared" si="24"/>
        <v>2.391</v>
      </c>
      <c r="M117" s="40">
        <f t="shared" si="25"/>
        <v>50.210999999999999</v>
      </c>
      <c r="N117" s="83">
        <v>1000</v>
      </c>
      <c r="O117" s="71">
        <f t="shared" si="18"/>
        <v>500</v>
      </c>
      <c r="P117" s="99"/>
      <c r="Q117" s="99"/>
      <c r="R117" s="99"/>
      <c r="S117" s="99"/>
      <c r="T117" s="99"/>
      <c r="U117" s="99"/>
      <c r="V117" s="99"/>
      <c r="W117" s="99"/>
      <c r="X117" s="99"/>
      <c r="Y117" s="99"/>
      <c r="Z117" s="99"/>
      <c r="AA117" s="99"/>
      <c r="AB117" s="99"/>
      <c r="AC117" s="99"/>
      <c r="AD117" s="99"/>
      <c r="AE117" s="99"/>
      <c r="AF117" s="99"/>
      <c r="AG117" s="99"/>
      <c r="AH117" s="99"/>
      <c r="AI117" s="99"/>
      <c r="AJ117" s="99"/>
      <c r="AK117" s="99"/>
      <c r="AL117" s="99"/>
      <c r="AM117" s="99"/>
      <c r="AN117" s="99"/>
    </row>
    <row r="118" spans="1:40" s="71" customFormat="1" x14ac:dyDescent="0.3">
      <c r="A118" s="66">
        <v>3108</v>
      </c>
      <c r="B118" s="67" t="s">
        <v>86</v>
      </c>
      <c r="C118" s="66">
        <v>24</v>
      </c>
      <c r="D118" s="88">
        <v>889</v>
      </c>
      <c r="E118" s="68">
        <v>9</v>
      </c>
      <c r="F118" s="66">
        <v>2250</v>
      </c>
      <c r="G118" s="66">
        <f t="shared" si="23"/>
        <v>2223</v>
      </c>
      <c r="H118" s="69">
        <f t="shared" si="14"/>
        <v>2236.5</v>
      </c>
      <c r="I118" s="66">
        <f>480+540</f>
        <v>1020</v>
      </c>
      <c r="J118" s="119">
        <f t="shared" si="15"/>
        <v>327.5</v>
      </c>
      <c r="K118" s="77">
        <f t="shared" si="16"/>
        <v>13.645833333333334</v>
      </c>
      <c r="L118" s="44">
        <f t="shared" si="24"/>
        <v>4.6593749999999998</v>
      </c>
      <c r="M118" s="40">
        <f t="shared" si="25"/>
        <v>18.305208333333333</v>
      </c>
      <c r="N118" s="83">
        <v>494</v>
      </c>
      <c r="O118" s="71">
        <f t="shared" si="18"/>
        <v>247</v>
      </c>
      <c r="P118" s="99"/>
      <c r="Q118" s="99"/>
      <c r="R118" s="99"/>
      <c r="S118" s="99"/>
      <c r="T118" s="99"/>
      <c r="U118" s="99"/>
      <c r="V118" s="99"/>
      <c r="W118" s="99"/>
      <c r="X118" s="99"/>
      <c r="Y118" s="99"/>
      <c r="Z118" s="99"/>
      <c r="AA118" s="99"/>
      <c r="AB118" s="99"/>
      <c r="AC118" s="99"/>
      <c r="AD118" s="99"/>
      <c r="AE118" s="99"/>
      <c r="AF118" s="99"/>
      <c r="AG118" s="99"/>
      <c r="AH118" s="99"/>
      <c r="AI118" s="99"/>
      <c r="AJ118" s="99"/>
      <c r="AK118" s="99"/>
      <c r="AL118" s="99"/>
      <c r="AM118" s="99"/>
      <c r="AN118" s="99"/>
    </row>
    <row r="119" spans="1:40" s="71" customFormat="1" x14ac:dyDescent="0.3">
      <c r="A119" s="66">
        <v>1322</v>
      </c>
      <c r="B119" s="67" t="s">
        <v>72</v>
      </c>
      <c r="C119" s="66">
        <v>20</v>
      </c>
      <c r="D119" s="88">
        <v>402</v>
      </c>
      <c r="E119" s="68">
        <v>4</v>
      </c>
      <c r="F119" s="66">
        <v>934</v>
      </c>
      <c r="G119" s="66">
        <f t="shared" si="23"/>
        <v>800</v>
      </c>
      <c r="H119" s="69">
        <f t="shared" si="14"/>
        <v>867</v>
      </c>
      <c r="I119" s="66">
        <v>800</v>
      </c>
      <c r="J119" s="119">
        <f t="shared" si="15"/>
        <v>-335</v>
      </c>
      <c r="K119" s="77">
        <f t="shared" ref="K119" si="28">IF(J119&lt;=0,0, J119)/C119</f>
        <v>0</v>
      </c>
      <c r="L119" s="44">
        <f t="shared" si="24"/>
        <v>2.1675</v>
      </c>
      <c r="M119" s="40">
        <f t="shared" si="25"/>
        <v>2.1675</v>
      </c>
      <c r="N119" s="83">
        <v>400</v>
      </c>
      <c r="O119" s="71">
        <f t="shared" si="18"/>
        <v>200</v>
      </c>
      <c r="P119" s="99"/>
      <c r="Q119" s="99"/>
      <c r="R119" s="99"/>
      <c r="S119" s="99"/>
      <c r="T119" s="99"/>
      <c r="U119" s="99"/>
      <c r="V119" s="99"/>
      <c r="W119" s="99"/>
      <c r="X119" s="99"/>
      <c r="Y119" s="99"/>
      <c r="Z119" s="99"/>
      <c r="AA119" s="99"/>
      <c r="AB119" s="99"/>
      <c r="AC119" s="99"/>
      <c r="AD119" s="99"/>
      <c r="AE119" s="99"/>
      <c r="AF119" s="99"/>
      <c r="AG119" s="99"/>
      <c r="AH119" s="99"/>
      <c r="AI119" s="99"/>
      <c r="AJ119" s="99"/>
      <c r="AK119" s="99"/>
      <c r="AL119" s="99"/>
      <c r="AM119" s="99"/>
      <c r="AN119" s="99"/>
    </row>
    <row r="120" spans="1:40" s="71" customFormat="1" x14ac:dyDescent="0.3">
      <c r="A120" s="66">
        <v>3055</v>
      </c>
      <c r="B120" s="67" t="s">
        <v>245</v>
      </c>
      <c r="C120" s="66">
        <v>12</v>
      </c>
      <c r="D120" s="88">
        <v>0</v>
      </c>
      <c r="E120" s="68">
        <v>7</v>
      </c>
      <c r="F120" s="66">
        <v>2508</v>
      </c>
      <c r="G120" s="66">
        <f t="shared" si="23"/>
        <v>5250</v>
      </c>
      <c r="H120" s="69">
        <f t="shared" si="14"/>
        <v>3879</v>
      </c>
      <c r="I120" s="66">
        <v>2040</v>
      </c>
      <c r="J120" s="119">
        <f t="shared" si="15"/>
        <v>1839</v>
      </c>
      <c r="K120" s="77">
        <f t="shared" si="16"/>
        <v>153.25</v>
      </c>
      <c r="L120" s="44">
        <f t="shared" si="24"/>
        <v>16.162500000000001</v>
      </c>
      <c r="M120" s="40">
        <f t="shared" si="25"/>
        <v>169.41249999999999</v>
      </c>
      <c r="N120" s="83">
        <v>1500</v>
      </c>
      <c r="O120" s="71">
        <f t="shared" si="18"/>
        <v>750</v>
      </c>
      <c r="P120" s="99"/>
      <c r="Q120" s="99"/>
      <c r="R120" s="99"/>
      <c r="S120" s="99"/>
      <c r="T120" s="99"/>
      <c r="U120" s="99"/>
      <c r="V120" s="99"/>
      <c r="W120" s="99"/>
      <c r="X120" s="99"/>
      <c r="Y120" s="99"/>
      <c r="Z120" s="99"/>
      <c r="AA120" s="99"/>
      <c r="AB120" s="99"/>
      <c r="AC120" s="99"/>
      <c r="AD120" s="99"/>
      <c r="AE120" s="99"/>
      <c r="AF120" s="99"/>
      <c r="AG120" s="99"/>
      <c r="AH120" s="99"/>
      <c r="AI120" s="99"/>
      <c r="AJ120" s="99"/>
      <c r="AK120" s="99"/>
      <c r="AL120" s="99"/>
      <c r="AM120" s="99"/>
      <c r="AN120" s="99"/>
    </row>
    <row r="121" spans="1:40" s="71" customFormat="1" x14ac:dyDescent="0.3">
      <c r="A121" s="66">
        <v>3126</v>
      </c>
      <c r="B121" s="67" t="s">
        <v>194</v>
      </c>
      <c r="C121" s="66">
        <v>12</v>
      </c>
      <c r="D121" s="88">
        <v>0</v>
      </c>
      <c r="E121" s="68">
        <v>7</v>
      </c>
      <c r="F121" s="66">
        <v>1464</v>
      </c>
      <c r="G121" s="66">
        <f t="shared" si="23"/>
        <v>2313.5</v>
      </c>
      <c r="H121" s="69">
        <f t="shared" si="14"/>
        <v>1888.75</v>
      </c>
      <c r="I121" s="66"/>
      <c r="J121" s="119">
        <f t="shared" si="15"/>
        <v>1888.75</v>
      </c>
      <c r="K121" s="77">
        <f t="shared" si="16"/>
        <v>157.39583333333334</v>
      </c>
      <c r="L121" s="44">
        <f t="shared" si="24"/>
        <v>7.869791666666667</v>
      </c>
      <c r="M121" s="40">
        <f t="shared" si="25"/>
        <v>165.265625</v>
      </c>
      <c r="N121" s="83">
        <v>661</v>
      </c>
      <c r="O121" s="71">
        <f t="shared" si="18"/>
        <v>330.5</v>
      </c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  <c r="AA121" s="99"/>
      <c r="AB121" s="99"/>
      <c r="AC121" s="99"/>
      <c r="AD121" s="99"/>
      <c r="AE121" s="99"/>
      <c r="AF121" s="99"/>
      <c r="AG121" s="99"/>
      <c r="AH121" s="99"/>
      <c r="AI121" s="99"/>
      <c r="AJ121" s="99"/>
      <c r="AK121" s="99"/>
      <c r="AL121" s="99"/>
      <c r="AM121" s="99"/>
      <c r="AN121" s="99"/>
    </row>
    <row r="122" spans="1:40" s="71" customFormat="1" x14ac:dyDescent="0.3">
      <c r="A122" s="66">
        <v>3070</v>
      </c>
      <c r="B122" s="67" t="s">
        <v>105</v>
      </c>
      <c r="C122" s="66">
        <v>12</v>
      </c>
      <c r="D122" s="88">
        <v>469</v>
      </c>
      <c r="E122" s="68">
        <v>7</v>
      </c>
      <c r="F122" s="66">
        <v>1264</v>
      </c>
      <c r="G122" s="66">
        <f t="shared" si="23"/>
        <v>2688</v>
      </c>
      <c r="H122" s="69">
        <f t="shared" si="14"/>
        <v>1976</v>
      </c>
      <c r="I122" s="66">
        <v>1440</v>
      </c>
      <c r="J122" s="119">
        <f t="shared" si="15"/>
        <v>67</v>
      </c>
      <c r="K122" s="77">
        <f t="shared" si="16"/>
        <v>5.583333333333333</v>
      </c>
      <c r="L122" s="44">
        <f t="shared" si="24"/>
        <v>8.2333333333333343</v>
      </c>
      <c r="M122" s="40">
        <f t="shared" si="25"/>
        <v>13.816666666666666</v>
      </c>
      <c r="N122" s="83">
        <v>768</v>
      </c>
      <c r="O122" s="71">
        <f t="shared" si="18"/>
        <v>384</v>
      </c>
      <c r="P122" s="99"/>
      <c r="Q122" s="99"/>
      <c r="R122" s="99"/>
      <c r="S122" s="99"/>
      <c r="T122" s="99"/>
      <c r="U122" s="99"/>
      <c r="V122" s="99"/>
      <c r="W122" s="99"/>
      <c r="X122" s="99"/>
      <c r="Y122" s="99"/>
      <c r="Z122" s="99"/>
      <c r="AA122" s="99"/>
      <c r="AB122" s="99"/>
      <c r="AC122" s="99"/>
      <c r="AD122" s="99"/>
      <c r="AE122" s="99"/>
      <c r="AF122" s="99"/>
      <c r="AG122" s="99"/>
      <c r="AH122" s="99"/>
      <c r="AI122" s="99"/>
      <c r="AJ122" s="99"/>
      <c r="AK122" s="99"/>
      <c r="AL122" s="99"/>
      <c r="AM122" s="99"/>
      <c r="AN122" s="99"/>
    </row>
    <row r="123" spans="1:40" s="71" customFormat="1" x14ac:dyDescent="0.3">
      <c r="A123" s="66">
        <v>3054</v>
      </c>
      <c r="B123" s="67" t="s">
        <v>103</v>
      </c>
      <c r="C123" s="66">
        <v>12</v>
      </c>
      <c r="D123" s="88">
        <v>0</v>
      </c>
      <c r="E123" s="68">
        <v>7</v>
      </c>
      <c r="F123" s="66">
        <v>872</v>
      </c>
      <c r="G123" s="66">
        <f t="shared" si="23"/>
        <v>777</v>
      </c>
      <c r="H123" s="69">
        <f t="shared" si="14"/>
        <v>824.5</v>
      </c>
      <c r="I123" s="66">
        <v>720</v>
      </c>
      <c r="J123" s="119">
        <f t="shared" si="15"/>
        <v>104.5</v>
      </c>
      <c r="K123" s="77">
        <f t="shared" si="16"/>
        <v>8.7083333333333339</v>
      </c>
      <c r="L123" s="44">
        <f t="shared" si="24"/>
        <v>3.4354166666666668</v>
      </c>
      <c r="M123" s="40">
        <f t="shared" si="25"/>
        <v>12.143750000000001</v>
      </c>
      <c r="N123" s="83">
        <v>222</v>
      </c>
      <c r="O123" s="71">
        <f t="shared" si="18"/>
        <v>111</v>
      </c>
      <c r="P123" s="99"/>
      <c r="Q123" s="99"/>
      <c r="R123" s="99"/>
      <c r="S123" s="99"/>
      <c r="T123" s="99"/>
      <c r="U123" s="99"/>
      <c r="V123" s="99"/>
      <c r="W123" s="99"/>
      <c r="X123" s="99"/>
      <c r="Y123" s="99"/>
      <c r="Z123" s="99"/>
      <c r="AA123" s="99"/>
      <c r="AB123" s="99"/>
      <c r="AC123" s="99"/>
      <c r="AD123" s="99"/>
      <c r="AE123" s="99"/>
      <c r="AF123" s="99"/>
      <c r="AG123" s="99"/>
      <c r="AH123" s="99"/>
      <c r="AI123" s="99"/>
      <c r="AJ123" s="99"/>
      <c r="AK123" s="99"/>
      <c r="AL123" s="99"/>
      <c r="AM123" s="99"/>
      <c r="AN123" s="99"/>
    </row>
    <row r="124" spans="1:40" s="71" customFormat="1" x14ac:dyDescent="0.3">
      <c r="A124" s="66">
        <v>3056</v>
      </c>
      <c r="B124" s="67" t="s">
        <v>106</v>
      </c>
      <c r="C124" s="66">
        <v>12</v>
      </c>
      <c r="D124" s="88">
        <v>69</v>
      </c>
      <c r="E124" s="68">
        <v>7</v>
      </c>
      <c r="F124" s="66">
        <v>932</v>
      </c>
      <c r="G124" s="66">
        <f t="shared" si="23"/>
        <v>1281</v>
      </c>
      <c r="H124" s="69">
        <f t="shared" si="14"/>
        <v>1106.5</v>
      </c>
      <c r="I124" s="66">
        <v>360</v>
      </c>
      <c r="J124" s="119">
        <f t="shared" si="15"/>
        <v>677.5</v>
      </c>
      <c r="K124" s="77">
        <f t="shared" si="16"/>
        <v>56.458333333333336</v>
      </c>
      <c r="L124" s="44">
        <f t="shared" si="24"/>
        <v>4.6104166666666666</v>
      </c>
      <c r="M124" s="40">
        <f t="shared" si="25"/>
        <v>61.068750000000001</v>
      </c>
      <c r="N124" s="83">
        <v>366</v>
      </c>
      <c r="O124" s="71">
        <f t="shared" si="18"/>
        <v>183</v>
      </c>
      <c r="P124" s="99"/>
      <c r="Q124" s="99"/>
      <c r="R124" s="99"/>
      <c r="S124" s="99"/>
      <c r="T124" s="99"/>
      <c r="U124" s="99"/>
      <c r="V124" s="99"/>
      <c r="W124" s="99"/>
      <c r="X124" s="99"/>
      <c r="Y124" s="99"/>
      <c r="Z124" s="99"/>
      <c r="AA124" s="99"/>
      <c r="AB124" s="99"/>
      <c r="AC124" s="99"/>
      <c r="AD124" s="99"/>
      <c r="AE124" s="99"/>
      <c r="AF124" s="99"/>
      <c r="AG124" s="99"/>
      <c r="AH124" s="99"/>
      <c r="AI124" s="99"/>
      <c r="AJ124" s="99"/>
      <c r="AK124" s="99"/>
      <c r="AL124" s="99"/>
      <c r="AM124" s="99"/>
      <c r="AN124" s="99"/>
    </row>
    <row r="125" spans="1:40" s="71" customFormat="1" x14ac:dyDescent="0.3">
      <c r="A125" s="66">
        <v>3053</v>
      </c>
      <c r="B125" s="67" t="s">
        <v>215</v>
      </c>
      <c r="C125" s="66">
        <v>12</v>
      </c>
      <c r="D125" s="88">
        <v>249</v>
      </c>
      <c r="E125" s="68">
        <v>7</v>
      </c>
      <c r="F125" s="66">
        <v>1648</v>
      </c>
      <c r="G125" s="66">
        <f t="shared" si="23"/>
        <v>2649.5</v>
      </c>
      <c r="H125" s="69">
        <f t="shared" si="14"/>
        <v>2148.75</v>
      </c>
      <c r="I125" s="66">
        <v>840</v>
      </c>
      <c r="J125" s="119">
        <f t="shared" si="15"/>
        <v>1059.75</v>
      </c>
      <c r="K125" s="77">
        <f t="shared" si="16"/>
        <v>88.3125</v>
      </c>
      <c r="L125" s="44">
        <f t="shared" si="24"/>
        <v>8.953125</v>
      </c>
      <c r="M125" s="40">
        <f t="shared" si="25"/>
        <v>97.265625</v>
      </c>
      <c r="N125" s="83">
        <v>757</v>
      </c>
      <c r="O125" s="71">
        <f t="shared" si="18"/>
        <v>378.5</v>
      </c>
      <c r="P125" s="99"/>
      <c r="Q125" s="99"/>
      <c r="R125" s="99"/>
      <c r="S125" s="99"/>
      <c r="T125" s="99"/>
      <c r="U125" s="99"/>
      <c r="V125" s="99"/>
      <c r="W125" s="99"/>
      <c r="X125" s="99"/>
      <c r="Y125" s="99"/>
      <c r="Z125" s="99"/>
      <c r="AA125" s="99"/>
      <c r="AB125" s="99"/>
      <c r="AC125" s="99"/>
      <c r="AD125" s="99"/>
      <c r="AE125" s="99"/>
      <c r="AF125" s="99"/>
      <c r="AG125" s="99"/>
      <c r="AH125" s="99"/>
      <c r="AI125" s="99"/>
      <c r="AJ125" s="99"/>
      <c r="AK125" s="99"/>
      <c r="AL125" s="99"/>
      <c r="AM125" s="99"/>
      <c r="AN125" s="99"/>
    </row>
    <row r="126" spans="1:40" s="71" customFormat="1" x14ac:dyDescent="0.3">
      <c r="A126" s="66">
        <v>3021</v>
      </c>
      <c r="B126" s="67" t="s">
        <v>367</v>
      </c>
      <c r="C126" s="66">
        <v>36</v>
      </c>
      <c r="D126" s="88">
        <v>0</v>
      </c>
      <c r="E126" s="68">
        <v>5</v>
      </c>
      <c r="F126" s="66">
        <v>1182</v>
      </c>
      <c r="G126" s="66">
        <f t="shared" si="23"/>
        <v>3600</v>
      </c>
      <c r="H126" s="69">
        <f t="shared" si="14"/>
        <v>2391</v>
      </c>
      <c r="I126" s="66"/>
      <c r="J126" s="119">
        <f t="shared" si="15"/>
        <v>2391</v>
      </c>
      <c r="K126" s="77">
        <f t="shared" si="16"/>
        <v>66.416666666666671</v>
      </c>
      <c r="L126" s="44">
        <f t="shared" si="24"/>
        <v>3.3208333333333337</v>
      </c>
      <c r="M126" s="40">
        <f t="shared" si="25"/>
        <v>69.737500000000011</v>
      </c>
      <c r="N126" s="83">
        <v>1440</v>
      </c>
      <c r="O126" s="71">
        <f t="shared" si="18"/>
        <v>720</v>
      </c>
      <c r="P126" s="99"/>
      <c r="Q126" s="99"/>
      <c r="R126" s="99"/>
      <c r="S126" s="99"/>
      <c r="T126" s="99"/>
      <c r="U126" s="99"/>
      <c r="V126" s="99"/>
      <c r="W126" s="99"/>
      <c r="X126" s="99"/>
      <c r="Y126" s="99"/>
      <c r="Z126" s="99"/>
      <c r="AA126" s="99"/>
      <c r="AB126" s="99"/>
      <c r="AC126" s="99"/>
      <c r="AD126" s="99"/>
      <c r="AE126" s="99"/>
      <c r="AF126" s="99"/>
      <c r="AG126" s="99"/>
      <c r="AH126" s="99"/>
      <c r="AI126" s="99"/>
      <c r="AJ126" s="99"/>
      <c r="AK126" s="99"/>
      <c r="AL126" s="99"/>
      <c r="AM126" s="99"/>
      <c r="AN126" s="99"/>
    </row>
    <row r="127" spans="1:40" s="71" customFormat="1" x14ac:dyDescent="0.3">
      <c r="A127" s="66">
        <v>1267</v>
      </c>
      <c r="B127" s="67" t="s">
        <v>357</v>
      </c>
      <c r="C127" s="66">
        <v>36</v>
      </c>
      <c r="D127" s="88">
        <v>1510</v>
      </c>
      <c r="E127" s="68">
        <v>5</v>
      </c>
      <c r="F127" s="66">
        <v>600</v>
      </c>
      <c r="G127" s="66">
        <f t="shared" si="23"/>
        <v>625</v>
      </c>
      <c r="H127" s="69">
        <f t="shared" si="14"/>
        <v>612.5</v>
      </c>
      <c r="I127" s="66"/>
      <c r="J127" s="119">
        <f t="shared" si="15"/>
        <v>-897.5</v>
      </c>
      <c r="K127" s="77">
        <f t="shared" si="16"/>
        <v>-24.930555555555557</v>
      </c>
      <c r="L127" s="44">
        <f t="shared" si="24"/>
        <v>0.85069444444444442</v>
      </c>
      <c r="M127" s="40">
        <f t="shared" si="25"/>
        <v>-24.079861111111114</v>
      </c>
      <c r="N127" s="83">
        <v>250</v>
      </c>
      <c r="O127" s="71">
        <f t="shared" si="18"/>
        <v>125</v>
      </c>
      <c r="P127" s="99"/>
      <c r="Q127" s="99"/>
      <c r="R127" s="99"/>
      <c r="S127" s="99"/>
      <c r="T127" s="99"/>
      <c r="U127" s="99"/>
      <c r="V127" s="99"/>
      <c r="W127" s="99"/>
      <c r="X127" s="99"/>
      <c r="Y127" s="99"/>
      <c r="Z127" s="99"/>
      <c r="AA127" s="99"/>
      <c r="AB127" s="99"/>
      <c r="AC127" s="99"/>
      <c r="AD127" s="99"/>
      <c r="AE127" s="99"/>
      <c r="AF127" s="99"/>
      <c r="AG127" s="99"/>
      <c r="AH127" s="99"/>
      <c r="AI127" s="99"/>
      <c r="AJ127" s="99"/>
      <c r="AK127" s="99"/>
      <c r="AL127" s="99"/>
      <c r="AM127" s="99"/>
      <c r="AN127" s="99"/>
    </row>
    <row r="128" spans="1:40" s="71" customFormat="1" x14ac:dyDescent="0.3">
      <c r="A128" s="66">
        <v>1234</v>
      </c>
      <c r="B128" s="67" t="s">
        <v>8</v>
      </c>
      <c r="C128" s="66">
        <v>12</v>
      </c>
      <c r="D128" s="88">
        <v>404</v>
      </c>
      <c r="E128" s="68">
        <v>9</v>
      </c>
      <c r="F128" s="66">
        <v>2368</v>
      </c>
      <c r="G128" s="66">
        <f t="shared" si="23"/>
        <v>6714</v>
      </c>
      <c r="H128" s="69">
        <f t="shared" si="14"/>
        <v>4541</v>
      </c>
      <c r="I128" s="66"/>
      <c r="J128" s="119">
        <f t="shared" si="15"/>
        <v>4137</v>
      </c>
      <c r="K128" s="77">
        <f t="shared" si="16"/>
        <v>344.75</v>
      </c>
      <c r="L128" s="44">
        <f t="shared" si="24"/>
        <v>18.920833333333334</v>
      </c>
      <c r="M128" s="40">
        <f t="shared" si="25"/>
        <v>363.67083333333335</v>
      </c>
      <c r="N128" s="83">
        <v>1492</v>
      </c>
      <c r="O128" s="71">
        <f t="shared" si="18"/>
        <v>746</v>
      </c>
      <c r="P128" s="99"/>
      <c r="Q128" s="99"/>
      <c r="R128" s="99"/>
      <c r="S128" s="99"/>
      <c r="T128" s="99"/>
      <c r="U128" s="99"/>
      <c r="V128" s="99"/>
      <c r="W128" s="99"/>
      <c r="X128" s="99"/>
      <c r="Y128" s="99"/>
      <c r="Z128" s="99"/>
      <c r="AA128" s="99"/>
      <c r="AB128" s="99"/>
      <c r="AC128" s="99"/>
      <c r="AD128" s="99"/>
      <c r="AE128" s="99"/>
      <c r="AF128" s="99"/>
      <c r="AG128" s="99"/>
      <c r="AH128" s="99"/>
      <c r="AI128" s="99"/>
      <c r="AJ128" s="99"/>
      <c r="AK128" s="99"/>
      <c r="AL128" s="99"/>
      <c r="AM128" s="99"/>
      <c r="AN128" s="99"/>
    </row>
    <row r="129" spans="1:40" s="71" customFormat="1" x14ac:dyDescent="0.3">
      <c r="A129" s="66">
        <v>1355</v>
      </c>
      <c r="B129" s="67" t="s">
        <v>322</v>
      </c>
      <c r="C129" s="66">
        <v>24</v>
      </c>
      <c r="D129" s="88">
        <v>584</v>
      </c>
      <c r="E129" s="68">
        <v>9</v>
      </c>
      <c r="F129" s="66">
        <v>540</v>
      </c>
      <c r="G129" s="66">
        <f t="shared" si="23"/>
        <v>1080</v>
      </c>
      <c r="H129" s="69">
        <f t="shared" si="14"/>
        <v>810</v>
      </c>
      <c r="I129" s="66"/>
      <c r="J129" s="119">
        <f t="shared" si="15"/>
        <v>226</v>
      </c>
      <c r="K129" s="77">
        <f t="shared" si="16"/>
        <v>9.4166666666666661</v>
      </c>
      <c r="L129" s="44">
        <f t="shared" si="24"/>
        <v>1.6875</v>
      </c>
      <c r="M129" s="40">
        <f t="shared" si="25"/>
        <v>11.104166666666666</v>
      </c>
      <c r="N129" s="83">
        <v>240</v>
      </c>
      <c r="O129" s="71">
        <f t="shared" si="18"/>
        <v>120</v>
      </c>
      <c r="P129" s="99"/>
      <c r="Q129" s="99"/>
      <c r="R129" s="99"/>
      <c r="S129" s="99"/>
      <c r="T129" s="99"/>
      <c r="U129" s="99"/>
      <c r="V129" s="99"/>
      <c r="W129" s="99"/>
      <c r="X129" s="99"/>
      <c r="Y129" s="99"/>
      <c r="Z129" s="99"/>
      <c r="AA129" s="99"/>
      <c r="AB129" s="99"/>
      <c r="AC129" s="99"/>
      <c r="AD129" s="99"/>
      <c r="AE129" s="99"/>
      <c r="AF129" s="99"/>
      <c r="AG129" s="99"/>
      <c r="AH129" s="99"/>
      <c r="AI129" s="99"/>
      <c r="AJ129" s="99"/>
      <c r="AK129" s="99"/>
      <c r="AL129" s="99"/>
      <c r="AM129" s="99"/>
      <c r="AN129" s="99"/>
    </row>
    <row r="130" spans="1:40" s="71" customFormat="1" x14ac:dyDescent="0.3">
      <c r="A130" s="66">
        <v>156</v>
      </c>
      <c r="B130" s="67" t="s">
        <v>371</v>
      </c>
      <c r="C130" s="66">
        <v>12</v>
      </c>
      <c r="D130" s="88">
        <v>416</v>
      </c>
      <c r="E130" s="68">
        <v>9</v>
      </c>
      <c r="F130" s="66"/>
      <c r="G130" s="66"/>
      <c r="H130" s="69">
        <f t="shared" si="14"/>
        <v>0</v>
      </c>
      <c r="I130" s="66"/>
      <c r="J130" s="119">
        <f t="shared" si="15"/>
        <v>-416</v>
      </c>
      <c r="K130" s="77">
        <f t="shared" si="16"/>
        <v>-34.666666666666664</v>
      </c>
      <c r="L130" s="44"/>
      <c r="M130" s="40"/>
      <c r="N130" s="83"/>
      <c r="P130" s="99"/>
      <c r="Q130" s="99"/>
      <c r="R130" s="99"/>
      <c r="S130" s="99"/>
      <c r="T130" s="99"/>
      <c r="U130" s="99"/>
      <c r="V130" s="99"/>
      <c r="W130" s="99"/>
      <c r="X130" s="99"/>
      <c r="Y130" s="99"/>
      <c r="Z130" s="99"/>
      <c r="AA130" s="99"/>
      <c r="AB130" s="99"/>
      <c r="AC130" s="99"/>
      <c r="AD130" s="99"/>
      <c r="AE130" s="99"/>
      <c r="AF130" s="99"/>
      <c r="AG130" s="99"/>
      <c r="AH130" s="99"/>
      <c r="AI130" s="99"/>
      <c r="AJ130" s="99"/>
      <c r="AK130" s="99"/>
      <c r="AL130" s="99"/>
      <c r="AM130" s="99"/>
      <c r="AN130" s="99"/>
    </row>
    <row r="131" spans="1:40" s="71" customFormat="1" x14ac:dyDescent="0.3">
      <c r="A131" s="66">
        <v>157</v>
      </c>
      <c r="B131" s="67" t="s">
        <v>372</v>
      </c>
      <c r="C131" s="66">
        <v>12</v>
      </c>
      <c r="D131" s="88">
        <v>432</v>
      </c>
      <c r="E131" s="68">
        <v>9</v>
      </c>
      <c r="F131" s="66"/>
      <c r="G131" s="66"/>
      <c r="H131" s="69">
        <f t="shared" ref="H131:H194" si="29">SUM(F131+G131)/2</f>
        <v>0</v>
      </c>
      <c r="I131" s="66"/>
      <c r="J131" s="119">
        <f t="shared" ref="J131:J194" si="30">H131-D131-I131</f>
        <v>-432</v>
      </c>
      <c r="K131" s="77">
        <f t="shared" ref="K131:K191" si="31">(H131-D131-I131)/C131</f>
        <v>-36</v>
      </c>
      <c r="L131" s="44"/>
      <c r="M131" s="40"/>
      <c r="N131" s="83"/>
      <c r="P131" s="99"/>
      <c r="Q131" s="99"/>
      <c r="R131" s="99"/>
      <c r="S131" s="99"/>
      <c r="T131" s="99"/>
      <c r="U131" s="99"/>
      <c r="V131" s="99"/>
      <c r="W131" s="99"/>
      <c r="X131" s="99"/>
      <c r="Y131" s="99"/>
      <c r="Z131" s="99"/>
      <c r="AA131" s="99"/>
      <c r="AB131" s="99"/>
      <c r="AC131" s="99"/>
      <c r="AD131" s="99"/>
      <c r="AE131" s="99"/>
      <c r="AF131" s="99"/>
      <c r="AG131" s="99"/>
      <c r="AH131" s="99"/>
      <c r="AI131" s="99"/>
      <c r="AJ131" s="99"/>
      <c r="AK131" s="99"/>
      <c r="AL131" s="99"/>
      <c r="AM131" s="99"/>
      <c r="AN131" s="99"/>
    </row>
    <row r="132" spans="1:40" s="71" customFormat="1" x14ac:dyDescent="0.3">
      <c r="A132" s="66">
        <v>160</v>
      </c>
      <c r="B132" s="67" t="s">
        <v>234</v>
      </c>
      <c r="C132" s="66">
        <v>24</v>
      </c>
      <c r="D132" s="88">
        <v>781</v>
      </c>
      <c r="E132" s="68">
        <v>9</v>
      </c>
      <c r="F132" s="66">
        <v>1337</v>
      </c>
      <c r="G132" s="66">
        <f t="shared" ref="G132:G142" si="32">O132*E132</f>
        <v>1003.5</v>
      </c>
      <c r="H132" s="69">
        <f t="shared" si="29"/>
        <v>1170.25</v>
      </c>
      <c r="I132" s="66">
        <f>360+480</f>
        <v>840</v>
      </c>
      <c r="J132" s="119">
        <f t="shared" si="30"/>
        <v>-450.75</v>
      </c>
      <c r="K132" s="77">
        <f t="shared" si="31"/>
        <v>-18.78125</v>
      </c>
      <c r="L132" s="44">
        <f t="shared" ref="L132:L142" si="33">H132*0.05/C132</f>
        <v>2.4380208333333333</v>
      </c>
      <c r="M132" s="40">
        <f t="shared" ref="M132:M142" si="34">K132+L132</f>
        <v>-16.343229166666667</v>
      </c>
      <c r="N132" s="83">
        <v>223</v>
      </c>
      <c r="O132" s="71">
        <f t="shared" si="18"/>
        <v>111.5</v>
      </c>
      <c r="P132" s="99"/>
      <c r="Q132" s="99"/>
      <c r="R132" s="99"/>
      <c r="S132" s="99"/>
      <c r="T132" s="99"/>
      <c r="U132" s="99"/>
      <c r="V132" s="99"/>
      <c r="W132" s="99"/>
      <c r="X132" s="99"/>
      <c r="Y132" s="99"/>
      <c r="Z132" s="99"/>
      <c r="AA132" s="99"/>
      <c r="AB132" s="99"/>
      <c r="AC132" s="99"/>
      <c r="AD132" s="99"/>
      <c r="AE132" s="99"/>
      <c r="AF132" s="99"/>
      <c r="AG132" s="99"/>
      <c r="AH132" s="99"/>
      <c r="AI132" s="99"/>
      <c r="AJ132" s="99"/>
      <c r="AK132" s="99"/>
      <c r="AL132" s="99"/>
      <c r="AM132" s="99"/>
      <c r="AN132" s="99"/>
    </row>
    <row r="133" spans="1:40" s="71" customFormat="1" x14ac:dyDescent="0.3">
      <c r="A133" s="66">
        <v>159</v>
      </c>
      <c r="B133" s="67" t="s">
        <v>113</v>
      </c>
      <c r="C133" s="66">
        <v>24</v>
      </c>
      <c r="D133" s="88">
        <v>1042</v>
      </c>
      <c r="E133" s="68">
        <v>9</v>
      </c>
      <c r="F133" s="66">
        <v>1849</v>
      </c>
      <c r="G133" s="66">
        <f t="shared" si="32"/>
        <v>1962</v>
      </c>
      <c r="H133" s="69">
        <f t="shared" si="29"/>
        <v>1905.5</v>
      </c>
      <c r="I133" s="66">
        <f>480+600</f>
        <v>1080</v>
      </c>
      <c r="J133" s="119">
        <f t="shared" si="30"/>
        <v>-216.5</v>
      </c>
      <c r="K133" s="77">
        <f t="shared" si="31"/>
        <v>-9.0208333333333339</v>
      </c>
      <c r="L133" s="44">
        <f t="shared" si="33"/>
        <v>3.9697916666666671</v>
      </c>
      <c r="M133" s="40">
        <f t="shared" si="34"/>
        <v>-5.0510416666666664</v>
      </c>
      <c r="N133" s="83">
        <v>436</v>
      </c>
      <c r="O133" s="71">
        <f t="shared" si="18"/>
        <v>218</v>
      </c>
      <c r="P133" s="99"/>
      <c r="Q133" s="99"/>
      <c r="R133" s="99"/>
      <c r="S133" s="99"/>
      <c r="T133" s="99"/>
      <c r="U133" s="99"/>
      <c r="V133" s="99"/>
      <c r="W133" s="99"/>
      <c r="X133" s="99"/>
      <c r="Y133" s="99"/>
      <c r="Z133" s="99"/>
      <c r="AA133" s="99"/>
      <c r="AB133" s="99"/>
      <c r="AC133" s="99"/>
      <c r="AD133" s="99"/>
      <c r="AE133" s="99"/>
      <c r="AF133" s="99"/>
      <c r="AG133" s="99"/>
      <c r="AH133" s="99"/>
      <c r="AI133" s="99"/>
      <c r="AJ133" s="99"/>
      <c r="AK133" s="99"/>
      <c r="AL133" s="99"/>
      <c r="AM133" s="99"/>
      <c r="AN133" s="99"/>
    </row>
    <row r="134" spans="1:40" s="71" customFormat="1" x14ac:dyDescent="0.3">
      <c r="A134" s="66">
        <v>162</v>
      </c>
      <c r="B134" s="67" t="s">
        <v>54</v>
      </c>
      <c r="C134" s="66">
        <v>24</v>
      </c>
      <c r="D134" s="88">
        <v>4071</v>
      </c>
      <c r="E134" s="68">
        <v>9</v>
      </c>
      <c r="F134" s="66">
        <v>2232</v>
      </c>
      <c r="G134" s="66">
        <f t="shared" si="32"/>
        <v>3622.5</v>
      </c>
      <c r="H134" s="69">
        <f t="shared" si="29"/>
        <v>2927.25</v>
      </c>
      <c r="I134" s="66"/>
      <c r="J134" s="119">
        <f t="shared" si="30"/>
        <v>-1143.75</v>
      </c>
      <c r="K134" s="77">
        <f t="shared" si="31"/>
        <v>-47.65625</v>
      </c>
      <c r="L134" s="44">
        <f t="shared" si="33"/>
        <v>6.0984375000000002</v>
      </c>
      <c r="M134" s="40">
        <f t="shared" si="34"/>
        <v>-41.557812499999997</v>
      </c>
      <c r="N134" s="83">
        <v>805</v>
      </c>
      <c r="O134" s="71">
        <f t="shared" si="18"/>
        <v>402.5</v>
      </c>
      <c r="P134" s="99"/>
      <c r="Q134" s="99"/>
      <c r="R134" s="99"/>
      <c r="S134" s="99"/>
      <c r="T134" s="99"/>
      <c r="U134" s="99"/>
      <c r="V134" s="99"/>
      <c r="W134" s="99"/>
      <c r="X134" s="99"/>
      <c r="Y134" s="99"/>
      <c r="Z134" s="99"/>
      <c r="AA134" s="99"/>
      <c r="AB134" s="99"/>
      <c r="AC134" s="99"/>
      <c r="AD134" s="99"/>
      <c r="AE134" s="99"/>
      <c r="AF134" s="99"/>
      <c r="AG134" s="99"/>
      <c r="AH134" s="99"/>
      <c r="AI134" s="99"/>
      <c r="AJ134" s="99"/>
      <c r="AK134" s="99"/>
      <c r="AL134" s="99"/>
      <c r="AM134" s="99"/>
      <c r="AN134" s="99"/>
    </row>
    <row r="135" spans="1:40" s="71" customFormat="1" x14ac:dyDescent="0.3">
      <c r="A135" s="66">
        <v>161</v>
      </c>
      <c r="B135" s="67" t="s">
        <v>197</v>
      </c>
      <c r="C135" s="66">
        <v>24</v>
      </c>
      <c r="D135" s="88">
        <v>655</v>
      </c>
      <c r="E135" s="68">
        <v>9</v>
      </c>
      <c r="F135" s="66">
        <v>1238</v>
      </c>
      <c r="G135" s="66">
        <f t="shared" si="32"/>
        <v>1710</v>
      </c>
      <c r="H135" s="69">
        <f t="shared" si="29"/>
        <v>1474</v>
      </c>
      <c r="I135" s="66">
        <f>600+720</f>
        <v>1320</v>
      </c>
      <c r="J135" s="119">
        <f t="shared" si="30"/>
        <v>-501</v>
      </c>
      <c r="K135" s="77">
        <f t="shared" si="31"/>
        <v>-20.875</v>
      </c>
      <c r="L135" s="44">
        <f t="shared" si="33"/>
        <v>3.0708333333333333</v>
      </c>
      <c r="M135" s="40">
        <f t="shared" si="34"/>
        <v>-17.804166666666667</v>
      </c>
      <c r="N135" s="83">
        <v>380</v>
      </c>
      <c r="O135" s="71">
        <f t="shared" si="18"/>
        <v>190</v>
      </c>
      <c r="P135" s="99"/>
      <c r="Q135" s="99"/>
      <c r="R135" s="99"/>
      <c r="S135" s="99"/>
      <c r="T135" s="99"/>
      <c r="U135" s="99"/>
      <c r="V135" s="99"/>
      <c r="W135" s="99"/>
      <c r="X135" s="99"/>
      <c r="Y135" s="99"/>
      <c r="Z135" s="99"/>
      <c r="AA135" s="99"/>
      <c r="AB135" s="99"/>
      <c r="AC135" s="99"/>
      <c r="AD135" s="99"/>
      <c r="AE135" s="99"/>
      <c r="AF135" s="99"/>
      <c r="AG135" s="99"/>
      <c r="AH135" s="99"/>
      <c r="AI135" s="99"/>
      <c r="AJ135" s="99"/>
      <c r="AK135" s="99"/>
      <c r="AL135" s="99"/>
      <c r="AM135" s="99"/>
      <c r="AN135" s="99"/>
    </row>
    <row r="136" spans="1:40" s="81" customFormat="1" x14ac:dyDescent="0.3">
      <c r="A136" s="41">
        <v>228</v>
      </c>
      <c r="B136" s="63" t="s">
        <v>324</v>
      </c>
      <c r="C136" s="41">
        <v>24</v>
      </c>
      <c r="D136" s="14">
        <v>910</v>
      </c>
      <c r="E136" s="42">
        <v>9</v>
      </c>
      <c r="F136" s="41">
        <v>846</v>
      </c>
      <c r="G136" s="66">
        <f t="shared" si="32"/>
        <v>1107</v>
      </c>
      <c r="H136" s="69">
        <f t="shared" si="29"/>
        <v>976.5</v>
      </c>
      <c r="I136" s="41">
        <v>240</v>
      </c>
      <c r="J136" s="119">
        <f t="shared" si="30"/>
        <v>-173.5</v>
      </c>
      <c r="K136" s="77">
        <f t="shared" si="31"/>
        <v>-7.229166666666667</v>
      </c>
      <c r="L136" s="39">
        <f t="shared" si="33"/>
        <v>2.0343750000000003</v>
      </c>
      <c r="M136" s="40">
        <f t="shared" si="34"/>
        <v>-5.1947916666666671</v>
      </c>
      <c r="N136" s="84">
        <v>246</v>
      </c>
      <c r="O136" s="71">
        <f t="shared" ref="O136:O200" si="35">N136/2</f>
        <v>123</v>
      </c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</row>
    <row r="137" spans="1:40" s="81" customFormat="1" x14ac:dyDescent="0.3">
      <c r="A137" s="66">
        <v>1355</v>
      </c>
      <c r="B137" s="67" t="s">
        <v>323</v>
      </c>
      <c r="C137" s="66">
        <v>24</v>
      </c>
      <c r="D137" s="88">
        <v>584</v>
      </c>
      <c r="E137" s="68">
        <v>9</v>
      </c>
      <c r="F137" s="66">
        <v>518</v>
      </c>
      <c r="G137" s="66">
        <f t="shared" si="32"/>
        <v>1080</v>
      </c>
      <c r="H137" s="69">
        <f t="shared" si="29"/>
        <v>799</v>
      </c>
      <c r="I137" s="66">
        <v>120</v>
      </c>
      <c r="J137" s="119">
        <f t="shared" si="30"/>
        <v>95</v>
      </c>
      <c r="K137" s="77">
        <f t="shared" si="31"/>
        <v>3.9583333333333335</v>
      </c>
      <c r="L137" s="44">
        <f t="shared" si="33"/>
        <v>1.6645833333333335</v>
      </c>
      <c r="M137" s="40">
        <f t="shared" si="34"/>
        <v>5.6229166666666668</v>
      </c>
      <c r="N137" s="83">
        <v>240</v>
      </c>
      <c r="O137" s="71">
        <f t="shared" si="35"/>
        <v>120</v>
      </c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</row>
    <row r="138" spans="1:40" s="71" customFormat="1" x14ac:dyDescent="0.3">
      <c r="A138" s="66">
        <v>1239</v>
      </c>
      <c r="B138" s="67" t="s">
        <v>188</v>
      </c>
      <c r="C138" s="66">
        <v>30</v>
      </c>
      <c r="D138" s="88">
        <v>0</v>
      </c>
      <c r="E138" s="68">
        <v>4.5</v>
      </c>
      <c r="F138" s="66">
        <v>1821</v>
      </c>
      <c r="G138" s="66">
        <f t="shared" si="32"/>
        <v>2432.25</v>
      </c>
      <c r="H138" s="69">
        <f t="shared" si="29"/>
        <v>2126.625</v>
      </c>
      <c r="I138" s="66"/>
      <c r="J138" s="119">
        <f t="shared" si="30"/>
        <v>2126.625</v>
      </c>
      <c r="K138" s="77">
        <f t="shared" si="31"/>
        <v>70.887500000000003</v>
      </c>
      <c r="L138" s="44">
        <f t="shared" si="33"/>
        <v>3.5443750000000005</v>
      </c>
      <c r="M138" s="40">
        <f t="shared" si="34"/>
        <v>74.431875000000005</v>
      </c>
      <c r="N138" s="83">
        <v>1081</v>
      </c>
      <c r="O138" s="71">
        <f t="shared" si="35"/>
        <v>540.5</v>
      </c>
      <c r="P138" s="99"/>
      <c r="Q138" s="99"/>
      <c r="R138" s="99"/>
      <c r="S138" s="99"/>
      <c r="T138" s="99"/>
      <c r="U138" s="99"/>
      <c r="V138" s="99"/>
      <c r="W138" s="99"/>
      <c r="X138" s="99"/>
      <c r="Y138" s="99"/>
      <c r="Z138" s="99"/>
      <c r="AA138" s="99"/>
      <c r="AB138" s="99"/>
      <c r="AC138" s="99"/>
      <c r="AD138" s="99"/>
      <c r="AE138" s="99"/>
      <c r="AF138" s="99"/>
      <c r="AG138" s="99"/>
      <c r="AH138" s="99"/>
      <c r="AI138" s="99"/>
      <c r="AJ138" s="99"/>
      <c r="AK138" s="99"/>
      <c r="AL138" s="99"/>
      <c r="AM138" s="99"/>
      <c r="AN138" s="99"/>
    </row>
    <row r="139" spans="1:40" s="71" customFormat="1" x14ac:dyDescent="0.3">
      <c r="A139" s="66">
        <v>1770</v>
      </c>
      <c r="B139" s="67" t="s">
        <v>368</v>
      </c>
      <c r="C139" s="66">
        <v>24</v>
      </c>
      <c r="D139" s="88">
        <v>0</v>
      </c>
      <c r="E139" s="68">
        <v>4</v>
      </c>
      <c r="F139" s="66">
        <v>475</v>
      </c>
      <c r="G139" s="66">
        <f t="shared" si="32"/>
        <v>500</v>
      </c>
      <c r="H139" s="69">
        <f t="shared" si="29"/>
        <v>487.5</v>
      </c>
      <c r="I139" s="66"/>
      <c r="J139" s="119">
        <f t="shared" si="30"/>
        <v>487.5</v>
      </c>
      <c r="K139" s="77">
        <f t="shared" ref="K139" si="36">IF(J139&lt;=0,0, J139)/C139</f>
        <v>20.3125</v>
      </c>
      <c r="L139" s="44">
        <f t="shared" si="33"/>
        <v>1.015625</v>
      </c>
      <c r="M139" s="40">
        <f t="shared" si="34"/>
        <v>21.328125</v>
      </c>
      <c r="N139" s="83">
        <v>250</v>
      </c>
      <c r="O139" s="71">
        <f t="shared" si="35"/>
        <v>125</v>
      </c>
      <c r="P139" s="99"/>
      <c r="Q139" s="99"/>
      <c r="R139" s="99"/>
      <c r="S139" s="99"/>
      <c r="T139" s="99"/>
      <c r="U139" s="99"/>
      <c r="V139" s="99"/>
      <c r="W139" s="99"/>
      <c r="X139" s="99"/>
      <c r="Y139" s="99"/>
      <c r="Z139" s="99"/>
      <c r="AA139" s="99"/>
      <c r="AB139" s="99"/>
      <c r="AC139" s="99"/>
      <c r="AD139" s="99"/>
      <c r="AE139" s="99"/>
      <c r="AF139" s="99"/>
      <c r="AG139" s="99"/>
      <c r="AH139" s="99"/>
      <c r="AI139" s="99"/>
      <c r="AJ139" s="99"/>
      <c r="AK139" s="99"/>
      <c r="AL139" s="99"/>
      <c r="AM139" s="99"/>
      <c r="AN139" s="99"/>
    </row>
    <row r="140" spans="1:40" s="71" customFormat="1" x14ac:dyDescent="0.3">
      <c r="A140" s="66">
        <v>3103</v>
      </c>
      <c r="B140" s="67" t="s">
        <v>99</v>
      </c>
      <c r="C140" s="66">
        <v>30</v>
      </c>
      <c r="D140" s="88">
        <v>0</v>
      </c>
      <c r="E140" s="68">
        <v>5</v>
      </c>
      <c r="F140" s="66">
        <v>2524</v>
      </c>
      <c r="G140" s="66">
        <f t="shared" si="32"/>
        <v>2937.5</v>
      </c>
      <c r="H140" s="69">
        <f t="shared" si="29"/>
        <v>2730.75</v>
      </c>
      <c r="I140" s="66">
        <v>2400</v>
      </c>
      <c r="J140" s="119">
        <f t="shared" si="30"/>
        <v>330.75</v>
      </c>
      <c r="K140" s="77">
        <f t="shared" si="31"/>
        <v>11.025</v>
      </c>
      <c r="L140" s="44">
        <f t="shared" si="33"/>
        <v>4.5512499999999996</v>
      </c>
      <c r="M140" s="40">
        <f t="shared" si="34"/>
        <v>15.57625</v>
      </c>
      <c r="N140" s="83">
        <v>1175</v>
      </c>
      <c r="O140" s="71">
        <f t="shared" si="35"/>
        <v>587.5</v>
      </c>
      <c r="P140" s="99"/>
      <c r="Q140" s="99"/>
      <c r="R140" s="99"/>
      <c r="S140" s="99"/>
      <c r="T140" s="99"/>
      <c r="U140" s="99"/>
      <c r="V140" s="99"/>
      <c r="W140" s="99"/>
      <c r="X140" s="99"/>
      <c r="Y140" s="99"/>
      <c r="Z140" s="99"/>
      <c r="AA140" s="99"/>
      <c r="AB140" s="99"/>
      <c r="AC140" s="99"/>
      <c r="AD140" s="99"/>
      <c r="AE140" s="99"/>
      <c r="AF140" s="99"/>
      <c r="AG140" s="99"/>
      <c r="AH140" s="99"/>
      <c r="AI140" s="99"/>
      <c r="AJ140" s="99"/>
      <c r="AK140" s="99"/>
      <c r="AL140" s="99"/>
      <c r="AM140" s="99"/>
      <c r="AN140" s="99"/>
    </row>
    <row r="141" spans="1:40" s="71" customFormat="1" x14ac:dyDescent="0.3">
      <c r="A141" s="66">
        <v>1351</v>
      </c>
      <c r="B141" s="67" t="s">
        <v>179</v>
      </c>
      <c r="C141" s="66">
        <v>24</v>
      </c>
      <c r="D141" s="88">
        <v>596</v>
      </c>
      <c r="E141" s="68">
        <v>9</v>
      </c>
      <c r="F141" s="66">
        <v>963</v>
      </c>
      <c r="G141" s="66">
        <f t="shared" si="32"/>
        <v>1485</v>
      </c>
      <c r="H141" s="69">
        <f t="shared" si="29"/>
        <v>1224</v>
      </c>
      <c r="I141" s="66"/>
      <c r="J141" s="119">
        <f t="shared" si="30"/>
        <v>628</v>
      </c>
      <c r="K141" s="77">
        <f t="shared" si="31"/>
        <v>26.166666666666668</v>
      </c>
      <c r="L141" s="44">
        <f t="shared" si="33"/>
        <v>2.5500000000000003</v>
      </c>
      <c r="M141" s="40">
        <f t="shared" si="34"/>
        <v>28.716666666666669</v>
      </c>
      <c r="N141" s="83">
        <v>330</v>
      </c>
      <c r="O141" s="71">
        <f t="shared" si="35"/>
        <v>165</v>
      </c>
      <c r="P141" s="99"/>
      <c r="Q141" s="99"/>
      <c r="R141" s="99"/>
      <c r="S141" s="99"/>
      <c r="T141" s="99"/>
      <c r="U141" s="99"/>
      <c r="V141" s="99"/>
      <c r="W141" s="99"/>
      <c r="X141" s="99"/>
      <c r="Y141" s="99"/>
      <c r="Z141" s="99"/>
      <c r="AA141" s="99"/>
      <c r="AB141" s="99"/>
      <c r="AC141" s="99"/>
      <c r="AD141" s="99"/>
      <c r="AE141" s="99"/>
      <c r="AF141" s="99"/>
      <c r="AG141" s="99"/>
      <c r="AH141" s="99"/>
      <c r="AI141" s="99"/>
      <c r="AJ141" s="99"/>
      <c r="AK141" s="99"/>
      <c r="AL141" s="99"/>
      <c r="AM141" s="99"/>
      <c r="AN141" s="99"/>
    </row>
    <row r="142" spans="1:40" s="71" customFormat="1" x14ac:dyDescent="0.3">
      <c r="A142" s="66">
        <v>1820</v>
      </c>
      <c r="B142" s="67" t="s">
        <v>390</v>
      </c>
      <c r="C142" s="66">
        <v>8</v>
      </c>
      <c r="D142" s="88">
        <v>0</v>
      </c>
      <c r="E142" s="68">
        <v>4</v>
      </c>
      <c r="F142" s="66">
        <v>205</v>
      </c>
      <c r="G142" s="66">
        <f t="shared" si="32"/>
        <v>334</v>
      </c>
      <c r="H142" s="69">
        <f t="shared" si="29"/>
        <v>269.5</v>
      </c>
      <c r="I142" s="66"/>
      <c r="J142" s="119">
        <f t="shared" si="30"/>
        <v>269.5</v>
      </c>
      <c r="K142" s="77">
        <f t="shared" ref="K142:K145" si="37">IF(J142&lt;=0,0, J142)/C142</f>
        <v>33.6875</v>
      </c>
      <c r="L142" s="44">
        <f t="shared" si="33"/>
        <v>1.6843750000000002</v>
      </c>
      <c r="M142" s="40">
        <f t="shared" si="34"/>
        <v>35.371875000000003</v>
      </c>
      <c r="N142" s="83">
        <v>167</v>
      </c>
      <c r="O142" s="71">
        <f t="shared" si="35"/>
        <v>83.5</v>
      </c>
      <c r="P142" s="99"/>
      <c r="Q142" s="99"/>
      <c r="R142" s="99"/>
      <c r="S142" s="99"/>
      <c r="T142" s="99"/>
      <c r="U142" s="99"/>
      <c r="V142" s="99"/>
      <c r="W142" s="99"/>
      <c r="X142" s="99"/>
      <c r="Y142" s="99"/>
      <c r="Z142" s="99"/>
      <c r="AA142" s="99"/>
      <c r="AB142" s="99"/>
      <c r="AC142" s="99"/>
      <c r="AD142" s="99"/>
      <c r="AE142" s="99"/>
      <c r="AF142" s="99"/>
      <c r="AG142" s="99"/>
      <c r="AH142" s="99"/>
      <c r="AI142" s="99"/>
      <c r="AJ142" s="99"/>
      <c r="AK142" s="99"/>
      <c r="AL142" s="99"/>
      <c r="AM142" s="99"/>
      <c r="AN142" s="99"/>
    </row>
    <row r="143" spans="1:40" s="71" customFormat="1" x14ac:dyDescent="0.3">
      <c r="A143" s="66">
        <v>3079</v>
      </c>
      <c r="B143" s="67" t="s">
        <v>83</v>
      </c>
      <c r="C143" s="66">
        <v>12</v>
      </c>
      <c r="D143" s="88">
        <v>1577</v>
      </c>
      <c r="E143" s="68">
        <v>4</v>
      </c>
      <c r="F143" s="66">
        <v>2725</v>
      </c>
      <c r="G143" s="66">
        <f>O143*E143</f>
        <v>2624</v>
      </c>
      <c r="H143" s="69">
        <f t="shared" si="29"/>
        <v>2674.5</v>
      </c>
      <c r="I143" s="66">
        <v>60</v>
      </c>
      <c r="J143" s="119">
        <f t="shared" si="30"/>
        <v>1037.5</v>
      </c>
      <c r="K143" s="77">
        <f t="shared" si="37"/>
        <v>86.458333333333329</v>
      </c>
      <c r="L143" s="44">
        <f>H143*0.05/C143</f>
        <v>11.143749999999999</v>
      </c>
      <c r="M143" s="40">
        <f>K143+L143</f>
        <v>97.602083333333326</v>
      </c>
      <c r="N143" s="83">
        <v>1312</v>
      </c>
      <c r="O143" s="71">
        <f t="shared" si="35"/>
        <v>656</v>
      </c>
      <c r="P143" s="99"/>
      <c r="Q143" s="99"/>
      <c r="R143" s="99"/>
      <c r="S143" s="99"/>
      <c r="T143" s="99"/>
      <c r="U143" s="99"/>
      <c r="V143" s="99"/>
      <c r="W143" s="99"/>
      <c r="X143" s="99"/>
      <c r="Y143" s="99"/>
      <c r="Z143" s="99"/>
      <c r="AA143" s="99"/>
      <c r="AB143" s="99"/>
      <c r="AC143" s="99"/>
      <c r="AD143" s="99"/>
      <c r="AE143" s="99"/>
      <c r="AF143" s="99"/>
      <c r="AG143" s="99"/>
      <c r="AH143" s="99"/>
      <c r="AI143" s="99"/>
      <c r="AJ143" s="99"/>
      <c r="AK143" s="99"/>
      <c r="AL143" s="99"/>
      <c r="AM143" s="99"/>
      <c r="AN143" s="99"/>
    </row>
    <row r="144" spans="1:40" s="71" customFormat="1" x14ac:dyDescent="0.3">
      <c r="A144" s="66">
        <v>165</v>
      </c>
      <c r="B144" s="67" t="s">
        <v>82</v>
      </c>
      <c r="C144" s="66">
        <v>24</v>
      </c>
      <c r="D144" s="88">
        <v>4832</v>
      </c>
      <c r="E144" s="68">
        <v>4</v>
      </c>
      <c r="F144" s="66">
        <v>12855</v>
      </c>
      <c r="G144" s="66">
        <f>O144*E144</f>
        <v>11166</v>
      </c>
      <c r="H144" s="69">
        <f t="shared" si="29"/>
        <v>12010.5</v>
      </c>
      <c r="I144" s="66"/>
      <c r="J144" s="119">
        <f t="shared" si="30"/>
        <v>7178.5</v>
      </c>
      <c r="K144" s="77">
        <f t="shared" si="37"/>
        <v>299.10416666666669</v>
      </c>
      <c r="L144" s="44">
        <f>H144*0.05/C144</f>
        <v>25.021874999999998</v>
      </c>
      <c r="M144" s="40">
        <f>K144+L144</f>
        <v>324.12604166666671</v>
      </c>
      <c r="N144" s="83">
        <v>5583</v>
      </c>
      <c r="O144" s="71">
        <f t="shared" si="35"/>
        <v>2791.5</v>
      </c>
      <c r="P144" s="99"/>
      <c r="Q144" s="99"/>
      <c r="R144" s="99"/>
      <c r="S144" s="99"/>
      <c r="T144" s="99"/>
      <c r="U144" s="99"/>
      <c r="V144" s="99"/>
      <c r="W144" s="99"/>
      <c r="X144" s="99"/>
      <c r="Y144" s="99"/>
      <c r="Z144" s="99"/>
      <c r="AA144" s="99"/>
      <c r="AB144" s="99"/>
      <c r="AC144" s="99"/>
      <c r="AD144" s="99"/>
      <c r="AE144" s="99"/>
      <c r="AF144" s="99"/>
      <c r="AG144" s="99"/>
      <c r="AH144" s="99"/>
      <c r="AI144" s="99"/>
      <c r="AJ144" s="99"/>
      <c r="AK144" s="99"/>
      <c r="AL144" s="99"/>
      <c r="AM144" s="99"/>
      <c r="AN144" s="99"/>
    </row>
    <row r="145" spans="1:40" s="71" customFormat="1" x14ac:dyDescent="0.3">
      <c r="A145" s="66">
        <v>155</v>
      </c>
      <c r="B145" s="67" t="s">
        <v>376</v>
      </c>
      <c r="C145" s="66">
        <v>8</v>
      </c>
      <c r="D145" s="73">
        <v>197</v>
      </c>
      <c r="E145" s="68">
        <v>4</v>
      </c>
      <c r="F145" s="66"/>
      <c r="G145" s="66"/>
      <c r="H145" s="69">
        <f t="shared" si="29"/>
        <v>0</v>
      </c>
      <c r="I145" s="66"/>
      <c r="J145" s="119">
        <f t="shared" si="30"/>
        <v>-197</v>
      </c>
      <c r="K145" s="77">
        <f t="shared" si="37"/>
        <v>0</v>
      </c>
      <c r="L145" s="44"/>
      <c r="M145" s="40"/>
      <c r="N145" s="83"/>
      <c r="P145" s="99"/>
      <c r="Q145" s="99"/>
      <c r="R145" s="99"/>
      <c r="S145" s="99"/>
      <c r="T145" s="99"/>
      <c r="U145" s="99"/>
      <c r="V145" s="99"/>
      <c r="W145" s="99"/>
      <c r="X145" s="99"/>
      <c r="Y145" s="99"/>
      <c r="Z145" s="99"/>
      <c r="AA145" s="99"/>
      <c r="AB145" s="99"/>
      <c r="AC145" s="99"/>
      <c r="AD145" s="99"/>
      <c r="AE145" s="99"/>
      <c r="AF145" s="99"/>
      <c r="AG145" s="99"/>
      <c r="AH145" s="99"/>
      <c r="AI145" s="99"/>
      <c r="AJ145" s="99"/>
      <c r="AK145" s="99"/>
      <c r="AL145" s="99"/>
      <c r="AM145" s="99"/>
      <c r="AN145" s="99"/>
    </row>
    <row r="146" spans="1:40" s="71" customFormat="1" x14ac:dyDescent="0.3">
      <c r="A146" s="66">
        <v>3135</v>
      </c>
      <c r="B146" s="67" t="s">
        <v>240</v>
      </c>
      <c r="C146" s="66">
        <v>10</v>
      </c>
      <c r="D146" s="88">
        <v>174</v>
      </c>
      <c r="E146" s="68">
        <v>8</v>
      </c>
      <c r="F146" s="66">
        <v>56</v>
      </c>
      <c r="G146" s="66">
        <f t="shared" ref="G146:G168" si="38">O146*E146</f>
        <v>116</v>
      </c>
      <c r="H146" s="69">
        <f t="shared" si="29"/>
        <v>86</v>
      </c>
      <c r="I146" s="66"/>
      <c r="J146" s="119">
        <f t="shared" si="30"/>
        <v>-88</v>
      </c>
      <c r="K146" s="77">
        <f t="shared" si="31"/>
        <v>-8.8000000000000007</v>
      </c>
      <c r="L146" s="44">
        <f t="shared" ref="L146:L190" si="39">H146*0.05/C146</f>
        <v>0.43</v>
      </c>
      <c r="M146" s="40">
        <f t="shared" ref="M146:M190" si="40">K146+L146</f>
        <v>-8.370000000000001</v>
      </c>
      <c r="N146" s="83">
        <v>29</v>
      </c>
      <c r="O146" s="71">
        <f t="shared" si="35"/>
        <v>14.5</v>
      </c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  <c r="AD146" s="99"/>
      <c r="AE146" s="99"/>
      <c r="AF146" s="99"/>
      <c r="AG146" s="99"/>
      <c r="AH146" s="99"/>
      <c r="AI146" s="99"/>
      <c r="AJ146" s="99"/>
      <c r="AK146" s="99"/>
      <c r="AL146" s="99"/>
      <c r="AM146" s="99"/>
      <c r="AN146" s="99"/>
    </row>
    <row r="147" spans="1:40" s="71" customFormat="1" x14ac:dyDescent="0.3">
      <c r="A147" s="66">
        <v>84</v>
      </c>
      <c r="B147" s="67" t="s">
        <v>391</v>
      </c>
      <c r="C147" s="66">
        <v>12</v>
      </c>
      <c r="D147" s="88">
        <v>0</v>
      </c>
      <c r="E147" s="68">
        <v>10</v>
      </c>
      <c r="F147" s="66">
        <v>0</v>
      </c>
      <c r="G147" s="66">
        <f t="shared" si="38"/>
        <v>0</v>
      </c>
      <c r="H147" s="69">
        <f t="shared" si="29"/>
        <v>0</v>
      </c>
      <c r="I147" s="66">
        <v>28800</v>
      </c>
      <c r="J147" s="119">
        <f t="shared" si="30"/>
        <v>-28800</v>
      </c>
      <c r="K147" s="77">
        <f t="shared" si="31"/>
        <v>-2400</v>
      </c>
      <c r="L147" s="44">
        <f t="shared" si="39"/>
        <v>0</v>
      </c>
      <c r="M147" s="40">
        <f t="shared" si="40"/>
        <v>-2400</v>
      </c>
      <c r="N147" s="83"/>
      <c r="O147" s="71">
        <f t="shared" si="35"/>
        <v>0</v>
      </c>
      <c r="P147" s="99"/>
      <c r="Q147" s="99"/>
      <c r="R147" s="99"/>
      <c r="S147" s="99"/>
      <c r="T147" s="99"/>
      <c r="U147" s="99"/>
      <c r="V147" s="99"/>
      <c r="W147" s="99"/>
      <c r="X147" s="99"/>
      <c r="Y147" s="99"/>
      <c r="Z147" s="99"/>
      <c r="AA147" s="99"/>
      <c r="AB147" s="99"/>
      <c r="AC147" s="99"/>
      <c r="AD147" s="99"/>
      <c r="AE147" s="99"/>
      <c r="AF147" s="99"/>
      <c r="AG147" s="99"/>
      <c r="AH147" s="99"/>
      <c r="AI147" s="99"/>
      <c r="AJ147" s="99"/>
      <c r="AK147" s="99"/>
      <c r="AL147" s="99"/>
      <c r="AM147" s="99"/>
      <c r="AN147" s="99"/>
    </row>
    <row r="148" spans="1:40" s="71" customFormat="1" x14ac:dyDescent="0.3">
      <c r="A148" s="66">
        <v>167</v>
      </c>
      <c r="B148" s="67" t="s">
        <v>175</v>
      </c>
      <c r="C148" s="66">
        <v>1</v>
      </c>
      <c r="D148" s="88">
        <v>173</v>
      </c>
      <c r="E148" s="68">
        <v>10</v>
      </c>
      <c r="F148" s="66">
        <v>200</v>
      </c>
      <c r="G148" s="66">
        <f t="shared" si="38"/>
        <v>545</v>
      </c>
      <c r="H148" s="69">
        <f t="shared" si="29"/>
        <v>372.5</v>
      </c>
      <c r="I148" s="66">
        <v>100</v>
      </c>
      <c r="J148" s="119">
        <f t="shared" si="30"/>
        <v>99.5</v>
      </c>
      <c r="K148" s="77">
        <f t="shared" si="31"/>
        <v>99.5</v>
      </c>
      <c r="L148" s="44">
        <f t="shared" si="39"/>
        <v>18.625</v>
      </c>
      <c r="M148" s="40">
        <f t="shared" si="40"/>
        <v>118.125</v>
      </c>
      <c r="N148" s="83">
        <v>109</v>
      </c>
      <c r="O148" s="71">
        <f t="shared" si="35"/>
        <v>54.5</v>
      </c>
      <c r="P148" s="99"/>
      <c r="Q148" s="99"/>
      <c r="R148" s="99"/>
      <c r="S148" s="99"/>
      <c r="T148" s="99"/>
      <c r="U148" s="99"/>
      <c r="V148" s="99"/>
      <c r="W148" s="99"/>
      <c r="X148" s="99"/>
      <c r="Y148" s="99"/>
      <c r="Z148" s="99"/>
      <c r="AA148" s="99"/>
      <c r="AB148" s="99"/>
      <c r="AC148" s="99"/>
      <c r="AD148" s="99"/>
      <c r="AE148" s="99"/>
      <c r="AF148" s="99"/>
      <c r="AG148" s="99"/>
      <c r="AH148" s="99"/>
      <c r="AI148" s="99"/>
      <c r="AJ148" s="99"/>
      <c r="AK148" s="99"/>
      <c r="AL148" s="99"/>
      <c r="AM148" s="99"/>
      <c r="AN148" s="99"/>
    </row>
    <row r="149" spans="1:40" s="71" customFormat="1" x14ac:dyDescent="0.3">
      <c r="A149" s="66">
        <v>166</v>
      </c>
      <c r="B149" s="67" t="s">
        <v>176</v>
      </c>
      <c r="C149" s="66">
        <v>1</v>
      </c>
      <c r="D149" s="88">
        <v>0</v>
      </c>
      <c r="E149" s="68">
        <v>10</v>
      </c>
      <c r="F149" s="66">
        <v>0</v>
      </c>
      <c r="G149" s="66">
        <f t="shared" si="38"/>
        <v>0</v>
      </c>
      <c r="H149" s="69">
        <f t="shared" si="29"/>
        <v>0</v>
      </c>
      <c r="I149" s="66"/>
      <c r="J149" s="119">
        <f t="shared" si="30"/>
        <v>0</v>
      </c>
      <c r="K149" s="77">
        <f t="shared" si="31"/>
        <v>0</v>
      </c>
      <c r="L149" s="44">
        <f t="shared" si="39"/>
        <v>0</v>
      </c>
      <c r="M149" s="40">
        <f t="shared" si="40"/>
        <v>0</v>
      </c>
      <c r="N149" s="83"/>
      <c r="O149" s="71">
        <f t="shared" si="35"/>
        <v>0</v>
      </c>
      <c r="P149" s="99"/>
      <c r="Q149" s="99"/>
      <c r="R149" s="99"/>
      <c r="S149" s="99"/>
      <c r="T149" s="99"/>
      <c r="U149" s="99"/>
      <c r="V149" s="99"/>
      <c r="W149" s="99"/>
      <c r="X149" s="99"/>
      <c r="Y149" s="99"/>
      <c r="Z149" s="99"/>
      <c r="AA149" s="99"/>
      <c r="AB149" s="99"/>
      <c r="AC149" s="99"/>
      <c r="AD149" s="99"/>
      <c r="AE149" s="99"/>
      <c r="AF149" s="99"/>
      <c r="AG149" s="99"/>
      <c r="AH149" s="99"/>
      <c r="AI149" s="99"/>
      <c r="AJ149" s="99"/>
      <c r="AK149" s="99"/>
      <c r="AL149" s="99"/>
      <c r="AM149" s="99"/>
      <c r="AN149" s="99"/>
    </row>
    <row r="150" spans="1:40" s="71" customFormat="1" x14ac:dyDescent="0.3">
      <c r="A150" s="66">
        <v>3102</v>
      </c>
      <c r="B150" s="67" t="s">
        <v>84</v>
      </c>
      <c r="C150" s="66">
        <v>6</v>
      </c>
      <c r="D150" s="73">
        <v>211</v>
      </c>
      <c r="E150" s="68">
        <v>3.5</v>
      </c>
      <c r="F150" s="66">
        <v>121</v>
      </c>
      <c r="G150" s="66">
        <f t="shared" si="38"/>
        <v>210</v>
      </c>
      <c r="H150" s="69">
        <f t="shared" si="29"/>
        <v>165.5</v>
      </c>
      <c r="I150" s="66">
        <v>36</v>
      </c>
      <c r="J150" s="119">
        <f t="shared" si="30"/>
        <v>-81.5</v>
      </c>
      <c r="K150" s="77">
        <f t="shared" ref="K150" si="41">IF(J150&lt;=0,0, J150)/C150</f>
        <v>0</v>
      </c>
      <c r="L150" s="44">
        <f t="shared" si="39"/>
        <v>1.3791666666666667</v>
      </c>
      <c r="M150" s="40">
        <f t="shared" si="40"/>
        <v>1.3791666666666667</v>
      </c>
      <c r="N150" s="83">
        <v>120</v>
      </c>
      <c r="O150" s="71">
        <f t="shared" si="35"/>
        <v>60</v>
      </c>
      <c r="P150" s="99"/>
      <c r="Q150" s="99"/>
      <c r="R150" s="99"/>
      <c r="S150" s="99"/>
      <c r="T150" s="99"/>
      <c r="U150" s="99"/>
      <c r="V150" s="99"/>
      <c r="W150" s="99"/>
      <c r="X150" s="99"/>
      <c r="Y150" s="99"/>
      <c r="Z150" s="99"/>
      <c r="AA150" s="99"/>
      <c r="AB150" s="99"/>
      <c r="AC150" s="99"/>
      <c r="AD150" s="99"/>
      <c r="AE150" s="99"/>
      <c r="AF150" s="99"/>
      <c r="AG150" s="99"/>
      <c r="AH150" s="99"/>
      <c r="AI150" s="99"/>
      <c r="AJ150" s="99"/>
      <c r="AK150" s="99"/>
      <c r="AL150" s="99"/>
      <c r="AM150" s="99"/>
      <c r="AN150" s="99"/>
    </row>
    <row r="151" spans="1:40" s="78" customFormat="1" x14ac:dyDescent="0.3">
      <c r="A151" s="73">
        <v>3</v>
      </c>
      <c r="B151" s="74" t="s">
        <v>20</v>
      </c>
      <c r="C151" s="73">
        <v>24</v>
      </c>
      <c r="D151" s="73">
        <v>608</v>
      </c>
      <c r="E151" s="76">
        <v>9</v>
      </c>
      <c r="F151" s="73">
        <v>1476</v>
      </c>
      <c r="G151" s="73">
        <f t="shared" si="38"/>
        <v>459</v>
      </c>
      <c r="H151" s="77">
        <f t="shared" si="29"/>
        <v>967.5</v>
      </c>
      <c r="I151" s="73"/>
      <c r="J151" s="77">
        <f t="shared" si="30"/>
        <v>359.5</v>
      </c>
      <c r="K151" s="77">
        <f t="shared" si="31"/>
        <v>14.979166666666666</v>
      </c>
      <c r="L151" s="40">
        <f t="shared" si="39"/>
        <v>2.015625</v>
      </c>
      <c r="M151" s="40">
        <f t="shared" si="40"/>
        <v>16.994791666666664</v>
      </c>
      <c r="N151" s="85">
        <v>102</v>
      </c>
      <c r="O151" s="78">
        <f t="shared" si="35"/>
        <v>51</v>
      </c>
    </row>
    <row r="152" spans="1:40" s="19" customFormat="1" x14ac:dyDescent="0.3">
      <c r="A152" s="73">
        <v>2</v>
      </c>
      <c r="B152" s="74" t="s">
        <v>19</v>
      </c>
      <c r="C152" s="73">
        <v>24</v>
      </c>
      <c r="D152" s="73">
        <v>0</v>
      </c>
      <c r="E152" s="76">
        <v>9</v>
      </c>
      <c r="F152" s="73">
        <v>3848</v>
      </c>
      <c r="G152" s="73">
        <f t="shared" si="38"/>
        <v>3145.5</v>
      </c>
      <c r="H152" s="77">
        <f t="shared" si="29"/>
        <v>3496.75</v>
      </c>
      <c r="I152" s="73"/>
      <c r="J152" s="77">
        <f t="shared" si="30"/>
        <v>3496.75</v>
      </c>
      <c r="K152" s="77">
        <f t="shared" si="31"/>
        <v>145.69791666666666</v>
      </c>
      <c r="L152" s="40">
        <f t="shared" si="39"/>
        <v>7.2848958333333336</v>
      </c>
      <c r="M152" s="40">
        <f t="shared" si="40"/>
        <v>152.98281249999999</v>
      </c>
      <c r="N152" s="85">
        <v>699</v>
      </c>
      <c r="O152" s="78">
        <f t="shared" si="35"/>
        <v>349.5</v>
      </c>
      <c r="P152" s="78"/>
      <c r="Q152" s="78"/>
      <c r="R152" s="78"/>
      <c r="S152" s="78"/>
      <c r="T152" s="78"/>
      <c r="U152" s="78"/>
      <c r="V152" s="78"/>
      <c r="W152" s="78"/>
      <c r="X152" s="78"/>
      <c r="Y152" s="78"/>
      <c r="Z152" s="78"/>
      <c r="AA152" s="78"/>
      <c r="AB152" s="78"/>
      <c r="AC152" s="78"/>
      <c r="AD152" s="78"/>
      <c r="AE152" s="78"/>
      <c r="AF152" s="78"/>
      <c r="AG152" s="78"/>
      <c r="AH152" s="78"/>
      <c r="AI152" s="78"/>
      <c r="AJ152" s="78"/>
      <c r="AK152" s="78"/>
      <c r="AL152" s="78"/>
      <c r="AM152" s="78"/>
      <c r="AN152" s="78"/>
    </row>
    <row r="153" spans="1:40" s="104" customFormat="1" x14ac:dyDescent="0.3">
      <c r="A153" s="66">
        <v>59</v>
      </c>
      <c r="B153" s="67" t="s">
        <v>112</v>
      </c>
      <c r="C153" s="66">
        <v>12</v>
      </c>
      <c r="D153" s="88">
        <v>2449</v>
      </c>
      <c r="E153" s="68">
        <v>9</v>
      </c>
      <c r="F153" s="66">
        <v>3992</v>
      </c>
      <c r="G153" s="66">
        <f t="shared" si="38"/>
        <v>4513.5</v>
      </c>
      <c r="H153" s="69">
        <f t="shared" si="29"/>
        <v>4252.75</v>
      </c>
      <c r="I153" s="66">
        <f>840+1020</f>
        <v>1860</v>
      </c>
      <c r="J153" s="119">
        <f t="shared" si="30"/>
        <v>-56.25</v>
      </c>
      <c r="K153" s="77">
        <f t="shared" si="31"/>
        <v>-4.6875</v>
      </c>
      <c r="L153" s="44">
        <f t="shared" si="39"/>
        <v>17.719791666666669</v>
      </c>
      <c r="M153" s="40">
        <f t="shared" si="40"/>
        <v>13.032291666666669</v>
      </c>
      <c r="N153" s="83">
        <v>1003</v>
      </c>
      <c r="O153" s="71">
        <f t="shared" si="35"/>
        <v>501.5</v>
      </c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</row>
    <row r="154" spans="1:40" s="104" customFormat="1" x14ac:dyDescent="0.3">
      <c r="A154" s="66">
        <v>4</v>
      </c>
      <c r="B154" s="67" t="s">
        <v>21</v>
      </c>
      <c r="C154" s="66">
        <v>24</v>
      </c>
      <c r="D154" s="88">
        <v>2055</v>
      </c>
      <c r="E154" s="68">
        <v>9</v>
      </c>
      <c r="F154" s="66">
        <v>2237</v>
      </c>
      <c r="G154" s="66">
        <f t="shared" si="38"/>
        <v>2457</v>
      </c>
      <c r="H154" s="69">
        <f t="shared" si="29"/>
        <v>2347</v>
      </c>
      <c r="I154" s="66"/>
      <c r="J154" s="119">
        <f t="shared" si="30"/>
        <v>292</v>
      </c>
      <c r="K154" s="77">
        <f t="shared" si="31"/>
        <v>12.166666666666666</v>
      </c>
      <c r="L154" s="44">
        <f t="shared" si="39"/>
        <v>4.8895833333333334</v>
      </c>
      <c r="M154" s="40">
        <f t="shared" si="40"/>
        <v>17.056249999999999</v>
      </c>
      <c r="N154" s="83">
        <v>546</v>
      </c>
      <c r="O154" s="71">
        <f t="shared" si="35"/>
        <v>273</v>
      </c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</row>
    <row r="155" spans="1:40" s="104" customFormat="1" x14ac:dyDescent="0.3">
      <c r="A155" s="66">
        <v>5</v>
      </c>
      <c r="B155" s="67" t="s">
        <v>22</v>
      </c>
      <c r="C155" s="66">
        <v>24</v>
      </c>
      <c r="D155" s="88">
        <v>1778</v>
      </c>
      <c r="E155" s="68">
        <v>9</v>
      </c>
      <c r="F155" s="66">
        <v>2120</v>
      </c>
      <c r="G155" s="66">
        <f t="shared" si="38"/>
        <v>2227.5</v>
      </c>
      <c r="H155" s="69">
        <f t="shared" si="29"/>
        <v>2173.75</v>
      </c>
      <c r="I155" s="66">
        <v>240</v>
      </c>
      <c r="J155" s="119">
        <f t="shared" si="30"/>
        <v>155.75</v>
      </c>
      <c r="K155" s="77">
        <f t="shared" si="31"/>
        <v>6.489583333333333</v>
      </c>
      <c r="L155" s="44">
        <f t="shared" si="39"/>
        <v>4.528645833333333</v>
      </c>
      <c r="M155" s="40">
        <f t="shared" si="40"/>
        <v>11.018229166666666</v>
      </c>
      <c r="N155" s="83">
        <v>495</v>
      </c>
      <c r="O155" s="71">
        <f t="shared" si="35"/>
        <v>247.5</v>
      </c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</row>
    <row r="156" spans="1:40" s="104" customFormat="1" x14ac:dyDescent="0.3">
      <c r="A156" s="66">
        <v>1388</v>
      </c>
      <c r="B156" s="67" t="s">
        <v>24</v>
      </c>
      <c r="C156" s="66">
        <v>24</v>
      </c>
      <c r="D156" s="88">
        <v>1285</v>
      </c>
      <c r="E156" s="68">
        <v>9</v>
      </c>
      <c r="F156" s="66">
        <v>1341</v>
      </c>
      <c r="G156" s="66">
        <f t="shared" si="38"/>
        <v>2151</v>
      </c>
      <c r="H156" s="69">
        <f t="shared" si="29"/>
        <v>1746</v>
      </c>
      <c r="I156" s="66"/>
      <c r="J156" s="119">
        <f t="shared" si="30"/>
        <v>461</v>
      </c>
      <c r="K156" s="77">
        <f t="shared" si="31"/>
        <v>19.208333333333332</v>
      </c>
      <c r="L156" s="44">
        <f t="shared" si="39"/>
        <v>3.6375000000000006</v>
      </c>
      <c r="M156" s="40">
        <f t="shared" si="40"/>
        <v>22.845833333333331</v>
      </c>
      <c r="N156" s="83">
        <v>478</v>
      </c>
      <c r="O156" s="71">
        <f t="shared" si="35"/>
        <v>239</v>
      </c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</row>
    <row r="157" spans="1:40" s="71" customFormat="1" x14ac:dyDescent="0.3">
      <c r="A157" s="66">
        <v>3017</v>
      </c>
      <c r="B157" s="67" t="s">
        <v>340</v>
      </c>
      <c r="C157" s="66">
        <v>24</v>
      </c>
      <c r="D157" s="88">
        <v>1748</v>
      </c>
      <c r="E157" s="68">
        <v>9</v>
      </c>
      <c r="F157" s="66">
        <v>2367</v>
      </c>
      <c r="G157" s="66">
        <f t="shared" si="38"/>
        <v>2569.5</v>
      </c>
      <c r="H157" s="69">
        <f t="shared" si="29"/>
        <v>2468.25</v>
      </c>
      <c r="I157" s="66">
        <v>360</v>
      </c>
      <c r="J157" s="119">
        <f t="shared" si="30"/>
        <v>360.25</v>
      </c>
      <c r="K157" s="77">
        <f t="shared" si="31"/>
        <v>15.010416666666666</v>
      </c>
      <c r="L157" s="44">
        <f t="shared" si="39"/>
        <v>5.1421875000000004</v>
      </c>
      <c r="M157" s="40">
        <f t="shared" si="40"/>
        <v>20.152604166666666</v>
      </c>
      <c r="N157" s="83">
        <v>571</v>
      </c>
      <c r="O157" s="71">
        <f t="shared" si="35"/>
        <v>285.5</v>
      </c>
      <c r="P157" s="99"/>
      <c r="Q157" s="99"/>
      <c r="R157" s="99"/>
      <c r="S157" s="99"/>
      <c r="T157" s="99"/>
      <c r="U157" s="99"/>
      <c r="V157" s="99"/>
      <c r="W157" s="99"/>
      <c r="X157" s="99"/>
      <c r="Y157" s="99"/>
      <c r="Z157" s="99"/>
      <c r="AA157" s="99"/>
      <c r="AB157" s="99"/>
      <c r="AC157" s="99"/>
      <c r="AD157" s="99"/>
      <c r="AE157" s="99"/>
      <c r="AF157" s="99"/>
      <c r="AG157" s="99"/>
      <c r="AH157" s="99"/>
      <c r="AI157" s="99"/>
      <c r="AJ157" s="99"/>
      <c r="AK157" s="99"/>
      <c r="AL157" s="99"/>
      <c r="AM157" s="99"/>
      <c r="AN157" s="99"/>
    </row>
    <row r="158" spans="1:40" s="71" customFormat="1" x14ac:dyDescent="0.3">
      <c r="A158" s="66">
        <v>12</v>
      </c>
      <c r="B158" s="67" t="s">
        <v>138</v>
      </c>
      <c r="C158" s="66">
        <v>200</v>
      </c>
      <c r="D158" s="88">
        <v>17064</v>
      </c>
      <c r="E158" s="68">
        <v>3.5</v>
      </c>
      <c r="F158" s="66">
        <v>38920</v>
      </c>
      <c r="G158" s="66">
        <f t="shared" si="38"/>
        <v>43750</v>
      </c>
      <c r="H158" s="69">
        <f t="shared" si="29"/>
        <v>41335</v>
      </c>
      <c r="I158" s="66">
        <v>30000</v>
      </c>
      <c r="J158" s="119">
        <f t="shared" si="30"/>
        <v>-5729</v>
      </c>
      <c r="K158" s="77">
        <f t="shared" ref="K158:K162" si="42">IF(J158&lt;=0,0, J158)/C158</f>
        <v>0</v>
      </c>
      <c r="L158" s="44">
        <f t="shared" si="39"/>
        <v>10.33375</v>
      </c>
      <c r="M158" s="40">
        <f t="shared" si="40"/>
        <v>10.33375</v>
      </c>
      <c r="N158" s="83">
        <v>25000</v>
      </c>
      <c r="O158" s="71">
        <f t="shared" si="35"/>
        <v>12500</v>
      </c>
      <c r="P158" s="99"/>
      <c r="Q158" s="99"/>
      <c r="R158" s="99"/>
      <c r="S158" s="99"/>
      <c r="T158" s="99"/>
      <c r="U158" s="99"/>
      <c r="V158" s="99"/>
      <c r="W158" s="99"/>
      <c r="X158" s="99"/>
      <c r="Y158" s="99"/>
      <c r="Z158" s="99"/>
      <c r="AA158" s="99"/>
      <c r="AB158" s="99"/>
      <c r="AC158" s="99"/>
      <c r="AD158" s="99"/>
      <c r="AE158" s="99"/>
      <c r="AF158" s="99"/>
      <c r="AG158" s="99"/>
      <c r="AH158" s="99"/>
      <c r="AI158" s="99"/>
      <c r="AJ158" s="99"/>
      <c r="AK158" s="99"/>
      <c r="AL158" s="99"/>
      <c r="AM158" s="99"/>
      <c r="AN158" s="99"/>
    </row>
    <row r="159" spans="1:40" s="71" customFormat="1" x14ac:dyDescent="0.3">
      <c r="A159" s="66">
        <v>1519</v>
      </c>
      <c r="B159" s="67" t="s">
        <v>180</v>
      </c>
      <c r="C159" s="66">
        <v>36</v>
      </c>
      <c r="D159" s="88">
        <v>777</v>
      </c>
      <c r="E159" s="68">
        <v>4.5</v>
      </c>
      <c r="F159" s="66">
        <v>2115</v>
      </c>
      <c r="G159" s="66">
        <f t="shared" si="38"/>
        <v>2250</v>
      </c>
      <c r="H159" s="69">
        <f t="shared" si="29"/>
        <v>2182.5</v>
      </c>
      <c r="I159" s="66">
        <v>1800</v>
      </c>
      <c r="J159" s="119">
        <f t="shared" si="30"/>
        <v>-394.5</v>
      </c>
      <c r="K159" s="77">
        <f t="shared" si="42"/>
        <v>0</v>
      </c>
      <c r="L159" s="44">
        <f t="shared" si="39"/>
        <v>3.03125</v>
      </c>
      <c r="M159" s="40">
        <f t="shared" si="40"/>
        <v>3.03125</v>
      </c>
      <c r="N159" s="83">
        <v>1000</v>
      </c>
      <c r="O159" s="71">
        <f t="shared" si="35"/>
        <v>500</v>
      </c>
      <c r="P159" s="99"/>
      <c r="Q159" s="99"/>
      <c r="R159" s="99"/>
      <c r="S159" s="99"/>
      <c r="T159" s="99"/>
      <c r="U159" s="99"/>
      <c r="V159" s="99"/>
      <c r="W159" s="99"/>
      <c r="X159" s="99"/>
      <c r="Y159" s="99"/>
      <c r="Z159" s="99"/>
      <c r="AA159" s="99"/>
      <c r="AB159" s="99"/>
      <c r="AC159" s="99"/>
      <c r="AD159" s="99"/>
      <c r="AE159" s="99"/>
      <c r="AF159" s="99"/>
      <c r="AG159" s="99"/>
      <c r="AH159" s="99"/>
      <c r="AI159" s="99"/>
      <c r="AJ159" s="99"/>
      <c r="AK159" s="99"/>
      <c r="AL159" s="99"/>
      <c r="AM159" s="99"/>
      <c r="AN159" s="99"/>
    </row>
    <row r="160" spans="1:40" s="71" customFormat="1" x14ac:dyDescent="0.3">
      <c r="A160" s="66">
        <v>1520</v>
      </c>
      <c r="B160" s="67" t="s">
        <v>181</v>
      </c>
      <c r="C160" s="66">
        <v>36</v>
      </c>
      <c r="D160" s="88">
        <v>1408</v>
      </c>
      <c r="E160" s="68">
        <v>4.5</v>
      </c>
      <c r="F160" s="66">
        <v>1375</v>
      </c>
      <c r="G160" s="66">
        <f t="shared" si="38"/>
        <v>1575</v>
      </c>
      <c r="H160" s="69">
        <f t="shared" si="29"/>
        <v>1475</v>
      </c>
      <c r="I160" s="66">
        <v>1080</v>
      </c>
      <c r="J160" s="119">
        <f t="shared" si="30"/>
        <v>-1013</v>
      </c>
      <c r="K160" s="77">
        <f t="shared" si="42"/>
        <v>0</v>
      </c>
      <c r="L160" s="44">
        <f t="shared" si="39"/>
        <v>2.0486111111111112</v>
      </c>
      <c r="M160" s="40">
        <f t="shared" si="40"/>
        <v>2.0486111111111112</v>
      </c>
      <c r="N160" s="83">
        <v>700</v>
      </c>
      <c r="O160" s="71">
        <f t="shared" si="35"/>
        <v>350</v>
      </c>
      <c r="P160" s="99"/>
      <c r="Q160" s="99"/>
      <c r="R160" s="99"/>
      <c r="S160" s="99"/>
      <c r="T160" s="99"/>
      <c r="U160" s="99"/>
      <c r="V160" s="99"/>
      <c r="W160" s="99"/>
      <c r="X160" s="99"/>
      <c r="Y160" s="99"/>
      <c r="Z160" s="99"/>
      <c r="AA160" s="99"/>
      <c r="AB160" s="99"/>
      <c r="AC160" s="99"/>
      <c r="AD160" s="99"/>
      <c r="AE160" s="99"/>
      <c r="AF160" s="99"/>
      <c r="AG160" s="99"/>
      <c r="AH160" s="99"/>
      <c r="AI160" s="99"/>
      <c r="AJ160" s="99"/>
      <c r="AK160" s="99"/>
      <c r="AL160" s="99"/>
      <c r="AM160" s="99"/>
      <c r="AN160" s="99"/>
    </row>
    <row r="161" spans="1:40" s="71" customFormat="1" x14ac:dyDescent="0.3">
      <c r="A161" s="66">
        <v>1034</v>
      </c>
      <c r="B161" s="67" t="s">
        <v>174</v>
      </c>
      <c r="C161" s="66">
        <v>1</v>
      </c>
      <c r="D161" s="73">
        <v>391</v>
      </c>
      <c r="E161" s="68">
        <v>10</v>
      </c>
      <c r="F161" s="66">
        <v>305</v>
      </c>
      <c r="G161" s="66">
        <f t="shared" si="38"/>
        <v>710</v>
      </c>
      <c r="H161" s="69">
        <f t="shared" si="29"/>
        <v>507.5</v>
      </c>
      <c r="I161" s="66">
        <v>20</v>
      </c>
      <c r="J161" s="119">
        <f t="shared" si="30"/>
        <v>96.5</v>
      </c>
      <c r="K161" s="77">
        <f t="shared" si="31"/>
        <v>96.5</v>
      </c>
      <c r="L161" s="44">
        <f t="shared" si="39"/>
        <v>25.375</v>
      </c>
      <c r="M161" s="40">
        <f t="shared" si="40"/>
        <v>121.875</v>
      </c>
      <c r="N161" s="83">
        <v>142</v>
      </c>
      <c r="O161" s="71">
        <f t="shared" si="35"/>
        <v>71</v>
      </c>
      <c r="P161" s="99"/>
      <c r="Q161" s="99"/>
      <c r="R161" s="99"/>
      <c r="S161" s="99"/>
      <c r="T161" s="99"/>
      <c r="U161" s="99"/>
      <c r="V161" s="99"/>
      <c r="W161" s="99"/>
      <c r="X161" s="99"/>
      <c r="Y161" s="99"/>
      <c r="Z161" s="99"/>
      <c r="AA161" s="99"/>
      <c r="AB161" s="99"/>
      <c r="AC161" s="99"/>
      <c r="AD161" s="99"/>
      <c r="AE161" s="99"/>
      <c r="AF161" s="99"/>
      <c r="AG161" s="99"/>
      <c r="AH161" s="99"/>
      <c r="AI161" s="99"/>
      <c r="AJ161" s="99"/>
      <c r="AK161" s="99"/>
      <c r="AL161" s="99"/>
      <c r="AM161" s="99"/>
      <c r="AN161" s="99"/>
    </row>
    <row r="162" spans="1:40" s="71" customFormat="1" x14ac:dyDescent="0.3">
      <c r="A162" s="66">
        <v>1324</v>
      </c>
      <c r="B162" s="67" t="s">
        <v>73</v>
      </c>
      <c r="C162" s="66">
        <v>15</v>
      </c>
      <c r="D162" s="88">
        <v>753</v>
      </c>
      <c r="E162" s="68">
        <v>4.5</v>
      </c>
      <c r="F162" s="66">
        <v>2181</v>
      </c>
      <c r="G162" s="66">
        <f t="shared" si="38"/>
        <v>1012.5</v>
      </c>
      <c r="H162" s="69">
        <f t="shared" si="29"/>
        <v>1596.75</v>
      </c>
      <c r="I162" s="66">
        <v>825</v>
      </c>
      <c r="J162" s="119">
        <f t="shared" si="30"/>
        <v>18.75</v>
      </c>
      <c r="K162" s="77">
        <f t="shared" si="42"/>
        <v>1.25</v>
      </c>
      <c r="L162" s="44">
        <f t="shared" si="39"/>
        <v>5.3225000000000007</v>
      </c>
      <c r="M162" s="40">
        <f t="shared" si="40"/>
        <v>6.5725000000000007</v>
      </c>
      <c r="N162" s="83">
        <v>450</v>
      </c>
      <c r="O162" s="71">
        <f t="shared" si="35"/>
        <v>225</v>
      </c>
      <c r="P162" s="99"/>
      <c r="Q162" s="99"/>
      <c r="R162" s="99"/>
      <c r="S162" s="99"/>
      <c r="T162" s="99"/>
      <c r="U162" s="99"/>
      <c r="V162" s="99"/>
      <c r="W162" s="99"/>
      <c r="X162" s="99"/>
      <c r="Y162" s="99"/>
      <c r="Z162" s="99"/>
      <c r="AA162" s="99"/>
      <c r="AB162" s="99"/>
      <c r="AC162" s="99"/>
      <c r="AD162" s="99"/>
      <c r="AE162" s="99"/>
      <c r="AF162" s="99"/>
      <c r="AG162" s="99"/>
      <c r="AH162" s="99"/>
      <c r="AI162" s="99"/>
      <c r="AJ162" s="99"/>
      <c r="AK162" s="99"/>
      <c r="AL162" s="99"/>
      <c r="AM162" s="99"/>
      <c r="AN162" s="99"/>
    </row>
    <row r="163" spans="1:40" s="71" customFormat="1" x14ac:dyDescent="0.3">
      <c r="A163" s="66">
        <v>3015</v>
      </c>
      <c r="B163" s="67" t="s">
        <v>16</v>
      </c>
      <c r="C163" s="66">
        <v>20</v>
      </c>
      <c r="D163" s="88">
        <v>5171</v>
      </c>
      <c r="E163" s="68">
        <v>9</v>
      </c>
      <c r="F163" s="66">
        <v>8658</v>
      </c>
      <c r="G163" s="66">
        <f t="shared" si="38"/>
        <v>8217</v>
      </c>
      <c r="H163" s="69">
        <f t="shared" si="29"/>
        <v>8437.5</v>
      </c>
      <c r="I163" s="66"/>
      <c r="J163" s="119">
        <f t="shared" si="30"/>
        <v>3266.5</v>
      </c>
      <c r="K163" s="77">
        <f t="shared" si="31"/>
        <v>163.32499999999999</v>
      </c>
      <c r="L163" s="44">
        <f t="shared" si="39"/>
        <v>21.09375</v>
      </c>
      <c r="M163" s="40">
        <f t="shared" si="40"/>
        <v>184.41874999999999</v>
      </c>
      <c r="N163" s="83">
        <v>1826</v>
      </c>
      <c r="O163" s="71">
        <f t="shared" si="35"/>
        <v>913</v>
      </c>
      <c r="P163" s="99"/>
      <c r="Q163" s="99"/>
      <c r="R163" s="99"/>
      <c r="S163" s="99"/>
      <c r="T163" s="99"/>
      <c r="U163" s="99"/>
      <c r="V163" s="99"/>
      <c r="W163" s="99"/>
      <c r="X163" s="99"/>
      <c r="Y163" s="99"/>
      <c r="Z163" s="99"/>
      <c r="AA163" s="99"/>
      <c r="AB163" s="99"/>
      <c r="AC163" s="99"/>
      <c r="AD163" s="99"/>
      <c r="AE163" s="99"/>
      <c r="AF163" s="99"/>
      <c r="AG163" s="99"/>
      <c r="AH163" s="99"/>
      <c r="AI163" s="99"/>
      <c r="AJ163" s="99"/>
      <c r="AK163" s="99"/>
      <c r="AL163" s="99"/>
      <c r="AM163" s="99"/>
      <c r="AN163" s="99"/>
    </row>
    <row r="164" spans="1:40" s="71" customFormat="1" x14ac:dyDescent="0.3">
      <c r="A164" s="66">
        <v>3016</v>
      </c>
      <c r="B164" s="67" t="s">
        <v>14</v>
      </c>
      <c r="C164" s="66">
        <v>20</v>
      </c>
      <c r="D164" s="88">
        <v>5717</v>
      </c>
      <c r="E164" s="68">
        <v>9</v>
      </c>
      <c r="F164" s="66">
        <v>9603</v>
      </c>
      <c r="G164" s="66">
        <f t="shared" si="38"/>
        <v>8145</v>
      </c>
      <c r="H164" s="69">
        <f t="shared" si="29"/>
        <v>8874</v>
      </c>
      <c r="I164" s="66">
        <v>1400</v>
      </c>
      <c r="J164" s="119">
        <f t="shared" si="30"/>
        <v>1757</v>
      </c>
      <c r="K164" s="77">
        <f t="shared" si="31"/>
        <v>87.85</v>
      </c>
      <c r="L164" s="44">
        <f t="shared" si="39"/>
        <v>22.185000000000002</v>
      </c>
      <c r="M164" s="40">
        <f t="shared" si="40"/>
        <v>110.035</v>
      </c>
      <c r="N164" s="83">
        <v>1810</v>
      </c>
      <c r="O164" s="71">
        <f t="shared" si="35"/>
        <v>905</v>
      </c>
      <c r="P164" s="99"/>
      <c r="Q164" s="99"/>
      <c r="R164" s="99"/>
      <c r="S164" s="99"/>
      <c r="T164" s="99"/>
      <c r="U164" s="99"/>
      <c r="V164" s="99"/>
      <c r="W164" s="99"/>
      <c r="X164" s="99"/>
      <c r="Y164" s="99"/>
      <c r="Z164" s="99"/>
      <c r="AA164" s="99"/>
      <c r="AB164" s="99"/>
      <c r="AC164" s="99"/>
      <c r="AD164" s="99"/>
      <c r="AE164" s="99"/>
      <c r="AF164" s="99"/>
      <c r="AG164" s="99"/>
      <c r="AH164" s="99"/>
      <c r="AI164" s="99"/>
      <c r="AJ164" s="99"/>
      <c r="AK164" s="99"/>
      <c r="AL164" s="99"/>
      <c r="AM164" s="99"/>
      <c r="AN164" s="99"/>
    </row>
    <row r="165" spans="1:40" s="71" customFormat="1" x14ac:dyDescent="0.3">
      <c r="A165" s="66">
        <v>3104</v>
      </c>
      <c r="B165" s="67" t="s">
        <v>183</v>
      </c>
      <c r="C165" s="66">
        <v>12</v>
      </c>
      <c r="D165" s="88">
        <v>128</v>
      </c>
      <c r="E165" s="68">
        <v>10</v>
      </c>
      <c r="F165" s="66">
        <v>135</v>
      </c>
      <c r="G165" s="66">
        <f t="shared" si="38"/>
        <v>240</v>
      </c>
      <c r="H165" s="69">
        <f t="shared" si="29"/>
        <v>187.5</v>
      </c>
      <c r="I165" s="66">
        <v>36</v>
      </c>
      <c r="J165" s="119">
        <f t="shared" si="30"/>
        <v>23.5</v>
      </c>
      <c r="K165" s="77">
        <f t="shared" si="31"/>
        <v>1.9583333333333333</v>
      </c>
      <c r="L165" s="44">
        <f t="shared" si="39"/>
        <v>0.78125</v>
      </c>
      <c r="M165" s="40">
        <f t="shared" si="40"/>
        <v>2.739583333333333</v>
      </c>
      <c r="N165" s="83">
        <v>48</v>
      </c>
      <c r="O165" s="71">
        <f t="shared" si="35"/>
        <v>24</v>
      </c>
      <c r="P165" s="99"/>
      <c r="Q165" s="99"/>
      <c r="R165" s="99"/>
      <c r="S165" s="99"/>
      <c r="T165" s="99"/>
      <c r="U165" s="99"/>
      <c r="V165" s="99"/>
      <c r="W165" s="99"/>
      <c r="X165" s="99"/>
      <c r="Y165" s="99"/>
      <c r="Z165" s="99"/>
      <c r="AA165" s="99"/>
      <c r="AB165" s="99"/>
      <c r="AC165" s="99"/>
      <c r="AD165" s="99"/>
      <c r="AE165" s="99"/>
      <c r="AF165" s="99"/>
      <c r="AG165" s="99"/>
      <c r="AH165" s="99"/>
      <c r="AI165" s="99"/>
      <c r="AJ165" s="99"/>
      <c r="AK165" s="99"/>
      <c r="AL165" s="99"/>
      <c r="AM165" s="99"/>
      <c r="AN165" s="99"/>
    </row>
    <row r="166" spans="1:40" s="65" customFormat="1" x14ac:dyDescent="0.3">
      <c r="A166" s="66">
        <v>3105</v>
      </c>
      <c r="B166" s="67" t="s">
        <v>182</v>
      </c>
      <c r="C166" s="66">
        <v>12</v>
      </c>
      <c r="D166" s="88">
        <v>116</v>
      </c>
      <c r="E166" s="68">
        <v>10</v>
      </c>
      <c r="F166" s="66">
        <v>150</v>
      </c>
      <c r="G166" s="66">
        <f t="shared" si="38"/>
        <v>285</v>
      </c>
      <c r="H166" s="69">
        <f t="shared" si="29"/>
        <v>217.5</v>
      </c>
      <c r="I166" s="66">
        <v>60</v>
      </c>
      <c r="J166" s="119">
        <f t="shared" si="30"/>
        <v>41.5</v>
      </c>
      <c r="K166" s="77">
        <f t="shared" si="31"/>
        <v>3.4583333333333335</v>
      </c>
      <c r="L166" s="44">
        <f t="shared" si="39"/>
        <v>0.90625</v>
      </c>
      <c r="M166" s="40">
        <f t="shared" si="40"/>
        <v>4.3645833333333339</v>
      </c>
      <c r="N166" s="83">
        <v>57</v>
      </c>
      <c r="O166" s="71">
        <f t="shared" si="35"/>
        <v>28.5</v>
      </c>
      <c r="P166" s="99"/>
      <c r="Q166" s="99"/>
      <c r="R166" s="99"/>
      <c r="S166" s="99"/>
      <c r="T166" s="99"/>
      <c r="U166" s="99"/>
      <c r="V166" s="99"/>
      <c r="W166" s="99"/>
      <c r="X166" s="99"/>
      <c r="Y166" s="99"/>
      <c r="Z166" s="99"/>
      <c r="AA166" s="99"/>
      <c r="AB166" s="99"/>
      <c r="AC166" s="99"/>
      <c r="AD166" s="99"/>
      <c r="AE166" s="99"/>
      <c r="AF166" s="99"/>
      <c r="AG166" s="99"/>
      <c r="AH166" s="99"/>
      <c r="AI166" s="99"/>
      <c r="AJ166" s="99"/>
      <c r="AK166" s="99"/>
      <c r="AL166" s="99"/>
      <c r="AM166" s="99"/>
      <c r="AN166" s="99"/>
    </row>
    <row r="167" spans="1:40" s="71" customFormat="1" x14ac:dyDescent="0.3">
      <c r="A167" s="41">
        <v>1416</v>
      </c>
      <c r="B167" s="63" t="s">
        <v>44</v>
      </c>
      <c r="C167" s="41">
        <v>22</v>
      </c>
      <c r="D167" s="14">
        <v>286</v>
      </c>
      <c r="E167" s="42">
        <v>9</v>
      </c>
      <c r="F167" s="41">
        <v>2016</v>
      </c>
      <c r="G167" s="66">
        <f t="shared" si="38"/>
        <v>2205</v>
      </c>
      <c r="H167" s="69">
        <f t="shared" si="29"/>
        <v>2110.5</v>
      </c>
      <c r="I167" s="41"/>
      <c r="J167" s="119">
        <f t="shared" si="30"/>
        <v>1824.5</v>
      </c>
      <c r="K167" s="77">
        <f t="shared" si="31"/>
        <v>82.931818181818187</v>
      </c>
      <c r="L167" s="39">
        <f t="shared" si="39"/>
        <v>4.7965909090909093</v>
      </c>
      <c r="M167" s="40">
        <f t="shared" si="40"/>
        <v>87.728409090909096</v>
      </c>
      <c r="N167" s="84">
        <v>490</v>
      </c>
      <c r="O167" s="71">
        <f t="shared" si="35"/>
        <v>245</v>
      </c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</row>
    <row r="168" spans="1:40" s="71" customFormat="1" x14ac:dyDescent="0.3">
      <c r="A168" s="66">
        <v>178</v>
      </c>
      <c r="B168" s="67" t="s">
        <v>115</v>
      </c>
      <c r="C168" s="66">
        <v>6</v>
      </c>
      <c r="D168" s="88">
        <v>970</v>
      </c>
      <c r="E168" s="68">
        <v>7</v>
      </c>
      <c r="F168" s="66">
        <v>4921</v>
      </c>
      <c r="G168" s="66">
        <f t="shared" si="38"/>
        <v>4550</v>
      </c>
      <c r="H168" s="69">
        <f t="shared" si="29"/>
        <v>4735.5</v>
      </c>
      <c r="I168" s="66"/>
      <c r="J168" s="119">
        <f t="shared" si="30"/>
        <v>3765.5</v>
      </c>
      <c r="K168" s="77">
        <f t="shared" si="31"/>
        <v>627.58333333333337</v>
      </c>
      <c r="L168" s="44">
        <f t="shared" si="39"/>
        <v>39.462499999999999</v>
      </c>
      <c r="M168" s="40">
        <f t="shared" si="40"/>
        <v>667.04583333333335</v>
      </c>
      <c r="N168" s="83">
        <v>1300</v>
      </c>
      <c r="O168" s="71">
        <f t="shared" si="35"/>
        <v>650</v>
      </c>
      <c r="P168" s="99"/>
      <c r="Q168" s="99"/>
      <c r="R168" s="99"/>
      <c r="S168" s="99"/>
      <c r="T168" s="99"/>
      <c r="U168" s="99"/>
      <c r="V168" s="99"/>
      <c r="W168" s="99"/>
      <c r="X168" s="99"/>
      <c r="Y168" s="99"/>
      <c r="Z168" s="99"/>
      <c r="AA168" s="99"/>
      <c r="AB168" s="99"/>
      <c r="AC168" s="99"/>
      <c r="AD168" s="99"/>
      <c r="AE168" s="99"/>
      <c r="AF168" s="99"/>
      <c r="AG168" s="99"/>
      <c r="AH168" s="99"/>
      <c r="AI168" s="99"/>
      <c r="AJ168" s="99"/>
      <c r="AK168" s="99"/>
      <c r="AL168" s="99"/>
      <c r="AM168" s="99"/>
      <c r="AN168" s="99"/>
    </row>
    <row r="169" spans="1:40" s="71" customFormat="1" x14ac:dyDescent="0.3">
      <c r="A169" s="66">
        <v>179</v>
      </c>
      <c r="B169" s="67" t="s">
        <v>116</v>
      </c>
      <c r="C169" s="66">
        <v>6</v>
      </c>
      <c r="D169" s="88">
        <v>240</v>
      </c>
      <c r="E169" s="68">
        <v>3</v>
      </c>
      <c r="F169" s="66">
        <v>1230</v>
      </c>
      <c r="G169" s="66">
        <f>O169*E169</f>
        <v>1180.5</v>
      </c>
      <c r="H169" s="69">
        <f t="shared" si="29"/>
        <v>1205.25</v>
      </c>
      <c r="I169" s="66">
        <v>1200</v>
      </c>
      <c r="J169" s="119">
        <f t="shared" si="30"/>
        <v>-234.75</v>
      </c>
      <c r="K169" s="77">
        <f t="shared" ref="K169:K171" si="43">IF(J169&lt;=0,0, J169)/C169</f>
        <v>0</v>
      </c>
      <c r="L169" s="44">
        <f t="shared" si="39"/>
        <v>10.043750000000001</v>
      </c>
      <c r="M169" s="40">
        <f t="shared" si="40"/>
        <v>10.043750000000001</v>
      </c>
      <c r="N169" s="83">
        <v>787</v>
      </c>
      <c r="O169" s="71">
        <f t="shared" si="35"/>
        <v>393.5</v>
      </c>
      <c r="P169" s="99"/>
      <c r="Q169" s="99"/>
      <c r="R169" s="99"/>
      <c r="S169" s="99"/>
      <c r="T169" s="99"/>
      <c r="U169" s="99"/>
      <c r="V169" s="99"/>
      <c r="W169" s="99"/>
      <c r="X169" s="99"/>
      <c r="Y169" s="99"/>
      <c r="Z169" s="99"/>
      <c r="AA169" s="99"/>
      <c r="AB169" s="99"/>
      <c r="AC169" s="99"/>
      <c r="AD169" s="99"/>
      <c r="AE169" s="99"/>
      <c r="AF169" s="99"/>
      <c r="AG169" s="99"/>
      <c r="AH169" s="99"/>
      <c r="AI169" s="99"/>
      <c r="AJ169" s="99"/>
      <c r="AK169" s="99"/>
      <c r="AL169" s="99"/>
      <c r="AM169" s="99"/>
      <c r="AN169" s="99"/>
    </row>
    <row r="170" spans="1:40" s="78" customFormat="1" x14ac:dyDescent="0.3">
      <c r="A170" s="73">
        <v>4037</v>
      </c>
      <c r="B170" s="74" t="s">
        <v>328</v>
      </c>
      <c r="C170" s="73">
        <v>24</v>
      </c>
      <c r="D170" s="73">
        <v>2987</v>
      </c>
      <c r="E170" s="76">
        <v>3.5</v>
      </c>
      <c r="F170" s="73">
        <v>33000</v>
      </c>
      <c r="G170" s="73">
        <f t="shared" ref="G170:G171" si="44">O170*E170</f>
        <v>33104.75</v>
      </c>
      <c r="H170" s="77">
        <f t="shared" si="29"/>
        <v>33052.375</v>
      </c>
      <c r="I170" s="73"/>
      <c r="J170" s="77">
        <f t="shared" si="30"/>
        <v>30065.375</v>
      </c>
      <c r="K170" s="77">
        <f t="shared" si="43"/>
        <v>1252.7239583333333</v>
      </c>
      <c r="L170" s="40">
        <f t="shared" si="39"/>
        <v>68.859114583333337</v>
      </c>
      <c r="M170" s="40">
        <f t="shared" si="40"/>
        <v>1321.5830729166667</v>
      </c>
      <c r="N170" s="85">
        <v>18917</v>
      </c>
      <c r="O170" s="78">
        <f t="shared" si="35"/>
        <v>9458.5</v>
      </c>
    </row>
    <row r="171" spans="1:40" s="78" customFormat="1" x14ac:dyDescent="0.3">
      <c r="A171" s="73">
        <v>4038</v>
      </c>
      <c r="B171" s="74" t="s">
        <v>329</v>
      </c>
      <c r="C171" s="73">
        <v>12</v>
      </c>
      <c r="D171" s="73">
        <v>4091</v>
      </c>
      <c r="E171" s="76">
        <v>3.5</v>
      </c>
      <c r="F171" s="73">
        <v>9800</v>
      </c>
      <c r="G171" s="73">
        <f t="shared" si="44"/>
        <v>9885.75</v>
      </c>
      <c r="H171" s="77">
        <f t="shared" si="29"/>
        <v>9842.875</v>
      </c>
      <c r="I171" s="73"/>
      <c r="J171" s="77">
        <f t="shared" si="30"/>
        <v>5751.875</v>
      </c>
      <c r="K171" s="77">
        <f t="shared" si="43"/>
        <v>479.32291666666669</v>
      </c>
      <c r="L171" s="40">
        <f t="shared" si="39"/>
        <v>41.01197916666667</v>
      </c>
      <c r="M171" s="40">
        <f t="shared" si="40"/>
        <v>520.33489583333335</v>
      </c>
      <c r="N171" s="85">
        <v>5649</v>
      </c>
      <c r="O171" s="78">
        <f t="shared" si="35"/>
        <v>2824.5</v>
      </c>
    </row>
    <row r="172" spans="1:40" s="71" customFormat="1" x14ac:dyDescent="0.3">
      <c r="A172" s="66">
        <v>1486</v>
      </c>
      <c r="B172" s="67" t="s">
        <v>247</v>
      </c>
      <c r="C172" s="66">
        <v>50</v>
      </c>
      <c r="D172" s="88">
        <v>2</v>
      </c>
      <c r="E172" s="68">
        <v>6</v>
      </c>
      <c r="F172" s="66">
        <v>1615</v>
      </c>
      <c r="G172" s="66">
        <f t="shared" ref="G172:G190" si="45">O172*E172</f>
        <v>816</v>
      </c>
      <c r="H172" s="69">
        <f t="shared" si="29"/>
        <v>1215.5</v>
      </c>
      <c r="I172" s="66">
        <v>1750</v>
      </c>
      <c r="J172" s="119">
        <f t="shared" si="30"/>
        <v>-536.5</v>
      </c>
      <c r="K172" s="77">
        <f t="shared" si="31"/>
        <v>-10.73</v>
      </c>
      <c r="L172" s="44">
        <f t="shared" si="39"/>
        <v>1.2155</v>
      </c>
      <c r="M172" s="40">
        <f t="shared" si="40"/>
        <v>-9.5145</v>
      </c>
      <c r="N172" s="83">
        <v>272</v>
      </c>
      <c r="O172" s="71">
        <f t="shared" si="35"/>
        <v>136</v>
      </c>
      <c r="P172" s="99"/>
      <c r="Q172" s="99"/>
      <c r="R172" s="99"/>
      <c r="S172" s="99"/>
      <c r="T172" s="99"/>
      <c r="U172" s="99"/>
      <c r="V172" s="99"/>
      <c r="W172" s="99"/>
      <c r="X172" s="99"/>
      <c r="Y172" s="99"/>
      <c r="Z172" s="99"/>
      <c r="AA172" s="99"/>
      <c r="AB172" s="99"/>
      <c r="AC172" s="99"/>
      <c r="AD172" s="99"/>
      <c r="AE172" s="99"/>
      <c r="AF172" s="99"/>
      <c r="AG172" s="99"/>
      <c r="AH172" s="99"/>
      <c r="AI172" s="99"/>
      <c r="AJ172" s="99"/>
      <c r="AK172" s="99"/>
      <c r="AL172" s="99"/>
      <c r="AM172" s="99"/>
      <c r="AN172" s="99"/>
    </row>
    <row r="173" spans="1:40" s="71" customFormat="1" x14ac:dyDescent="0.3">
      <c r="A173" s="66">
        <v>3081</v>
      </c>
      <c r="B173" s="67" t="s">
        <v>95</v>
      </c>
      <c r="C173" s="66">
        <v>30</v>
      </c>
      <c r="D173" s="88">
        <v>1215</v>
      </c>
      <c r="E173" s="68">
        <v>7</v>
      </c>
      <c r="F173" s="66">
        <v>1314</v>
      </c>
      <c r="G173" s="66">
        <f t="shared" si="45"/>
        <v>2551.5</v>
      </c>
      <c r="H173" s="69">
        <f t="shared" si="29"/>
        <v>1932.75</v>
      </c>
      <c r="I173" s="66">
        <f>150+150</f>
        <v>300</v>
      </c>
      <c r="J173" s="119">
        <f t="shared" si="30"/>
        <v>417.75</v>
      </c>
      <c r="K173" s="77">
        <f t="shared" si="31"/>
        <v>13.925000000000001</v>
      </c>
      <c r="L173" s="44">
        <f t="shared" si="39"/>
        <v>3.2212499999999999</v>
      </c>
      <c r="M173" s="40">
        <f t="shared" si="40"/>
        <v>17.146250000000002</v>
      </c>
      <c r="N173" s="83">
        <v>729</v>
      </c>
      <c r="O173" s="71">
        <f t="shared" si="35"/>
        <v>364.5</v>
      </c>
      <c r="P173" s="99"/>
      <c r="Q173" s="99"/>
      <c r="R173" s="99"/>
      <c r="S173" s="99"/>
      <c r="T173" s="99"/>
      <c r="U173" s="99"/>
      <c r="V173" s="99"/>
      <c r="W173" s="99"/>
      <c r="X173" s="99"/>
      <c r="Y173" s="99"/>
      <c r="Z173" s="99"/>
      <c r="AA173" s="99"/>
      <c r="AB173" s="99"/>
      <c r="AC173" s="99"/>
      <c r="AD173" s="99"/>
      <c r="AE173" s="99"/>
      <c r="AF173" s="99"/>
      <c r="AG173" s="99"/>
      <c r="AH173" s="99"/>
      <c r="AI173" s="99"/>
      <c r="AJ173" s="99"/>
      <c r="AK173" s="99"/>
      <c r="AL173" s="99"/>
      <c r="AM173" s="99"/>
      <c r="AN173" s="99"/>
    </row>
    <row r="174" spans="1:40" s="71" customFormat="1" x14ac:dyDescent="0.3">
      <c r="A174" s="66">
        <v>3082</v>
      </c>
      <c r="B174" s="67" t="s">
        <v>96</v>
      </c>
      <c r="C174" s="66">
        <v>20</v>
      </c>
      <c r="D174" s="88">
        <v>921</v>
      </c>
      <c r="E174" s="68">
        <v>7</v>
      </c>
      <c r="F174" s="66">
        <v>851</v>
      </c>
      <c r="G174" s="66">
        <f t="shared" si="45"/>
        <v>2502.5</v>
      </c>
      <c r="H174" s="69">
        <f t="shared" si="29"/>
        <v>1676.75</v>
      </c>
      <c r="I174" s="66">
        <f>400+200</f>
        <v>600</v>
      </c>
      <c r="J174" s="119">
        <f t="shared" si="30"/>
        <v>155.75</v>
      </c>
      <c r="K174" s="77">
        <f t="shared" si="31"/>
        <v>7.7874999999999996</v>
      </c>
      <c r="L174" s="44">
        <f t="shared" si="39"/>
        <v>4.1918750000000005</v>
      </c>
      <c r="M174" s="40">
        <f t="shared" si="40"/>
        <v>11.979375000000001</v>
      </c>
      <c r="N174" s="83">
        <v>715</v>
      </c>
      <c r="O174" s="71">
        <f t="shared" si="35"/>
        <v>357.5</v>
      </c>
      <c r="P174" s="99"/>
      <c r="Q174" s="99"/>
      <c r="R174" s="99"/>
      <c r="S174" s="99"/>
      <c r="T174" s="99"/>
      <c r="U174" s="99"/>
      <c r="V174" s="99"/>
      <c r="W174" s="99"/>
      <c r="X174" s="99"/>
      <c r="Y174" s="99"/>
      <c r="Z174" s="99"/>
      <c r="AA174" s="99"/>
      <c r="AB174" s="99"/>
      <c r="AC174" s="99"/>
      <c r="AD174" s="99"/>
      <c r="AE174" s="99"/>
      <c r="AF174" s="99"/>
      <c r="AG174" s="99"/>
      <c r="AH174" s="99"/>
      <c r="AI174" s="99"/>
      <c r="AJ174" s="99"/>
      <c r="AK174" s="99"/>
      <c r="AL174" s="99"/>
      <c r="AM174" s="99"/>
      <c r="AN174" s="99"/>
    </row>
    <row r="175" spans="1:40" s="71" customFormat="1" x14ac:dyDescent="0.3">
      <c r="A175" s="66">
        <v>225</v>
      </c>
      <c r="B175" s="67" t="s">
        <v>118</v>
      </c>
      <c r="C175" s="66">
        <v>40</v>
      </c>
      <c r="D175" s="88">
        <v>2182</v>
      </c>
      <c r="E175" s="68">
        <v>3.5</v>
      </c>
      <c r="F175" s="66">
        <v>4608</v>
      </c>
      <c r="G175" s="66">
        <f t="shared" si="45"/>
        <v>4198.25</v>
      </c>
      <c r="H175" s="69">
        <f t="shared" si="29"/>
        <v>4403.125</v>
      </c>
      <c r="I175" s="66"/>
      <c r="J175" s="119">
        <f t="shared" si="30"/>
        <v>2221.125</v>
      </c>
      <c r="K175" s="77">
        <f t="shared" ref="K175:K178" si="46">IF(J175&lt;=0,0, J175)/C175</f>
        <v>55.528125000000003</v>
      </c>
      <c r="L175" s="44">
        <f t="shared" si="39"/>
        <v>5.50390625</v>
      </c>
      <c r="M175" s="40">
        <f t="shared" si="40"/>
        <v>61.032031250000003</v>
      </c>
      <c r="N175" s="83">
        <v>2399</v>
      </c>
      <c r="O175" s="71">
        <f t="shared" si="35"/>
        <v>1199.5</v>
      </c>
      <c r="P175" s="99"/>
      <c r="Q175" s="99"/>
      <c r="R175" s="99"/>
      <c r="S175" s="99"/>
      <c r="T175" s="99"/>
      <c r="U175" s="99"/>
      <c r="V175" s="99"/>
      <c r="W175" s="99"/>
      <c r="X175" s="99"/>
      <c r="Y175" s="99"/>
      <c r="Z175" s="99"/>
      <c r="AA175" s="99"/>
      <c r="AB175" s="99"/>
      <c r="AC175" s="99"/>
      <c r="AD175" s="99"/>
      <c r="AE175" s="99"/>
      <c r="AF175" s="99"/>
      <c r="AG175" s="99"/>
      <c r="AH175" s="99"/>
      <c r="AI175" s="99"/>
      <c r="AJ175" s="99"/>
      <c r="AK175" s="99"/>
      <c r="AL175" s="99"/>
      <c r="AM175" s="99"/>
      <c r="AN175" s="99"/>
    </row>
    <row r="176" spans="1:40" s="71" customFormat="1" x14ac:dyDescent="0.3">
      <c r="A176" s="66">
        <v>4605</v>
      </c>
      <c r="B176" s="67" t="s">
        <v>120</v>
      </c>
      <c r="C176" s="66">
        <v>40</v>
      </c>
      <c r="D176" s="88">
        <v>1243</v>
      </c>
      <c r="E176" s="68">
        <v>3.5</v>
      </c>
      <c r="F176" s="66">
        <v>3460</v>
      </c>
      <c r="G176" s="66">
        <f t="shared" si="45"/>
        <v>2857.75</v>
      </c>
      <c r="H176" s="69">
        <f t="shared" si="29"/>
        <v>3158.875</v>
      </c>
      <c r="I176" s="66"/>
      <c r="J176" s="119">
        <f t="shared" si="30"/>
        <v>1915.875</v>
      </c>
      <c r="K176" s="77">
        <f t="shared" si="46"/>
        <v>47.896875000000001</v>
      </c>
      <c r="L176" s="44">
        <f t="shared" si="39"/>
        <v>3.9485937500000006</v>
      </c>
      <c r="M176" s="40">
        <f t="shared" si="40"/>
        <v>51.845468750000002</v>
      </c>
      <c r="N176" s="83">
        <v>1633</v>
      </c>
      <c r="O176" s="71">
        <f t="shared" si="35"/>
        <v>816.5</v>
      </c>
      <c r="P176" s="99"/>
      <c r="Q176" s="99"/>
      <c r="R176" s="99"/>
      <c r="S176" s="99"/>
      <c r="T176" s="99"/>
      <c r="U176" s="99"/>
      <c r="V176" s="99"/>
      <c r="W176" s="99"/>
      <c r="X176" s="99"/>
      <c r="Y176" s="99"/>
      <c r="Z176" s="99"/>
      <c r="AA176" s="99"/>
      <c r="AB176" s="99"/>
      <c r="AC176" s="99"/>
      <c r="AD176" s="99"/>
      <c r="AE176" s="99"/>
      <c r="AF176" s="99"/>
      <c r="AG176" s="99"/>
      <c r="AH176" s="99"/>
      <c r="AI176" s="99"/>
      <c r="AJ176" s="99"/>
      <c r="AK176" s="99"/>
      <c r="AL176" s="99"/>
      <c r="AM176" s="99"/>
      <c r="AN176" s="99"/>
    </row>
    <row r="177" spans="1:40" s="71" customFormat="1" x14ac:dyDescent="0.3">
      <c r="A177" s="66">
        <v>4606</v>
      </c>
      <c r="B177" s="67" t="s">
        <v>248</v>
      </c>
      <c r="C177" s="66">
        <v>40</v>
      </c>
      <c r="D177" s="88">
        <v>626</v>
      </c>
      <c r="E177" s="68">
        <v>3.5</v>
      </c>
      <c r="F177" s="66">
        <v>2268</v>
      </c>
      <c r="G177" s="66">
        <f t="shared" si="45"/>
        <v>1400</v>
      </c>
      <c r="H177" s="69">
        <f t="shared" si="29"/>
        <v>1834</v>
      </c>
      <c r="I177" s="66"/>
      <c r="J177" s="119">
        <f t="shared" si="30"/>
        <v>1208</v>
      </c>
      <c r="K177" s="77">
        <f t="shared" si="46"/>
        <v>30.2</v>
      </c>
      <c r="L177" s="44">
        <f t="shared" si="39"/>
        <v>2.2925</v>
      </c>
      <c r="M177" s="40">
        <f t="shared" si="40"/>
        <v>32.4925</v>
      </c>
      <c r="N177" s="83">
        <v>800</v>
      </c>
      <c r="O177" s="71">
        <f t="shared" si="35"/>
        <v>400</v>
      </c>
      <c r="P177" s="99"/>
      <c r="Q177" s="99"/>
      <c r="R177" s="99"/>
      <c r="S177" s="99"/>
      <c r="T177" s="99"/>
      <c r="U177" s="99"/>
      <c r="V177" s="99"/>
      <c r="W177" s="99"/>
      <c r="X177" s="99"/>
      <c r="Y177" s="99"/>
      <c r="Z177" s="99"/>
      <c r="AA177" s="99"/>
      <c r="AB177" s="99"/>
      <c r="AC177" s="99"/>
      <c r="AD177" s="99"/>
      <c r="AE177" s="99"/>
      <c r="AF177" s="99"/>
      <c r="AG177" s="99"/>
      <c r="AH177" s="99"/>
      <c r="AI177" s="99"/>
      <c r="AJ177" s="99"/>
      <c r="AK177" s="99"/>
      <c r="AL177" s="99"/>
      <c r="AM177" s="99"/>
      <c r="AN177" s="99"/>
    </row>
    <row r="178" spans="1:40" s="71" customFormat="1" x14ac:dyDescent="0.3">
      <c r="A178" s="66">
        <v>227</v>
      </c>
      <c r="B178" s="67" t="s">
        <v>117</v>
      </c>
      <c r="C178" s="66">
        <v>40</v>
      </c>
      <c r="D178" s="88">
        <v>2631</v>
      </c>
      <c r="E178" s="68">
        <v>3.5</v>
      </c>
      <c r="F178" s="66">
        <v>5564</v>
      </c>
      <c r="G178" s="66">
        <f t="shared" si="45"/>
        <v>4737.25</v>
      </c>
      <c r="H178" s="69">
        <f t="shared" si="29"/>
        <v>5150.625</v>
      </c>
      <c r="I178" s="66"/>
      <c r="J178" s="119">
        <f t="shared" si="30"/>
        <v>2519.625</v>
      </c>
      <c r="K178" s="77">
        <f t="shared" si="46"/>
        <v>62.990625000000001</v>
      </c>
      <c r="L178" s="44">
        <f t="shared" si="39"/>
        <v>6.4382812500000002</v>
      </c>
      <c r="M178" s="40">
        <f t="shared" si="40"/>
        <v>69.428906249999997</v>
      </c>
      <c r="N178" s="83">
        <v>2707</v>
      </c>
      <c r="O178" s="71">
        <f t="shared" si="35"/>
        <v>1353.5</v>
      </c>
      <c r="P178" s="99"/>
      <c r="Q178" s="99"/>
      <c r="R178" s="99"/>
      <c r="S178" s="99"/>
      <c r="T178" s="99"/>
      <c r="U178" s="99"/>
      <c r="V178" s="99"/>
      <c r="W178" s="99"/>
      <c r="X178" s="99"/>
      <c r="Y178" s="99"/>
      <c r="Z178" s="99"/>
      <c r="AA178" s="99"/>
      <c r="AB178" s="99"/>
      <c r="AC178" s="99"/>
      <c r="AD178" s="99"/>
      <c r="AE178" s="99"/>
      <c r="AF178" s="99"/>
      <c r="AG178" s="99"/>
      <c r="AH178" s="99"/>
      <c r="AI178" s="99"/>
      <c r="AJ178" s="99"/>
      <c r="AK178" s="99"/>
      <c r="AL178" s="99"/>
      <c r="AM178" s="99"/>
      <c r="AN178" s="99"/>
    </row>
    <row r="179" spans="1:40" s="71" customFormat="1" x14ac:dyDescent="0.3">
      <c r="A179" s="66">
        <v>3107</v>
      </c>
      <c r="B179" s="67" t="s">
        <v>172</v>
      </c>
      <c r="C179" s="66">
        <v>48</v>
      </c>
      <c r="D179" s="88">
        <v>0</v>
      </c>
      <c r="E179" s="68">
        <v>5</v>
      </c>
      <c r="F179" s="66">
        <v>880</v>
      </c>
      <c r="G179" s="66">
        <f t="shared" si="45"/>
        <v>1260</v>
      </c>
      <c r="H179" s="69">
        <f t="shared" si="29"/>
        <v>1070</v>
      </c>
      <c r="I179" s="66"/>
      <c r="J179" s="119">
        <f t="shared" si="30"/>
        <v>1070</v>
      </c>
      <c r="K179" s="77">
        <f t="shared" si="31"/>
        <v>22.291666666666668</v>
      </c>
      <c r="L179" s="44">
        <f t="shared" si="39"/>
        <v>1.1145833333333333</v>
      </c>
      <c r="M179" s="40">
        <f t="shared" si="40"/>
        <v>23.40625</v>
      </c>
      <c r="N179" s="83">
        <v>504</v>
      </c>
      <c r="O179" s="71">
        <f t="shared" si="35"/>
        <v>252</v>
      </c>
      <c r="P179" s="99"/>
      <c r="Q179" s="99"/>
      <c r="R179" s="99"/>
      <c r="S179" s="99"/>
      <c r="T179" s="99"/>
      <c r="U179" s="99"/>
      <c r="V179" s="99"/>
      <c r="W179" s="99"/>
      <c r="X179" s="99"/>
      <c r="Y179" s="99"/>
      <c r="Z179" s="99"/>
      <c r="AA179" s="99"/>
      <c r="AB179" s="99"/>
      <c r="AC179" s="99"/>
      <c r="AD179" s="99"/>
      <c r="AE179" s="99"/>
      <c r="AF179" s="99"/>
      <c r="AG179" s="99"/>
      <c r="AH179" s="99"/>
      <c r="AI179" s="99"/>
      <c r="AJ179" s="99"/>
      <c r="AK179" s="99"/>
      <c r="AL179" s="99"/>
      <c r="AM179" s="99"/>
      <c r="AN179" s="99"/>
    </row>
    <row r="180" spans="1:40" s="71" customFormat="1" x14ac:dyDescent="0.3">
      <c r="A180" s="66">
        <v>3106</v>
      </c>
      <c r="B180" s="67" t="s">
        <v>167</v>
      </c>
      <c r="C180" s="66">
        <v>48</v>
      </c>
      <c r="D180" s="88">
        <v>752</v>
      </c>
      <c r="E180" s="68">
        <v>5</v>
      </c>
      <c r="F180" s="66">
        <v>3243</v>
      </c>
      <c r="G180" s="66">
        <f t="shared" si="45"/>
        <v>2760</v>
      </c>
      <c r="H180" s="69">
        <f t="shared" si="29"/>
        <v>3001.5</v>
      </c>
      <c r="I180" s="66"/>
      <c r="J180" s="119">
        <f t="shared" si="30"/>
        <v>2249.5</v>
      </c>
      <c r="K180" s="77">
        <f t="shared" si="31"/>
        <v>46.864583333333336</v>
      </c>
      <c r="L180" s="44">
        <f t="shared" si="39"/>
        <v>3.1265625000000004</v>
      </c>
      <c r="M180" s="40">
        <f t="shared" si="40"/>
        <v>49.991145833333334</v>
      </c>
      <c r="N180" s="83">
        <v>1104</v>
      </c>
      <c r="O180" s="71">
        <f t="shared" si="35"/>
        <v>552</v>
      </c>
      <c r="P180" s="99"/>
      <c r="Q180" s="99"/>
      <c r="R180" s="99"/>
      <c r="S180" s="99"/>
      <c r="T180" s="99"/>
      <c r="U180" s="99"/>
      <c r="V180" s="99"/>
      <c r="W180" s="99"/>
      <c r="X180" s="99"/>
      <c r="Y180" s="99"/>
      <c r="Z180" s="99"/>
      <c r="AA180" s="99"/>
      <c r="AB180" s="99"/>
      <c r="AC180" s="99"/>
      <c r="AD180" s="99"/>
      <c r="AE180" s="99"/>
      <c r="AF180" s="99"/>
      <c r="AG180" s="99"/>
      <c r="AH180" s="99"/>
      <c r="AI180" s="99"/>
      <c r="AJ180" s="99"/>
      <c r="AK180" s="99"/>
      <c r="AL180" s="99"/>
      <c r="AM180" s="99"/>
      <c r="AN180" s="99"/>
    </row>
    <row r="181" spans="1:40" s="71" customFormat="1" x14ac:dyDescent="0.3">
      <c r="A181" s="66">
        <v>3090</v>
      </c>
      <c r="B181" s="67" t="s">
        <v>166</v>
      </c>
      <c r="C181" s="66">
        <v>48</v>
      </c>
      <c r="D181" s="88">
        <v>0</v>
      </c>
      <c r="E181" s="68">
        <v>5</v>
      </c>
      <c r="F181" s="66">
        <v>8638</v>
      </c>
      <c r="G181" s="66">
        <f t="shared" si="45"/>
        <v>5495</v>
      </c>
      <c r="H181" s="69">
        <f t="shared" si="29"/>
        <v>7066.5</v>
      </c>
      <c r="I181" s="66"/>
      <c r="J181" s="119">
        <f t="shared" si="30"/>
        <v>7066.5</v>
      </c>
      <c r="K181" s="77">
        <f t="shared" si="31"/>
        <v>147.21875</v>
      </c>
      <c r="L181" s="44">
        <f t="shared" si="39"/>
        <v>7.3609375000000012</v>
      </c>
      <c r="M181" s="40">
        <f t="shared" si="40"/>
        <v>154.57968750000001</v>
      </c>
      <c r="N181" s="83">
        <v>2198</v>
      </c>
      <c r="O181" s="71">
        <f t="shared" si="35"/>
        <v>1099</v>
      </c>
      <c r="P181" s="99"/>
      <c r="Q181" s="99"/>
      <c r="R181" s="99"/>
      <c r="S181" s="99"/>
      <c r="T181" s="99"/>
      <c r="U181" s="99"/>
      <c r="V181" s="99"/>
      <c r="W181" s="99"/>
      <c r="X181" s="99"/>
      <c r="Y181" s="99"/>
      <c r="Z181" s="99"/>
      <c r="AA181" s="99"/>
      <c r="AB181" s="99"/>
      <c r="AC181" s="99"/>
      <c r="AD181" s="99"/>
      <c r="AE181" s="99"/>
      <c r="AF181" s="99"/>
      <c r="AG181" s="99"/>
      <c r="AH181" s="99"/>
      <c r="AI181" s="99"/>
      <c r="AJ181" s="99"/>
      <c r="AK181" s="99"/>
      <c r="AL181" s="99"/>
      <c r="AM181" s="99"/>
      <c r="AN181" s="99"/>
    </row>
    <row r="182" spans="1:40" s="71" customFormat="1" x14ac:dyDescent="0.3">
      <c r="A182" s="66">
        <v>3091</v>
      </c>
      <c r="B182" s="67" t="s">
        <v>168</v>
      </c>
      <c r="C182" s="66">
        <v>48</v>
      </c>
      <c r="D182" s="88">
        <v>0</v>
      </c>
      <c r="E182" s="68">
        <v>5</v>
      </c>
      <c r="F182" s="66">
        <v>4998</v>
      </c>
      <c r="G182" s="66">
        <f t="shared" si="45"/>
        <v>3572.5</v>
      </c>
      <c r="H182" s="69">
        <f t="shared" si="29"/>
        <v>4285.25</v>
      </c>
      <c r="I182" s="66"/>
      <c r="J182" s="119">
        <f t="shared" si="30"/>
        <v>4285.25</v>
      </c>
      <c r="K182" s="77">
        <f t="shared" si="31"/>
        <v>89.276041666666671</v>
      </c>
      <c r="L182" s="44">
        <f t="shared" si="39"/>
        <v>4.4638020833333334</v>
      </c>
      <c r="M182" s="40">
        <f t="shared" si="40"/>
        <v>93.739843750000006</v>
      </c>
      <c r="N182" s="83">
        <v>1429</v>
      </c>
      <c r="O182" s="71">
        <f t="shared" si="35"/>
        <v>714.5</v>
      </c>
      <c r="P182" s="99"/>
      <c r="Q182" s="99"/>
      <c r="R182" s="99"/>
      <c r="S182" s="99"/>
      <c r="T182" s="99"/>
      <c r="U182" s="99"/>
      <c r="V182" s="99"/>
      <c r="W182" s="99"/>
      <c r="X182" s="99"/>
      <c r="Y182" s="99"/>
      <c r="Z182" s="99"/>
      <c r="AA182" s="99"/>
      <c r="AB182" s="99"/>
      <c r="AC182" s="99"/>
      <c r="AD182" s="99"/>
      <c r="AE182" s="99"/>
      <c r="AF182" s="99"/>
      <c r="AG182" s="99"/>
      <c r="AH182" s="99"/>
      <c r="AI182" s="99"/>
      <c r="AJ182" s="99"/>
      <c r="AK182" s="99"/>
      <c r="AL182" s="99"/>
      <c r="AM182" s="99"/>
      <c r="AN182" s="99"/>
    </row>
    <row r="183" spans="1:40" s="71" customFormat="1" x14ac:dyDescent="0.3">
      <c r="A183" s="66">
        <v>3092</v>
      </c>
      <c r="B183" s="67" t="s">
        <v>169</v>
      </c>
      <c r="C183" s="66">
        <v>48</v>
      </c>
      <c r="D183" s="88">
        <v>0</v>
      </c>
      <c r="E183" s="68">
        <v>5</v>
      </c>
      <c r="F183" s="66">
        <v>4438</v>
      </c>
      <c r="G183" s="66">
        <f t="shared" si="45"/>
        <v>5567.5</v>
      </c>
      <c r="H183" s="69">
        <f t="shared" si="29"/>
        <v>5002.75</v>
      </c>
      <c r="I183" s="66"/>
      <c r="J183" s="119">
        <f t="shared" si="30"/>
        <v>5002.75</v>
      </c>
      <c r="K183" s="77">
        <f t="shared" si="31"/>
        <v>104.22395833333333</v>
      </c>
      <c r="L183" s="44">
        <f t="shared" si="39"/>
        <v>5.2111979166666673</v>
      </c>
      <c r="M183" s="40">
        <f t="shared" si="40"/>
        <v>109.43515624999999</v>
      </c>
      <c r="N183" s="83">
        <v>2227</v>
      </c>
      <c r="O183" s="71">
        <f t="shared" si="35"/>
        <v>1113.5</v>
      </c>
      <c r="P183" s="99"/>
      <c r="Q183" s="99"/>
      <c r="R183" s="99"/>
      <c r="S183" s="99"/>
      <c r="T183" s="99"/>
      <c r="U183" s="99"/>
      <c r="V183" s="99"/>
      <c r="W183" s="99"/>
      <c r="X183" s="99"/>
      <c r="Y183" s="99"/>
      <c r="Z183" s="99"/>
      <c r="AA183" s="99"/>
      <c r="AB183" s="99"/>
      <c r="AC183" s="99"/>
      <c r="AD183" s="99"/>
      <c r="AE183" s="99"/>
      <c r="AF183" s="99"/>
      <c r="AG183" s="99"/>
      <c r="AH183" s="99"/>
      <c r="AI183" s="99"/>
      <c r="AJ183" s="99"/>
      <c r="AK183" s="99"/>
      <c r="AL183" s="99"/>
      <c r="AM183" s="99"/>
      <c r="AN183" s="99"/>
    </row>
    <row r="184" spans="1:40" s="71" customFormat="1" x14ac:dyDescent="0.3">
      <c r="A184" s="66">
        <v>3093</v>
      </c>
      <c r="B184" s="67" t="s">
        <v>173</v>
      </c>
      <c r="C184" s="66">
        <v>48</v>
      </c>
      <c r="D184" s="88">
        <v>0</v>
      </c>
      <c r="E184" s="68">
        <v>5</v>
      </c>
      <c r="F184" s="66">
        <v>1178</v>
      </c>
      <c r="G184" s="66">
        <f t="shared" si="45"/>
        <v>1780</v>
      </c>
      <c r="H184" s="69">
        <f t="shared" si="29"/>
        <v>1479</v>
      </c>
      <c r="I184" s="66"/>
      <c r="J184" s="119">
        <f t="shared" si="30"/>
        <v>1479</v>
      </c>
      <c r="K184" s="77">
        <f t="shared" si="31"/>
        <v>30.8125</v>
      </c>
      <c r="L184" s="44">
        <f t="shared" si="39"/>
        <v>1.5406250000000001</v>
      </c>
      <c r="M184" s="40">
        <f t="shared" si="40"/>
        <v>32.353124999999999</v>
      </c>
      <c r="N184" s="83">
        <v>712</v>
      </c>
      <c r="O184" s="71">
        <f t="shared" si="35"/>
        <v>356</v>
      </c>
      <c r="P184" s="99"/>
      <c r="Q184" s="99"/>
      <c r="R184" s="99"/>
      <c r="S184" s="99"/>
      <c r="T184" s="99"/>
      <c r="U184" s="99"/>
      <c r="V184" s="99"/>
      <c r="W184" s="99"/>
      <c r="X184" s="99"/>
      <c r="Y184" s="99"/>
      <c r="Z184" s="99"/>
      <c r="AA184" s="99"/>
      <c r="AB184" s="99"/>
      <c r="AC184" s="99"/>
      <c r="AD184" s="99"/>
      <c r="AE184" s="99"/>
      <c r="AF184" s="99"/>
      <c r="AG184" s="99"/>
      <c r="AH184" s="99"/>
      <c r="AI184" s="99"/>
      <c r="AJ184" s="99"/>
      <c r="AK184" s="99"/>
      <c r="AL184" s="99"/>
      <c r="AM184" s="99"/>
      <c r="AN184" s="99"/>
    </row>
    <row r="185" spans="1:40" s="71" customFormat="1" x14ac:dyDescent="0.3">
      <c r="A185" s="66">
        <v>1451</v>
      </c>
      <c r="B185" s="67" t="s">
        <v>249</v>
      </c>
      <c r="C185" s="66">
        <v>48</v>
      </c>
      <c r="D185" s="88">
        <v>0</v>
      </c>
      <c r="E185" s="68">
        <v>5</v>
      </c>
      <c r="F185" s="66">
        <v>1573</v>
      </c>
      <c r="G185" s="66">
        <f t="shared" si="45"/>
        <v>1295</v>
      </c>
      <c r="H185" s="69">
        <f t="shared" si="29"/>
        <v>1434</v>
      </c>
      <c r="I185" s="66"/>
      <c r="J185" s="119">
        <f t="shared" si="30"/>
        <v>1434</v>
      </c>
      <c r="K185" s="77">
        <f t="shared" si="31"/>
        <v>29.875</v>
      </c>
      <c r="L185" s="44">
        <f t="shared" si="39"/>
        <v>1.4937500000000001</v>
      </c>
      <c r="M185" s="40">
        <f t="shared" si="40"/>
        <v>31.368749999999999</v>
      </c>
      <c r="N185" s="83">
        <v>518</v>
      </c>
      <c r="O185" s="71">
        <f t="shared" si="35"/>
        <v>259</v>
      </c>
      <c r="P185" s="99"/>
      <c r="Q185" s="99"/>
      <c r="R185" s="99"/>
      <c r="S185" s="99"/>
      <c r="T185" s="99"/>
      <c r="U185" s="99"/>
      <c r="V185" s="99"/>
      <c r="W185" s="99"/>
      <c r="X185" s="99"/>
      <c r="Y185" s="99"/>
      <c r="Z185" s="99"/>
      <c r="AA185" s="99"/>
      <c r="AB185" s="99"/>
      <c r="AC185" s="99"/>
      <c r="AD185" s="99"/>
      <c r="AE185" s="99"/>
      <c r="AF185" s="99"/>
      <c r="AG185" s="99"/>
      <c r="AH185" s="99"/>
      <c r="AI185" s="99"/>
      <c r="AJ185" s="99"/>
      <c r="AK185" s="99"/>
      <c r="AL185" s="99"/>
      <c r="AM185" s="99"/>
      <c r="AN185" s="99"/>
    </row>
    <row r="186" spans="1:40" s="71" customFormat="1" x14ac:dyDescent="0.3">
      <c r="A186" s="66">
        <v>3094</v>
      </c>
      <c r="B186" s="67" t="s">
        <v>171</v>
      </c>
      <c r="C186" s="66">
        <v>48</v>
      </c>
      <c r="D186" s="88">
        <v>500</v>
      </c>
      <c r="E186" s="68">
        <v>5</v>
      </c>
      <c r="F186" s="66">
        <v>610</v>
      </c>
      <c r="G186" s="66">
        <f t="shared" si="45"/>
        <v>1742.5</v>
      </c>
      <c r="H186" s="69">
        <f t="shared" si="29"/>
        <v>1176.25</v>
      </c>
      <c r="I186" s="66"/>
      <c r="J186" s="119">
        <f t="shared" si="30"/>
        <v>676.25</v>
      </c>
      <c r="K186" s="77">
        <f t="shared" si="31"/>
        <v>14.088541666666666</v>
      </c>
      <c r="L186" s="44">
        <f t="shared" si="39"/>
        <v>1.2252604166666667</v>
      </c>
      <c r="M186" s="40">
        <f t="shared" si="40"/>
        <v>15.313802083333332</v>
      </c>
      <c r="N186" s="83">
        <v>697</v>
      </c>
      <c r="O186" s="71">
        <f t="shared" si="35"/>
        <v>348.5</v>
      </c>
      <c r="P186" s="99"/>
      <c r="Q186" s="99"/>
      <c r="R186" s="99"/>
      <c r="S186" s="99"/>
      <c r="T186" s="99"/>
      <c r="U186" s="99"/>
      <c r="V186" s="99"/>
      <c r="W186" s="99"/>
      <c r="X186" s="99"/>
      <c r="Y186" s="99"/>
      <c r="Z186" s="99"/>
      <c r="AA186" s="99"/>
      <c r="AB186" s="99"/>
      <c r="AC186" s="99"/>
      <c r="AD186" s="99"/>
      <c r="AE186" s="99"/>
      <c r="AF186" s="99"/>
      <c r="AG186" s="99"/>
      <c r="AH186" s="99"/>
      <c r="AI186" s="99"/>
      <c r="AJ186" s="99"/>
      <c r="AK186" s="99"/>
      <c r="AL186" s="99"/>
      <c r="AM186" s="99"/>
      <c r="AN186" s="99"/>
    </row>
    <row r="187" spans="1:40" s="71" customFormat="1" x14ac:dyDescent="0.3">
      <c r="A187" s="66">
        <v>1325</v>
      </c>
      <c r="B187" s="67" t="s">
        <v>125</v>
      </c>
      <c r="C187" s="66">
        <v>12</v>
      </c>
      <c r="D187" s="88">
        <v>0</v>
      </c>
      <c r="E187" s="68">
        <v>6</v>
      </c>
      <c r="F187" s="66">
        <v>2343</v>
      </c>
      <c r="G187" s="66">
        <f t="shared" si="45"/>
        <v>3000</v>
      </c>
      <c r="H187" s="69">
        <f t="shared" si="29"/>
        <v>2671.5</v>
      </c>
      <c r="I187" s="66">
        <v>2280</v>
      </c>
      <c r="J187" s="119">
        <f t="shared" si="30"/>
        <v>391.5</v>
      </c>
      <c r="K187" s="77">
        <f t="shared" si="31"/>
        <v>32.625</v>
      </c>
      <c r="L187" s="44">
        <f t="shared" si="39"/>
        <v>11.131250000000001</v>
      </c>
      <c r="M187" s="40">
        <f t="shared" si="40"/>
        <v>43.756250000000001</v>
      </c>
      <c r="N187" s="83">
        <v>1000</v>
      </c>
      <c r="O187" s="71">
        <f t="shared" si="35"/>
        <v>500</v>
      </c>
      <c r="P187" s="99"/>
      <c r="Q187" s="99"/>
      <c r="R187" s="99"/>
      <c r="S187" s="99"/>
      <c r="T187" s="99"/>
      <c r="U187" s="99"/>
      <c r="V187" s="99"/>
      <c r="W187" s="99"/>
      <c r="X187" s="99"/>
      <c r="Y187" s="99"/>
      <c r="Z187" s="99"/>
      <c r="AA187" s="99"/>
      <c r="AB187" s="99"/>
      <c r="AC187" s="99"/>
      <c r="AD187" s="99"/>
      <c r="AE187" s="99"/>
      <c r="AF187" s="99"/>
      <c r="AG187" s="99"/>
      <c r="AH187" s="99"/>
      <c r="AI187" s="99"/>
      <c r="AJ187" s="99"/>
      <c r="AK187" s="99"/>
      <c r="AL187" s="99"/>
      <c r="AM187" s="99"/>
      <c r="AN187" s="99"/>
    </row>
    <row r="188" spans="1:40" s="71" customFormat="1" x14ac:dyDescent="0.3">
      <c r="A188" s="66">
        <v>1326</v>
      </c>
      <c r="B188" s="67" t="s">
        <v>266</v>
      </c>
      <c r="C188" s="66">
        <v>12</v>
      </c>
      <c r="D188" s="88">
        <v>0</v>
      </c>
      <c r="E188" s="68">
        <v>6</v>
      </c>
      <c r="F188" s="66">
        <v>645</v>
      </c>
      <c r="G188" s="66">
        <f t="shared" si="45"/>
        <v>843</v>
      </c>
      <c r="H188" s="69">
        <f t="shared" si="29"/>
        <v>744</v>
      </c>
      <c r="I188" s="66"/>
      <c r="J188" s="119">
        <f t="shared" si="30"/>
        <v>744</v>
      </c>
      <c r="K188" s="77">
        <f t="shared" si="31"/>
        <v>62</v>
      </c>
      <c r="L188" s="44">
        <f t="shared" si="39"/>
        <v>3.1</v>
      </c>
      <c r="M188" s="40">
        <f t="shared" si="40"/>
        <v>65.099999999999994</v>
      </c>
      <c r="N188" s="83">
        <v>281</v>
      </c>
      <c r="O188" s="71">
        <f t="shared" si="35"/>
        <v>140.5</v>
      </c>
      <c r="P188" s="99"/>
      <c r="Q188" s="99"/>
      <c r="R188" s="99"/>
      <c r="S188" s="99"/>
      <c r="T188" s="99"/>
      <c r="U188" s="99"/>
      <c r="V188" s="99"/>
      <c r="W188" s="99"/>
      <c r="X188" s="99"/>
      <c r="Y188" s="99"/>
      <c r="Z188" s="99"/>
      <c r="AA188" s="99"/>
      <c r="AB188" s="99"/>
      <c r="AC188" s="99"/>
      <c r="AD188" s="99"/>
      <c r="AE188" s="99"/>
      <c r="AF188" s="99"/>
      <c r="AG188" s="99"/>
      <c r="AH188" s="99"/>
      <c r="AI188" s="99"/>
      <c r="AJ188" s="99"/>
      <c r="AK188" s="99"/>
      <c r="AL188" s="99"/>
      <c r="AM188" s="99"/>
      <c r="AN188" s="99"/>
    </row>
    <row r="189" spans="1:40" s="71" customFormat="1" x14ac:dyDescent="0.3">
      <c r="A189" s="66">
        <v>1327</v>
      </c>
      <c r="B189" s="67" t="s">
        <v>126</v>
      </c>
      <c r="C189" s="66">
        <v>12</v>
      </c>
      <c r="D189" s="88">
        <v>0</v>
      </c>
      <c r="E189" s="68">
        <v>6</v>
      </c>
      <c r="F189" s="66">
        <v>3246</v>
      </c>
      <c r="G189" s="66">
        <f t="shared" si="45"/>
        <v>3921</v>
      </c>
      <c r="H189" s="69">
        <f t="shared" si="29"/>
        <v>3583.5</v>
      </c>
      <c r="I189" s="66">
        <v>3840</v>
      </c>
      <c r="J189" s="119">
        <f t="shared" si="30"/>
        <v>-256.5</v>
      </c>
      <c r="K189" s="77">
        <f t="shared" si="31"/>
        <v>-21.375</v>
      </c>
      <c r="L189" s="44">
        <f t="shared" si="39"/>
        <v>14.93125</v>
      </c>
      <c r="M189" s="40">
        <f t="shared" si="40"/>
        <v>-6.4437499999999996</v>
      </c>
      <c r="N189" s="83">
        <v>1307</v>
      </c>
      <c r="O189" s="71">
        <f t="shared" si="35"/>
        <v>653.5</v>
      </c>
      <c r="P189" s="99"/>
      <c r="Q189" s="99"/>
      <c r="R189" s="99"/>
      <c r="S189" s="99"/>
      <c r="T189" s="99"/>
      <c r="U189" s="99"/>
      <c r="V189" s="99"/>
      <c r="W189" s="99"/>
      <c r="X189" s="99"/>
      <c r="Y189" s="99"/>
      <c r="Z189" s="99"/>
      <c r="AA189" s="99"/>
      <c r="AB189" s="99"/>
      <c r="AC189" s="99"/>
      <c r="AD189" s="99"/>
      <c r="AE189" s="99"/>
      <c r="AF189" s="99"/>
      <c r="AG189" s="99"/>
      <c r="AH189" s="99"/>
      <c r="AI189" s="99"/>
      <c r="AJ189" s="99"/>
      <c r="AK189" s="99"/>
      <c r="AL189" s="99"/>
      <c r="AM189" s="99"/>
      <c r="AN189" s="99"/>
    </row>
    <row r="190" spans="1:40" s="71" customFormat="1" x14ac:dyDescent="0.3">
      <c r="A190" s="66">
        <v>3077</v>
      </c>
      <c r="B190" s="67" t="s">
        <v>50</v>
      </c>
      <c r="C190" s="66">
        <v>6</v>
      </c>
      <c r="D190" s="88">
        <v>0</v>
      </c>
      <c r="E190" s="68">
        <v>9</v>
      </c>
      <c r="F190" s="66">
        <v>711</v>
      </c>
      <c r="G190" s="66">
        <f t="shared" si="45"/>
        <v>621</v>
      </c>
      <c r="H190" s="69">
        <f t="shared" si="29"/>
        <v>666</v>
      </c>
      <c r="I190" s="66"/>
      <c r="J190" s="119">
        <f t="shared" si="30"/>
        <v>666</v>
      </c>
      <c r="K190" s="77">
        <f t="shared" si="31"/>
        <v>111</v>
      </c>
      <c r="L190" s="44">
        <f t="shared" si="39"/>
        <v>5.5500000000000007</v>
      </c>
      <c r="M190" s="40">
        <f t="shared" si="40"/>
        <v>116.55</v>
      </c>
      <c r="N190" s="83">
        <v>138</v>
      </c>
      <c r="O190" s="71">
        <f t="shared" si="35"/>
        <v>69</v>
      </c>
      <c r="P190" s="99"/>
      <c r="Q190" s="99"/>
      <c r="R190" s="99"/>
      <c r="S190" s="99"/>
      <c r="T190" s="99"/>
      <c r="U190" s="99"/>
      <c r="V190" s="99"/>
      <c r="W190" s="99"/>
      <c r="X190" s="99"/>
      <c r="Y190" s="99"/>
      <c r="Z190" s="99"/>
      <c r="AA190" s="99"/>
      <c r="AB190" s="99"/>
      <c r="AC190" s="99"/>
      <c r="AD190" s="99"/>
      <c r="AE190" s="99"/>
      <c r="AF190" s="99"/>
      <c r="AG190" s="99"/>
      <c r="AH190" s="99"/>
      <c r="AI190" s="99"/>
      <c r="AJ190" s="99"/>
      <c r="AK190" s="99"/>
      <c r="AL190" s="99"/>
      <c r="AM190" s="99"/>
      <c r="AN190" s="99"/>
    </row>
    <row r="191" spans="1:40" s="71" customFormat="1" x14ac:dyDescent="0.3">
      <c r="A191" s="66">
        <v>174</v>
      </c>
      <c r="B191" s="67" t="s">
        <v>377</v>
      </c>
      <c r="C191" s="66">
        <v>6</v>
      </c>
      <c r="D191" s="88">
        <v>48</v>
      </c>
      <c r="E191" s="68">
        <v>9</v>
      </c>
      <c r="F191" s="66"/>
      <c r="G191" s="66"/>
      <c r="H191" s="69">
        <f t="shared" si="29"/>
        <v>0</v>
      </c>
      <c r="I191" s="66"/>
      <c r="J191" s="119">
        <f t="shared" si="30"/>
        <v>-48</v>
      </c>
      <c r="K191" s="77">
        <f t="shared" si="31"/>
        <v>-8</v>
      </c>
      <c r="L191" s="44"/>
      <c r="M191" s="40"/>
      <c r="N191" s="83"/>
      <c r="P191" s="99"/>
      <c r="Q191" s="99"/>
      <c r="R191" s="99"/>
      <c r="S191" s="99"/>
      <c r="T191" s="99"/>
      <c r="U191" s="99"/>
      <c r="V191" s="99"/>
      <c r="W191" s="99"/>
      <c r="X191" s="99"/>
      <c r="Y191" s="99"/>
      <c r="Z191" s="99"/>
      <c r="AA191" s="99"/>
      <c r="AB191" s="99"/>
      <c r="AC191" s="99"/>
      <c r="AD191" s="99"/>
      <c r="AE191" s="99"/>
      <c r="AF191" s="99"/>
      <c r="AG191" s="99"/>
      <c r="AH191" s="99"/>
      <c r="AI191" s="99"/>
      <c r="AJ191" s="99"/>
      <c r="AK191" s="99"/>
      <c r="AL191" s="99"/>
      <c r="AM191" s="99"/>
      <c r="AN191" s="99"/>
    </row>
    <row r="192" spans="1:40" s="71" customFormat="1" x14ac:dyDescent="0.3">
      <c r="A192" s="66">
        <v>1407</v>
      </c>
      <c r="B192" s="67" t="s">
        <v>31</v>
      </c>
      <c r="C192" s="66">
        <v>10</v>
      </c>
      <c r="D192" s="88">
        <v>14</v>
      </c>
      <c r="E192" s="68">
        <v>4</v>
      </c>
      <c r="F192" s="66">
        <v>126</v>
      </c>
      <c r="G192" s="66">
        <f t="shared" ref="G192:G213" si="47">O192*E192</f>
        <v>160</v>
      </c>
      <c r="H192" s="69">
        <f t="shared" si="29"/>
        <v>143</v>
      </c>
      <c r="I192" s="66"/>
      <c r="J192" s="119">
        <f t="shared" si="30"/>
        <v>129</v>
      </c>
      <c r="K192" s="77">
        <f t="shared" ref="K192:K201" si="48">IF(J192&lt;=0,0, J192)/C192</f>
        <v>12.9</v>
      </c>
      <c r="L192" s="44">
        <f t="shared" ref="L192:L201" si="49">H192*0.05/C192</f>
        <v>0.71500000000000008</v>
      </c>
      <c r="M192" s="40">
        <f t="shared" ref="M192:M213" si="50">K192+L192</f>
        <v>13.615</v>
      </c>
      <c r="N192" s="83">
        <v>80</v>
      </c>
      <c r="O192" s="71">
        <f t="shared" si="35"/>
        <v>40</v>
      </c>
      <c r="P192" s="99"/>
      <c r="Q192" s="99"/>
      <c r="R192" s="99"/>
      <c r="S192" s="99"/>
      <c r="T192" s="99"/>
      <c r="U192" s="99"/>
      <c r="V192" s="99"/>
      <c r="W192" s="99"/>
      <c r="X192" s="99"/>
      <c r="Y192" s="99"/>
      <c r="Z192" s="99"/>
      <c r="AA192" s="99"/>
      <c r="AB192" s="99"/>
      <c r="AC192" s="99"/>
      <c r="AD192" s="99"/>
      <c r="AE192" s="99"/>
      <c r="AF192" s="99"/>
      <c r="AG192" s="99"/>
      <c r="AH192" s="99"/>
      <c r="AI192" s="99"/>
      <c r="AJ192" s="99"/>
      <c r="AK192" s="99"/>
      <c r="AL192" s="99"/>
      <c r="AM192" s="99"/>
      <c r="AN192" s="99"/>
    </row>
    <row r="193" spans="1:40" s="71" customFormat="1" x14ac:dyDescent="0.3">
      <c r="A193" s="66">
        <v>1460</v>
      </c>
      <c r="B193" s="67" t="s">
        <v>32</v>
      </c>
      <c r="C193" s="66">
        <v>10</v>
      </c>
      <c r="D193" s="88">
        <v>0</v>
      </c>
      <c r="E193" s="68">
        <v>4</v>
      </c>
      <c r="F193" s="66">
        <v>140</v>
      </c>
      <c r="G193" s="66">
        <f t="shared" si="47"/>
        <v>124</v>
      </c>
      <c r="H193" s="69">
        <f t="shared" si="29"/>
        <v>132</v>
      </c>
      <c r="I193" s="66"/>
      <c r="J193" s="119">
        <f t="shared" si="30"/>
        <v>132</v>
      </c>
      <c r="K193" s="77">
        <f t="shared" si="48"/>
        <v>13.2</v>
      </c>
      <c r="L193" s="44">
        <f t="shared" si="49"/>
        <v>0.66</v>
      </c>
      <c r="M193" s="40">
        <f t="shared" si="50"/>
        <v>13.86</v>
      </c>
      <c r="N193" s="83">
        <v>62</v>
      </c>
      <c r="O193" s="71">
        <f t="shared" si="35"/>
        <v>31</v>
      </c>
      <c r="P193" s="99"/>
      <c r="Q193" s="99"/>
      <c r="R193" s="99"/>
      <c r="S193" s="99"/>
      <c r="T193" s="99"/>
      <c r="U193" s="99"/>
      <c r="V193" s="99"/>
      <c r="W193" s="99"/>
      <c r="X193" s="99"/>
      <c r="Y193" s="99"/>
      <c r="Z193" s="99"/>
      <c r="AA193" s="99"/>
      <c r="AB193" s="99"/>
      <c r="AC193" s="99"/>
      <c r="AD193" s="99"/>
      <c r="AE193" s="99"/>
      <c r="AF193" s="99"/>
      <c r="AG193" s="99"/>
      <c r="AH193" s="99"/>
      <c r="AI193" s="99"/>
      <c r="AJ193" s="99"/>
      <c r="AK193" s="99"/>
      <c r="AL193" s="99"/>
      <c r="AM193" s="99"/>
      <c r="AN193" s="99"/>
    </row>
    <row r="194" spans="1:40" s="71" customFormat="1" x14ac:dyDescent="0.3">
      <c r="A194" s="66">
        <v>1409</v>
      </c>
      <c r="B194" s="67" t="s">
        <v>33</v>
      </c>
      <c r="C194" s="66">
        <v>10</v>
      </c>
      <c r="D194" s="88">
        <v>49</v>
      </c>
      <c r="E194" s="68">
        <v>4</v>
      </c>
      <c r="F194" s="66">
        <v>118</v>
      </c>
      <c r="G194" s="66">
        <f t="shared" si="47"/>
        <v>200</v>
      </c>
      <c r="H194" s="69">
        <f t="shared" si="29"/>
        <v>159</v>
      </c>
      <c r="I194" s="66"/>
      <c r="J194" s="119">
        <f t="shared" si="30"/>
        <v>110</v>
      </c>
      <c r="K194" s="77">
        <f t="shared" si="48"/>
        <v>11</v>
      </c>
      <c r="L194" s="44">
        <f t="shared" si="49"/>
        <v>0.79500000000000004</v>
      </c>
      <c r="M194" s="40">
        <f t="shared" si="50"/>
        <v>11.795</v>
      </c>
      <c r="N194" s="83">
        <v>100</v>
      </c>
      <c r="O194" s="71">
        <f t="shared" si="35"/>
        <v>50</v>
      </c>
      <c r="P194" s="99"/>
      <c r="Q194" s="99"/>
      <c r="R194" s="99"/>
      <c r="S194" s="99"/>
      <c r="T194" s="99"/>
      <c r="U194" s="99"/>
      <c r="V194" s="99"/>
      <c r="W194" s="99"/>
      <c r="X194" s="99"/>
      <c r="Y194" s="99"/>
      <c r="Z194" s="99"/>
      <c r="AA194" s="99"/>
      <c r="AB194" s="99"/>
      <c r="AC194" s="99"/>
      <c r="AD194" s="99"/>
      <c r="AE194" s="99"/>
      <c r="AF194" s="99"/>
      <c r="AG194" s="99"/>
      <c r="AH194" s="99"/>
      <c r="AI194" s="99"/>
      <c r="AJ194" s="99"/>
      <c r="AK194" s="99"/>
      <c r="AL194" s="99"/>
      <c r="AM194" s="99"/>
      <c r="AN194" s="99"/>
    </row>
    <row r="195" spans="1:40" s="71" customFormat="1" x14ac:dyDescent="0.3">
      <c r="A195" s="66">
        <v>1410</v>
      </c>
      <c r="B195" s="67" t="s">
        <v>37</v>
      </c>
      <c r="C195" s="66">
        <v>10</v>
      </c>
      <c r="D195" s="88">
        <v>70</v>
      </c>
      <c r="E195" s="68">
        <v>4</v>
      </c>
      <c r="F195" s="66">
        <v>128</v>
      </c>
      <c r="G195" s="66">
        <f t="shared" si="47"/>
        <v>140</v>
      </c>
      <c r="H195" s="69">
        <f t="shared" ref="H195:H225" si="51">SUM(F195+G195)/2</f>
        <v>134</v>
      </c>
      <c r="I195" s="66"/>
      <c r="J195" s="119">
        <f t="shared" ref="J195:J225" si="52">H195-D195-I195</f>
        <v>64</v>
      </c>
      <c r="K195" s="77">
        <f t="shared" si="48"/>
        <v>6.4</v>
      </c>
      <c r="L195" s="44">
        <f t="shared" si="49"/>
        <v>0.67</v>
      </c>
      <c r="M195" s="40">
        <f t="shared" si="50"/>
        <v>7.07</v>
      </c>
      <c r="N195" s="83">
        <v>70</v>
      </c>
      <c r="O195" s="71">
        <f t="shared" si="35"/>
        <v>35</v>
      </c>
      <c r="P195" s="99"/>
      <c r="Q195" s="99"/>
      <c r="R195" s="99"/>
      <c r="S195" s="99"/>
      <c r="T195" s="99"/>
      <c r="U195" s="99"/>
      <c r="V195" s="99"/>
      <c r="W195" s="99"/>
      <c r="X195" s="99"/>
      <c r="Y195" s="99"/>
      <c r="Z195" s="99"/>
      <c r="AA195" s="99"/>
      <c r="AB195" s="99"/>
      <c r="AC195" s="99"/>
      <c r="AD195" s="99"/>
      <c r="AE195" s="99"/>
      <c r="AF195" s="99"/>
      <c r="AG195" s="99"/>
      <c r="AH195" s="99"/>
      <c r="AI195" s="99"/>
      <c r="AJ195" s="99"/>
      <c r="AK195" s="99"/>
      <c r="AL195" s="99"/>
      <c r="AM195" s="99"/>
      <c r="AN195" s="99"/>
    </row>
    <row r="196" spans="1:40" s="71" customFormat="1" x14ac:dyDescent="0.3">
      <c r="A196" s="66">
        <v>1411</v>
      </c>
      <c r="B196" s="67" t="s">
        <v>34</v>
      </c>
      <c r="C196" s="66">
        <v>10</v>
      </c>
      <c r="D196" s="88">
        <v>150</v>
      </c>
      <c r="E196" s="68">
        <v>4</v>
      </c>
      <c r="F196" s="66">
        <v>238</v>
      </c>
      <c r="G196" s="66">
        <f t="shared" si="47"/>
        <v>360</v>
      </c>
      <c r="H196" s="69">
        <f t="shared" si="51"/>
        <v>299</v>
      </c>
      <c r="I196" s="66"/>
      <c r="J196" s="119">
        <f t="shared" si="52"/>
        <v>149</v>
      </c>
      <c r="K196" s="77">
        <f t="shared" si="48"/>
        <v>14.9</v>
      </c>
      <c r="L196" s="44">
        <f t="shared" si="49"/>
        <v>1.4950000000000001</v>
      </c>
      <c r="M196" s="40">
        <f t="shared" si="50"/>
        <v>16.395</v>
      </c>
      <c r="N196" s="83">
        <v>180</v>
      </c>
      <c r="O196" s="71">
        <f t="shared" si="35"/>
        <v>90</v>
      </c>
      <c r="P196" s="99"/>
      <c r="Q196" s="99"/>
      <c r="R196" s="99"/>
      <c r="S196" s="99"/>
      <c r="T196" s="99"/>
      <c r="U196" s="99"/>
      <c r="V196" s="99"/>
      <c r="W196" s="99"/>
      <c r="X196" s="99"/>
      <c r="Y196" s="99"/>
      <c r="Z196" s="99"/>
      <c r="AA196" s="99"/>
      <c r="AB196" s="99"/>
      <c r="AC196" s="99"/>
      <c r="AD196" s="99"/>
      <c r="AE196" s="99"/>
      <c r="AF196" s="99"/>
      <c r="AG196" s="99"/>
      <c r="AH196" s="99"/>
      <c r="AI196" s="99"/>
      <c r="AJ196" s="99"/>
      <c r="AK196" s="99"/>
      <c r="AL196" s="99"/>
      <c r="AM196" s="99"/>
      <c r="AN196" s="99"/>
    </row>
    <row r="197" spans="1:40" s="71" customFormat="1" x14ac:dyDescent="0.3">
      <c r="A197" s="66">
        <v>1412</v>
      </c>
      <c r="B197" s="67" t="s">
        <v>36</v>
      </c>
      <c r="C197" s="66">
        <v>10</v>
      </c>
      <c r="D197" s="88">
        <v>60</v>
      </c>
      <c r="E197" s="68">
        <v>4</v>
      </c>
      <c r="F197" s="66">
        <v>102</v>
      </c>
      <c r="G197" s="66">
        <f t="shared" si="47"/>
        <v>166</v>
      </c>
      <c r="H197" s="69">
        <f t="shared" si="51"/>
        <v>134</v>
      </c>
      <c r="I197" s="66"/>
      <c r="J197" s="119">
        <f t="shared" si="52"/>
        <v>74</v>
      </c>
      <c r="K197" s="77">
        <f t="shared" si="48"/>
        <v>7.4</v>
      </c>
      <c r="L197" s="44">
        <f t="shared" si="49"/>
        <v>0.67</v>
      </c>
      <c r="M197" s="40">
        <f t="shared" si="50"/>
        <v>8.07</v>
      </c>
      <c r="N197" s="83">
        <v>83</v>
      </c>
      <c r="O197" s="71">
        <f t="shared" si="35"/>
        <v>41.5</v>
      </c>
      <c r="P197" s="99"/>
      <c r="Q197" s="99"/>
      <c r="R197" s="99"/>
      <c r="S197" s="99"/>
      <c r="T197" s="99"/>
      <c r="U197" s="99"/>
      <c r="V197" s="99"/>
      <c r="W197" s="99"/>
      <c r="X197" s="99"/>
      <c r="Y197" s="99"/>
      <c r="Z197" s="99"/>
      <c r="AA197" s="99"/>
      <c r="AB197" s="99"/>
      <c r="AC197" s="99"/>
      <c r="AD197" s="99"/>
      <c r="AE197" s="99"/>
      <c r="AF197" s="99"/>
      <c r="AG197" s="99"/>
      <c r="AH197" s="99"/>
      <c r="AI197" s="99"/>
      <c r="AJ197" s="99"/>
      <c r="AK197" s="99"/>
      <c r="AL197" s="99"/>
      <c r="AM197" s="99"/>
      <c r="AN197" s="99"/>
    </row>
    <row r="198" spans="1:40" s="71" customFormat="1" x14ac:dyDescent="0.3">
      <c r="A198" s="66">
        <v>1413</v>
      </c>
      <c r="B198" s="67" t="s">
        <v>41</v>
      </c>
      <c r="C198" s="66">
        <v>10</v>
      </c>
      <c r="D198" s="88">
        <v>58</v>
      </c>
      <c r="E198" s="68">
        <v>4</v>
      </c>
      <c r="F198" s="66">
        <v>56</v>
      </c>
      <c r="G198" s="66">
        <f t="shared" si="47"/>
        <v>100</v>
      </c>
      <c r="H198" s="69">
        <f t="shared" si="51"/>
        <v>78</v>
      </c>
      <c r="I198" s="66"/>
      <c r="J198" s="119">
        <f t="shared" si="52"/>
        <v>20</v>
      </c>
      <c r="K198" s="77">
        <f t="shared" si="48"/>
        <v>2</v>
      </c>
      <c r="L198" s="44">
        <f t="shared" si="49"/>
        <v>0.39</v>
      </c>
      <c r="M198" s="40">
        <f t="shared" si="50"/>
        <v>2.39</v>
      </c>
      <c r="N198" s="83">
        <v>50</v>
      </c>
      <c r="O198" s="71">
        <f t="shared" si="35"/>
        <v>25</v>
      </c>
      <c r="P198" s="99"/>
      <c r="Q198" s="99"/>
      <c r="R198" s="99"/>
      <c r="S198" s="99"/>
      <c r="T198" s="99"/>
      <c r="U198" s="99"/>
      <c r="V198" s="99"/>
      <c r="W198" s="99"/>
      <c r="X198" s="99"/>
      <c r="Y198" s="99"/>
      <c r="Z198" s="99"/>
      <c r="AA198" s="99"/>
      <c r="AB198" s="99"/>
      <c r="AC198" s="99"/>
      <c r="AD198" s="99"/>
      <c r="AE198" s="99"/>
      <c r="AF198" s="99"/>
      <c r="AG198" s="99"/>
      <c r="AH198" s="99"/>
      <c r="AI198" s="99"/>
      <c r="AJ198" s="99"/>
      <c r="AK198" s="99"/>
      <c r="AL198" s="99"/>
      <c r="AM198" s="99"/>
      <c r="AN198" s="99"/>
    </row>
    <row r="199" spans="1:40" s="71" customFormat="1" x14ac:dyDescent="0.3">
      <c r="A199" s="66">
        <v>1414</v>
      </c>
      <c r="B199" s="67" t="s">
        <v>35</v>
      </c>
      <c r="C199" s="66">
        <v>10</v>
      </c>
      <c r="D199" s="88">
        <v>91</v>
      </c>
      <c r="E199" s="68">
        <v>4</v>
      </c>
      <c r="F199" s="66">
        <v>238</v>
      </c>
      <c r="G199" s="66">
        <f t="shared" si="47"/>
        <v>226</v>
      </c>
      <c r="H199" s="69">
        <f t="shared" si="51"/>
        <v>232</v>
      </c>
      <c r="I199" s="66"/>
      <c r="J199" s="119">
        <f t="shared" si="52"/>
        <v>141</v>
      </c>
      <c r="K199" s="77">
        <f t="shared" si="48"/>
        <v>14.1</v>
      </c>
      <c r="L199" s="44">
        <f t="shared" si="49"/>
        <v>1.1600000000000001</v>
      </c>
      <c r="M199" s="40">
        <f t="shared" si="50"/>
        <v>15.26</v>
      </c>
      <c r="N199" s="83">
        <v>113</v>
      </c>
      <c r="O199" s="71">
        <f t="shared" si="35"/>
        <v>56.5</v>
      </c>
      <c r="P199" s="99"/>
      <c r="Q199" s="99"/>
      <c r="R199" s="99"/>
      <c r="S199" s="99"/>
      <c r="T199" s="99"/>
      <c r="U199" s="99"/>
      <c r="V199" s="99"/>
      <c r="W199" s="99"/>
      <c r="X199" s="99"/>
      <c r="Y199" s="99"/>
      <c r="Z199" s="99"/>
      <c r="AA199" s="99"/>
      <c r="AB199" s="99"/>
      <c r="AC199" s="99"/>
      <c r="AD199" s="99"/>
      <c r="AE199" s="99"/>
      <c r="AF199" s="99"/>
      <c r="AG199" s="99"/>
      <c r="AH199" s="99"/>
      <c r="AI199" s="99"/>
      <c r="AJ199" s="99"/>
      <c r="AK199" s="99"/>
      <c r="AL199" s="99"/>
      <c r="AM199" s="99"/>
      <c r="AN199" s="99"/>
    </row>
    <row r="200" spans="1:40" s="71" customFormat="1" x14ac:dyDescent="0.3">
      <c r="A200" s="66">
        <v>2001</v>
      </c>
      <c r="B200" s="67" t="s">
        <v>15</v>
      </c>
      <c r="C200" s="66">
        <v>20</v>
      </c>
      <c r="D200" s="88">
        <v>240</v>
      </c>
      <c r="E200" s="68">
        <v>3.5</v>
      </c>
      <c r="F200" s="66">
        <v>7365</v>
      </c>
      <c r="G200" s="66">
        <f t="shared" si="47"/>
        <v>8860.25</v>
      </c>
      <c r="H200" s="69">
        <f t="shared" si="51"/>
        <v>8112.625</v>
      </c>
      <c r="I200" s="66">
        <f>5000+3000</f>
        <v>8000</v>
      </c>
      <c r="J200" s="119">
        <f t="shared" si="52"/>
        <v>-127.375</v>
      </c>
      <c r="K200" s="77">
        <f t="shared" si="48"/>
        <v>0</v>
      </c>
      <c r="L200" s="44">
        <f t="shared" si="49"/>
        <v>20.2815625</v>
      </c>
      <c r="M200" s="40">
        <f t="shared" si="50"/>
        <v>20.2815625</v>
      </c>
      <c r="N200" s="83">
        <v>5063</v>
      </c>
      <c r="O200" s="71">
        <f t="shared" si="35"/>
        <v>2531.5</v>
      </c>
      <c r="P200" s="99"/>
      <c r="Q200" s="99"/>
      <c r="R200" s="99"/>
      <c r="S200" s="99"/>
      <c r="T200" s="99"/>
      <c r="U200" s="99"/>
      <c r="V200" s="99"/>
      <c r="W200" s="99"/>
      <c r="X200" s="99"/>
      <c r="Y200" s="99"/>
      <c r="Z200" s="99"/>
      <c r="AA200" s="99"/>
      <c r="AB200" s="99"/>
      <c r="AC200" s="99"/>
      <c r="AD200" s="99"/>
      <c r="AE200" s="99"/>
      <c r="AF200" s="99"/>
      <c r="AG200" s="99"/>
      <c r="AH200" s="99"/>
      <c r="AI200" s="99"/>
      <c r="AJ200" s="99"/>
      <c r="AK200" s="99"/>
      <c r="AL200" s="99"/>
      <c r="AM200" s="99"/>
      <c r="AN200" s="99"/>
    </row>
    <row r="201" spans="1:40" s="71" customFormat="1" x14ac:dyDescent="0.3">
      <c r="A201" s="66">
        <v>2002</v>
      </c>
      <c r="B201" s="67" t="s">
        <v>344</v>
      </c>
      <c r="C201" s="66">
        <v>10</v>
      </c>
      <c r="D201" s="88">
        <v>700</v>
      </c>
      <c r="E201" s="68">
        <v>3.5</v>
      </c>
      <c r="F201" s="66">
        <v>5734</v>
      </c>
      <c r="G201" s="66">
        <f t="shared" si="47"/>
        <v>3046.75</v>
      </c>
      <c r="H201" s="69">
        <f t="shared" si="51"/>
        <v>4390.375</v>
      </c>
      <c r="I201" s="66">
        <f>2500+1500</f>
        <v>4000</v>
      </c>
      <c r="J201" s="119">
        <f t="shared" si="52"/>
        <v>-309.625</v>
      </c>
      <c r="K201" s="77">
        <f t="shared" si="48"/>
        <v>0</v>
      </c>
      <c r="L201" s="44">
        <f t="shared" si="49"/>
        <v>21.951875000000001</v>
      </c>
      <c r="M201" s="40">
        <f t="shared" si="50"/>
        <v>21.951875000000001</v>
      </c>
      <c r="N201" s="83">
        <v>1741</v>
      </c>
      <c r="O201" s="71">
        <f t="shared" ref="O201:O225" si="53">N201/2</f>
        <v>870.5</v>
      </c>
      <c r="P201" s="99"/>
      <c r="Q201" s="99"/>
      <c r="R201" s="99"/>
      <c r="S201" s="99"/>
      <c r="T201" s="99"/>
      <c r="U201" s="99"/>
      <c r="V201" s="99"/>
      <c r="W201" s="99"/>
      <c r="X201" s="99"/>
      <c r="Y201" s="99"/>
      <c r="Z201" s="99"/>
      <c r="AA201" s="99"/>
      <c r="AB201" s="99"/>
      <c r="AC201" s="99"/>
      <c r="AD201" s="99"/>
      <c r="AE201" s="99"/>
      <c r="AF201" s="99"/>
      <c r="AG201" s="99"/>
      <c r="AH201" s="99"/>
      <c r="AI201" s="99"/>
      <c r="AJ201" s="99"/>
      <c r="AK201" s="99"/>
      <c r="AL201" s="99"/>
      <c r="AM201" s="99"/>
      <c r="AN201" s="99"/>
    </row>
    <row r="202" spans="1:40" s="71" customFormat="1" x14ac:dyDescent="0.3">
      <c r="A202" s="66">
        <v>409</v>
      </c>
      <c r="B202" s="67" t="s">
        <v>321</v>
      </c>
      <c r="C202" s="66">
        <v>50</v>
      </c>
      <c r="D202" s="88">
        <v>693</v>
      </c>
      <c r="E202" s="68">
        <v>6</v>
      </c>
      <c r="F202" s="66"/>
      <c r="G202" s="66">
        <f t="shared" si="47"/>
        <v>0</v>
      </c>
      <c r="H202" s="69">
        <f t="shared" si="51"/>
        <v>0</v>
      </c>
      <c r="I202" s="66"/>
      <c r="J202" s="119">
        <f t="shared" si="52"/>
        <v>-693</v>
      </c>
      <c r="K202" s="77">
        <f t="shared" ref="K202:K225" si="54">(H202-D202-I202)/C202</f>
        <v>-13.86</v>
      </c>
      <c r="L202" s="44"/>
      <c r="M202" s="40">
        <f t="shared" si="50"/>
        <v>-13.86</v>
      </c>
      <c r="N202" s="83"/>
      <c r="O202" s="71">
        <f t="shared" si="53"/>
        <v>0</v>
      </c>
      <c r="P202" s="99"/>
      <c r="Q202" s="99"/>
      <c r="R202" s="99"/>
      <c r="S202" s="99"/>
      <c r="T202" s="99"/>
      <c r="U202" s="99"/>
      <c r="V202" s="99"/>
      <c r="W202" s="99"/>
      <c r="X202" s="99"/>
      <c r="Y202" s="99"/>
      <c r="Z202" s="99"/>
      <c r="AA202" s="99"/>
      <c r="AB202" s="99"/>
      <c r="AC202" s="99"/>
      <c r="AD202" s="99"/>
      <c r="AE202" s="99"/>
      <c r="AF202" s="99"/>
      <c r="AG202" s="99"/>
      <c r="AH202" s="99"/>
      <c r="AI202" s="99"/>
      <c r="AJ202" s="99"/>
      <c r="AK202" s="99"/>
      <c r="AL202" s="99"/>
      <c r="AM202" s="99"/>
      <c r="AN202" s="99"/>
    </row>
    <row r="203" spans="1:40" s="71" customFormat="1" x14ac:dyDescent="0.3">
      <c r="A203" s="66">
        <v>3024</v>
      </c>
      <c r="B203" s="67" t="s">
        <v>272</v>
      </c>
      <c r="C203" s="66">
        <v>24</v>
      </c>
      <c r="D203" s="88">
        <v>738</v>
      </c>
      <c r="E203" s="68">
        <v>9</v>
      </c>
      <c r="F203" s="66">
        <v>2214</v>
      </c>
      <c r="G203" s="66">
        <f t="shared" si="47"/>
        <v>2592</v>
      </c>
      <c r="H203" s="69">
        <f t="shared" si="51"/>
        <v>2403</v>
      </c>
      <c r="I203" s="66">
        <f>420+540</f>
        <v>960</v>
      </c>
      <c r="J203" s="119">
        <f t="shared" si="52"/>
        <v>705</v>
      </c>
      <c r="K203" s="77">
        <f t="shared" si="54"/>
        <v>29.375</v>
      </c>
      <c r="L203" s="44">
        <f t="shared" ref="L203:L213" si="55">H203*0.05/C203</f>
        <v>5.0062500000000005</v>
      </c>
      <c r="M203" s="40">
        <f t="shared" si="50"/>
        <v>34.381250000000001</v>
      </c>
      <c r="N203" s="83">
        <v>576</v>
      </c>
      <c r="O203" s="71">
        <f t="shared" si="53"/>
        <v>288</v>
      </c>
      <c r="P203" s="99"/>
      <c r="Q203" s="99"/>
      <c r="R203" s="99"/>
      <c r="S203" s="99"/>
      <c r="T203" s="99"/>
      <c r="U203" s="99"/>
      <c r="V203" s="99"/>
      <c r="W203" s="99"/>
      <c r="X203" s="99"/>
      <c r="Y203" s="99"/>
      <c r="Z203" s="99"/>
      <c r="AA203" s="99"/>
      <c r="AB203" s="99"/>
      <c r="AC203" s="99"/>
      <c r="AD203" s="99"/>
      <c r="AE203" s="99"/>
      <c r="AF203" s="99"/>
      <c r="AG203" s="99"/>
      <c r="AH203" s="99"/>
      <c r="AI203" s="99"/>
      <c r="AJ203" s="99"/>
      <c r="AK203" s="99"/>
      <c r="AL203" s="99"/>
      <c r="AM203" s="99"/>
      <c r="AN203" s="99"/>
    </row>
    <row r="204" spans="1:40" s="71" customFormat="1" x14ac:dyDescent="0.3">
      <c r="A204" s="66">
        <v>3109</v>
      </c>
      <c r="B204" s="67" t="s">
        <v>273</v>
      </c>
      <c r="C204" s="66">
        <v>24</v>
      </c>
      <c r="D204" s="88">
        <v>765</v>
      </c>
      <c r="E204" s="68">
        <v>9</v>
      </c>
      <c r="F204" s="66">
        <v>2115</v>
      </c>
      <c r="G204" s="66">
        <f t="shared" si="47"/>
        <v>2502</v>
      </c>
      <c r="H204" s="69">
        <f t="shared" si="51"/>
        <v>2308.5</v>
      </c>
      <c r="I204" s="66">
        <f>360+420</f>
        <v>780</v>
      </c>
      <c r="J204" s="119">
        <f t="shared" si="52"/>
        <v>763.5</v>
      </c>
      <c r="K204" s="77">
        <f t="shared" si="54"/>
        <v>31.8125</v>
      </c>
      <c r="L204" s="44">
        <f t="shared" si="55"/>
        <v>4.8093750000000002</v>
      </c>
      <c r="M204" s="40">
        <f t="shared" si="50"/>
        <v>36.621875000000003</v>
      </c>
      <c r="N204" s="83">
        <v>556</v>
      </c>
      <c r="O204" s="71">
        <f t="shared" si="53"/>
        <v>278</v>
      </c>
      <c r="P204" s="99"/>
      <c r="Q204" s="99"/>
      <c r="R204" s="99"/>
      <c r="S204" s="99"/>
      <c r="T204" s="99"/>
      <c r="U204" s="99"/>
      <c r="V204" s="99"/>
      <c r="W204" s="99"/>
      <c r="X204" s="99"/>
      <c r="Y204" s="99"/>
      <c r="Z204" s="99"/>
      <c r="AA204" s="99"/>
      <c r="AB204" s="99"/>
      <c r="AC204" s="99"/>
      <c r="AD204" s="99"/>
      <c r="AE204" s="99"/>
      <c r="AF204" s="99"/>
      <c r="AG204" s="99"/>
      <c r="AH204" s="99"/>
      <c r="AI204" s="99"/>
      <c r="AJ204" s="99"/>
      <c r="AK204" s="99"/>
      <c r="AL204" s="99"/>
      <c r="AM204" s="99"/>
      <c r="AN204" s="99"/>
    </row>
    <row r="205" spans="1:40" s="71" customFormat="1" x14ac:dyDescent="0.3">
      <c r="A205" s="66">
        <v>3128</v>
      </c>
      <c r="B205" s="67" t="s">
        <v>256</v>
      </c>
      <c r="C205" s="66">
        <v>12</v>
      </c>
      <c r="D205" s="88">
        <v>317</v>
      </c>
      <c r="E205" s="68">
        <v>10</v>
      </c>
      <c r="F205" s="66">
        <v>300</v>
      </c>
      <c r="G205" s="66">
        <f t="shared" si="47"/>
        <v>395</v>
      </c>
      <c r="H205" s="69">
        <f t="shared" si="51"/>
        <v>347.5</v>
      </c>
      <c r="I205" s="66"/>
      <c r="J205" s="119">
        <f t="shared" si="52"/>
        <v>30.5</v>
      </c>
      <c r="K205" s="77">
        <f t="shared" si="54"/>
        <v>2.5416666666666665</v>
      </c>
      <c r="L205" s="44">
        <f t="shared" si="55"/>
        <v>1.4479166666666667</v>
      </c>
      <c r="M205" s="40">
        <f t="shared" si="50"/>
        <v>3.989583333333333</v>
      </c>
      <c r="N205" s="83">
        <v>79</v>
      </c>
      <c r="O205" s="71">
        <f t="shared" si="53"/>
        <v>39.5</v>
      </c>
      <c r="P205" s="99"/>
      <c r="Q205" s="99"/>
      <c r="R205" s="99"/>
      <c r="S205" s="99"/>
      <c r="T205" s="99"/>
      <c r="U205" s="99"/>
      <c r="V205" s="99"/>
      <c r="W205" s="99"/>
      <c r="X205" s="99"/>
      <c r="Y205" s="99"/>
      <c r="Z205" s="99"/>
      <c r="AA205" s="99"/>
      <c r="AB205" s="99"/>
      <c r="AC205" s="99"/>
      <c r="AD205" s="99"/>
      <c r="AE205" s="99"/>
      <c r="AF205" s="99"/>
      <c r="AG205" s="99"/>
      <c r="AH205" s="99"/>
      <c r="AI205" s="99"/>
      <c r="AJ205" s="99"/>
      <c r="AK205" s="99"/>
      <c r="AL205" s="99"/>
      <c r="AM205" s="99"/>
      <c r="AN205" s="99"/>
    </row>
    <row r="206" spans="1:40" s="71" customFormat="1" x14ac:dyDescent="0.3">
      <c r="A206" s="66">
        <v>3127</v>
      </c>
      <c r="B206" s="67" t="s">
        <v>98</v>
      </c>
      <c r="C206" s="66">
        <v>12</v>
      </c>
      <c r="D206" s="88">
        <v>526</v>
      </c>
      <c r="E206" s="68">
        <v>10</v>
      </c>
      <c r="F206" s="66">
        <v>565</v>
      </c>
      <c r="G206" s="66">
        <f t="shared" si="47"/>
        <v>780</v>
      </c>
      <c r="H206" s="69">
        <f t="shared" si="51"/>
        <v>672.5</v>
      </c>
      <c r="I206" s="66">
        <v>60</v>
      </c>
      <c r="J206" s="119">
        <f t="shared" si="52"/>
        <v>86.5</v>
      </c>
      <c r="K206" s="77">
        <f t="shared" si="54"/>
        <v>7.208333333333333</v>
      </c>
      <c r="L206" s="44">
        <f t="shared" si="55"/>
        <v>2.8020833333333335</v>
      </c>
      <c r="M206" s="40">
        <f t="shared" si="50"/>
        <v>10.010416666666666</v>
      </c>
      <c r="N206" s="83">
        <v>156</v>
      </c>
      <c r="O206" s="71">
        <f t="shared" si="53"/>
        <v>78</v>
      </c>
      <c r="P206" s="99"/>
      <c r="Q206" s="99"/>
      <c r="R206" s="99"/>
      <c r="S206" s="99"/>
      <c r="T206" s="99"/>
      <c r="U206" s="99"/>
      <c r="V206" s="99"/>
      <c r="W206" s="99"/>
      <c r="X206" s="99"/>
      <c r="Y206" s="99"/>
      <c r="Z206" s="99"/>
      <c r="AA206" s="99"/>
      <c r="AB206" s="99"/>
      <c r="AC206" s="99"/>
      <c r="AD206" s="99"/>
      <c r="AE206" s="99"/>
      <c r="AF206" s="99"/>
      <c r="AG206" s="99"/>
      <c r="AH206" s="99"/>
      <c r="AI206" s="99"/>
      <c r="AJ206" s="99"/>
      <c r="AK206" s="99"/>
      <c r="AL206" s="99"/>
      <c r="AM206" s="99"/>
      <c r="AN206" s="99"/>
    </row>
    <row r="207" spans="1:40" s="71" customFormat="1" x14ac:dyDescent="0.3">
      <c r="A207" s="66">
        <v>52</v>
      </c>
      <c r="B207" s="67" t="s">
        <v>148</v>
      </c>
      <c r="C207" s="66">
        <v>24</v>
      </c>
      <c r="D207" s="88">
        <v>0</v>
      </c>
      <c r="E207" s="68">
        <v>4.5</v>
      </c>
      <c r="F207" s="66">
        <v>1852</v>
      </c>
      <c r="G207" s="66">
        <f t="shared" si="47"/>
        <v>2110.5</v>
      </c>
      <c r="H207" s="69">
        <f t="shared" si="51"/>
        <v>1981.25</v>
      </c>
      <c r="I207" s="66"/>
      <c r="J207" s="119">
        <f t="shared" si="52"/>
        <v>1981.25</v>
      </c>
      <c r="K207" s="77">
        <f t="shared" ref="K207" si="56">IF(J207&lt;=0,0, J207)/C207</f>
        <v>82.552083333333329</v>
      </c>
      <c r="L207" s="44">
        <f t="shared" si="55"/>
        <v>4.127604166666667</v>
      </c>
      <c r="M207" s="40">
        <f t="shared" si="50"/>
        <v>86.6796875</v>
      </c>
      <c r="N207" s="83">
        <v>938</v>
      </c>
      <c r="O207" s="71">
        <f t="shared" si="53"/>
        <v>469</v>
      </c>
      <c r="P207" s="99"/>
      <c r="Q207" s="99"/>
      <c r="R207" s="99"/>
      <c r="S207" s="99"/>
      <c r="T207" s="99"/>
      <c r="U207" s="99"/>
      <c r="V207" s="99"/>
      <c r="W207" s="99"/>
      <c r="X207" s="99"/>
      <c r="Y207" s="99"/>
      <c r="Z207" s="99"/>
      <c r="AA207" s="99"/>
      <c r="AB207" s="99"/>
      <c r="AC207" s="99"/>
      <c r="AD207" s="99"/>
      <c r="AE207" s="99"/>
      <c r="AF207" s="99"/>
      <c r="AG207" s="99"/>
      <c r="AH207" s="99"/>
      <c r="AI207" s="99"/>
      <c r="AJ207" s="99"/>
      <c r="AK207" s="99"/>
      <c r="AL207" s="99"/>
      <c r="AM207" s="99"/>
      <c r="AN207" s="99"/>
    </row>
    <row r="208" spans="1:40" s="71" customFormat="1" x14ac:dyDescent="0.3">
      <c r="A208" s="66">
        <v>1334</v>
      </c>
      <c r="B208" s="67" t="s">
        <v>81</v>
      </c>
      <c r="C208" s="66">
        <v>12</v>
      </c>
      <c r="D208" s="88">
        <v>0</v>
      </c>
      <c r="E208" s="68">
        <v>5</v>
      </c>
      <c r="F208" s="66">
        <v>2895</v>
      </c>
      <c r="G208" s="66">
        <f t="shared" si="47"/>
        <v>2840</v>
      </c>
      <c r="H208" s="69">
        <f t="shared" si="51"/>
        <v>2867.5</v>
      </c>
      <c r="I208" s="66">
        <v>1020</v>
      </c>
      <c r="J208" s="119">
        <f t="shared" si="52"/>
        <v>1847.5</v>
      </c>
      <c r="K208" s="77">
        <f t="shared" si="54"/>
        <v>153.95833333333334</v>
      </c>
      <c r="L208" s="44">
        <f t="shared" si="55"/>
        <v>11.947916666666666</v>
      </c>
      <c r="M208" s="40">
        <f t="shared" si="50"/>
        <v>165.90625</v>
      </c>
      <c r="N208" s="83">
        <v>1136</v>
      </c>
      <c r="O208" s="71">
        <f t="shared" si="53"/>
        <v>568</v>
      </c>
      <c r="P208" s="99"/>
      <c r="Q208" s="99"/>
      <c r="R208" s="99"/>
      <c r="S208" s="99"/>
      <c r="T208" s="99"/>
      <c r="U208" s="99"/>
      <c r="V208" s="99"/>
      <c r="W208" s="99"/>
      <c r="X208" s="99"/>
      <c r="Y208" s="99"/>
      <c r="Z208" s="99"/>
      <c r="AA208" s="99"/>
      <c r="AB208" s="99"/>
      <c r="AC208" s="99"/>
      <c r="AD208" s="99"/>
      <c r="AE208" s="99"/>
      <c r="AF208" s="99"/>
      <c r="AG208" s="99"/>
      <c r="AH208" s="99"/>
      <c r="AI208" s="99"/>
      <c r="AJ208" s="99"/>
      <c r="AK208" s="99"/>
      <c r="AL208" s="99"/>
      <c r="AM208" s="99"/>
      <c r="AN208" s="99"/>
    </row>
    <row r="209" spans="1:40" s="71" customFormat="1" x14ac:dyDescent="0.3">
      <c r="A209" s="66">
        <v>1115</v>
      </c>
      <c r="B209" s="67" t="s">
        <v>198</v>
      </c>
      <c r="C209" s="66">
        <v>36</v>
      </c>
      <c r="D209" s="88">
        <v>292</v>
      </c>
      <c r="E209" s="68">
        <v>10</v>
      </c>
      <c r="F209" s="66">
        <v>445</v>
      </c>
      <c r="G209" s="66">
        <f t="shared" si="47"/>
        <v>910</v>
      </c>
      <c r="H209" s="69">
        <f t="shared" si="51"/>
        <v>677.5</v>
      </c>
      <c r="I209" s="66">
        <v>216</v>
      </c>
      <c r="J209" s="119">
        <f t="shared" si="52"/>
        <v>169.5</v>
      </c>
      <c r="K209" s="77">
        <f t="shared" si="54"/>
        <v>4.708333333333333</v>
      </c>
      <c r="L209" s="44">
        <f t="shared" si="55"/>
        <v>0.94097222222222221</v>
      </c>
      <c r="M209" s="40">
        <f t="shared" si="50"/>
        <v>5.6493055555555554</v>
      </c>
      <c r="N209" s="83">
        <v>182</v>
      </c>
      <c r="O209" s="71">
        <f t="shared" si="53"/>
        <v>91</v>
      </c>
      <c r="P209" s="99"/>
      <c r="Q209" s="99"/>
      <c r="R209" s="99"/>
      <c r="S209" s="99"/>
      <c r="T209" s="99"/>
      <c r="U209" s="99"/>
      <c r="V209" s="99"/>
      <c r="W209" s="99"/>
      <c r="X209" s="99"/>
      <c r="Y209" s="99"/>
      <c r="Z209" s="99"/>
      <c r="AA209" s="99"/>
      <c r="AB209" s="99"/>
      <c r="AC209" s="99"/>
      <c r="AD209" s="99"/>
      <c r="AE209" s="99"/>
      <c r="AF209" s="99"/>
      <c r="AG209" s="99"/>
      <c r="AH209" s="99"/>
      <c r="AI209" s="99"/>
      <c r="AJ209" s="99"/>
      <c r="AK209" s="99"/>
      <c r="AL209" s="99"/>
      <c r="AM209" s="99"/>
      <c r="AN209" s="99"/>
    </row>
    <row r="210" spans="1:40" s="71" customFormat="1" x14ac:dyDescent="0.3">
      <c r="A210" s="66">
        <v>1359</v>
      </c>
      <c r="B210" s="67" t="s">
        <v>121</v>
      </c>
      <c r="C210" s="66">
        <v>50</v>
      </c>
      <c r="D210" s="88">
        <v>590</v>
      </c>
      <c r="E210" s="68">
        <v>3</v>
      </c>
      <c r="F210" s="66">
        <v>1458</v>
      </c>
      <c r="G210" s="66">
        <f t="shared" si="47"/>
        <v>1438.5</v>
      </c>
      <c r="H210" s="69">
        <f t="shared" si="51"/>
        <v>1448.25</v>
      </c>
      <c r="I210" s="66">
        <v>1500</v>
      </c>
      <c r="J210" s="119">
        <f t="shared" si="52"/>
        <v>-641.75</v>
      </c>
      <c r="K210" s="77">
        <f t="shared" ref="K210:K213" si="57">IF(J210&lt;=0,0, J210)/C210</f>
        <v>0</v>
      </c>
      <c r="L210" s="44">
        <f t="shared" si="55"/>
        <v>1.4482500000000003</v>
      </c>
      <c r="M210" s="40">
        <f t="shared" si="50"/>
        <v>1.4482500000000003</v>
      </c>
      <c r="N210" s="83">
        <v>959</v>
      </c>
      <c r="O210" s="71">
        <f t="shared" si="53"/>
        <v>479.5</v>
      </c>
      <c r="P210" s="99"/>
      <c r="Q210" s="99"/>
      <c r="R210" s="99"/>
      <c r="S210" s="99"/>
      <c r="T210" s="99"/>
      <c r="U210" s="99"/>
      <c r="V210" s="99"/>
      <c r="W210" s="99"/>
      <c r="X210" s="99"/>
      <c r="Y210" s="99"/>
      <c r="Z210" s="99"/>
      <c r="AA210" s="99"/>
      <c r="AB210" s="99"/>
      <c r="AC210" s="99"/>
      <c r="AD210" s="99"/>
      <c r="AE210" s="99"/>
      <c r="AF210" s="99"/>
      <c r="AG210" s="99"/>
      <c r="AH210" s="99"/>
      <c r="AI210" s="99"/>
      <c r="AJ210" s="99"/>
      <c r="AK210" s="99"/>
      <c r="AL210" s="99"/>
      <c r="AM210" s="99"/>
      <c r="AN210" s="99"/>
    </row>
    <row r="211" spans="1:40" s="71" customFormat="1" x14ac:dyDescent="0.3">
      <c r="A211" s="66">
        <v>1360</v>
      </c>
      <c r="B211" s="67" t="s">
        <v>236</v>
      </c>
      <c r="C211" s="66">
        <v>50</v>
      </c>
      <c r="D211" s="88">
        <v>500</v>
      </c>
      <c r="E211" s="68">
        <v>3</v>
      </c>
      <c r="F211" s="66">
        <v>483</v>
      </c>
      <c r="G211" s="66">
        <f t="shared" si="47"/>
        <v>600</v>
      </c>
      <c r="H211" s="69">
        <f t="shared" si="51"/>
        <v>541.5</v>
      </c>
      <c r="I211" s="66">
        <f>450+250</f>
        <v>700</v>
      </c>
      <c r="J211" s="119">
        <f t="shared" si="52"/>
        <v>-658.5</v>
      </c>
      <c r="K211" s="77">
        <f t="shared" si="57"/>
        <v>0</v>
      </c>
      <c r="L211" s="44">
        <f t="shared" si="55"/>
        <v>0.54150000000000009</v>
      </c>
      <c r="M211" s="40">
        <f t="shared" si="50"/>
        <v>0.54150000000000009</v>
      </c>
      <c r="N211" s="83">
        <v>400</v>
      </c>
      <c r="O211" s="71">
        <f t="shared" si="53"/>
        <v>200</v>
      </c>
      <c r="P211" s="99"/>
      <c r="Q211" s="99"/>
      <c r="R211" s="99"/>
      <c r="S211" s="99"/>
      <c r="T211" s="99"/>
      <c r="U211" s="99"/>
      <c r="V211" s="99"/>
      <c r="W211" s="99"/>
      <c r="X211" s="99"/>
      <c r="Y211" s="99"/>
      <c r="Z211" s="99"/>
      <c r="AA211" s="99"/>
      <c r="AB211" s="99"/>
      <c r="AC211" s="99"/>
      <c r="AD211" s="99"/>
      <c r="AE211" s="99"/>
      <c r="AF211" s="99"/>
      <c r="AG211" s="99"/>
      <c r="AH211" s="99"/>
      <c r="AI211" s="99"/>
      <c r="AJ211" s="99"/>
      <c r="AK211" s="99"/>
      <c r="AL211" s="99"/>
      <c r="AM211" s="99"/>
      <c r="AN211" s="99"/>
    </row>
    <row r="212" spans="1:40" s="71" customFormat="1" x14ac:dyDescent="0.3">
      <c r="A212" s="66">
        <v>1361</v>
      </c>
      <c r="B212" s="67" t="s">
        <v>122</v>
      </c>
      <c r="C212" s="66">
        <v>50</v>
      </c>
      <c r="D212" s="88">
        <v>730</v>
      </c>
      <c r="E212" s="68">
        <v>3</v>
      </c>
      <c r="F212" s="66">
        <v>2340</v>
      </c>
      <c r="G212" s="66">
        <f t="shared" si="47"/>
        <v>2100</v>
      </c>
      <c r="H212" s="69">
        <f t="shared" si="51"/>
        <v>2220</v>
      </c>
      <c r="I212" s="66">
        <f>2250+750</f>
        <v>3000</v>
      </c>
      <c r="J212" s="119">
        <f t="shared" si="52"/>
        <v>-1510</v>
      </c>
      <c r="K212" s="77">
        <f t="shared" si="57"/>
        <v>0</v>
      </c>
      <c r="L212" s="44">
        <f t="shared" si="55"/>
        <v>2.2200000000000002</v>
      </c>
      <c r="M212" s="40">
        <f t="shared" si="50"/>
        <v>2.2200000000000002</v>
      </c>
      <c r="N212" s="83">
        <v>1400</v>
      </c>
      <c r="O212" s="71">
        <f t="shared" si="53"/>
        <v>700</v>
      </c>
      <c r="P212" s="99"/>
      <c r="Q212" s="99"/>
      <c r="R212" s="99"/>
      <c r="S212" s="99"/>
      <c r="T212" s="99"/>
      <c r="U212" s="99"/>
      <c r="V212" s="99"/>
      <c r="W212" s="99"/>
      <c r="X212" s="99"/>
      <c r="Y212" s="99"/>
      <c r="Z212" s="99"/>
      <c r="AA212" s="99"/>
      <c r="AB212" s="99"/>
      <c r="AC212" s="99"/>
      <c r="AD212" s="99"/>
      <c r="AE212" s="99"/>
      <c r="AF212" s="99"/>
      <c r="AG212" s="99"/>
      <c r="AH212" s="99"/>
      <c r="AI212" s="99"/>
      <c r="AJ212" s="99"/>
      <c r="AK212" s="99"/>
      <c r="AL212" s="99"/>
      <c r="AM212" s="99"/>
      <c r="AN212" s="99"/>
    </row>
    <row r="213" spans="1:40" s="71" customFormat="1" x14ac:dyDescent="0.3">
      <c r="A213" s="66">
        <v>1363</v>
      </c>
      <c r="B213" s="67" t="s">
        <v>123</v>
      </c>
      <c r="C213" s="66">
        <v>50</v>
      </c>
      <c r="D213" s="88">
        <v>750</v>
      </c>
      <c r="E213" s="68">
        <v>3</v>
      </c>
      <c r="F213" s="66">
        <v>1221</v>
      </c>
      <c r="G213" s="66">
        <f t="shared" si="47"/>
        <v>1200</v>
      </c>
      <c r="H213" s="69">
        <f t="shared" si="51"/>
        <v>1210.5</v>
      </c>
      <c r="I213" s="66">
        <f>1250+500</f>
        <v>1750</v>
      </c>
      <c r="J213" s="119">
        <f t="shared" si="52"/>
        <v>-1289.5</v>
      </c>
      <c r="K213" s="77">
        <f t="shared" si="57"/>
        <v>0</v>
      </c>
      <c r="L213" s="44">
        <f t="shared" si="55"/>
        <v>1.2105000000000001</v>
      </c>
      <c r="M213" s="40">
        <f t="shared" si="50"/>
        <v>1.2105000000000001</v>
      </c>
      <c r="N213" s="83">
        <v>800</v>
      </c>
      <c r="O213" s="71">
        <f t="shared" si="53"/>
        <v>400</v>
      </c>
      <c r="P213" s="99"/>
      <c r="Q213" s="99"/>
      <c r="R213" s="99"/>
      <c r="S213" s="99"/>
      <c r="T213" s="99"/>
      <c r="U213" s="99"/>
      <c r="V213" s="99"/>
      <c r="W213" s="99"/>
      <c r="X213" s="99"/>
      <c r="Y213" s="99"/>
      <c r="Z213" s="99"/>
      <c r="AA213" s="99"/>
      <c r="AB213" s="99"/>
      <c r="AC213" s="99"/>
      <c r="AD213" s="99"/>
      <c r="AE213" s="99"/>
      <c r="AF213" s="99"/>
      <c r="AG213" s="99"/>
      <c r="AH213" s="99"/>
      <c r="AI213" s="99"/>
      <c r="AJ213" s="99"/>
      <c r="AK213" s="99"/>
      <c r="AL213" s="99"/>
      <c r="AM213" s="99"/>
      <c r="AN213" s="99"/>
    </row>
    <row r="214" spans="1:40" x14ac:dyDescent="0.3">
      <c r="A214" s="14"/>
      <c r="H214" s="69">
        <f t="shared" si="51"/>
        <v>0</v>
      </c>
      <c r="I214" s="12">
        <f>SUM(I3:I213)</f>
        <v>171411</v>
      </c>
      <c r="J214" s="119"/>
      <c r="K214" s="77"/>
      <c r="M214" s="40"/>
      <c r="O214" s="71">
        <f t="shared" si="53"/>
        <v>0</v>
      </c>
    </row>
    <row r="215" spans="1:40" s="71" customFormat="1" x14ac:dyDescent="0.3">
      <c r="A215" s="66">
        <v>4019</v>
      </c>
      <c r="B215" s="67" t="s">
        <v>296</v>
      </c>
      <c r="C215" s="66">
        <v>1</v>
      </c>
      <c r="D215" s="66"/>
      <c r="E215" s="68">
        <v>8</v>
      </c>
      <c r="F215" s="66">
        <v>110</v>
      </c>
      <c r="G215" s="69" t="e">
        <f>#REF!</f>
        <v>#REF!</v>
      </c>
      <c r="H215" s="69" t="e">
        <f t="shared" si="51"/>
        <v>#REF!</v>
      </c>
      <c r="I215" s="69"/>
      <c r="J215" s="119" t="e">
        <f t="shared" si="52"/>
        <v>#REF!</v>
      </c>
      <c r="K215" s="77" t="e">
        <f t="shared" si="54"/>
        <v>#REF!</v>
      </c>
      <c r="L215" s="44" t="e">
        <f t="shared" ref="L215:L225" si="58">H215*0.05/C215</f>
        <v>#REF!</v>
      </c>
      <c r="M215" s="40" t="e">
        <f t="shared" ref="M215:M225" si="59">K215+L215</f>
        <v>#REF!</v>
      </c>
      <c r="N215" s="83"/>
      <c r="O215" s="71">
        <f t="shared" si="53"/>
        <v>0</v>
      </c>
      <c r="P215" s="99"/>
      <c r="Q215" s="99"/>
      <c r="R215" s="99"/>
      <c r="S215" s="99"/>
      <c r="T215" s="99"/>
      <c r="U215" s="99"/>
      <c r="V215" s="99"/>
      <c r="W215" s="99"/>
      <c r="X215" s="99"/>
      <c r="Y215" s="99"/>
      <c r="Z215" s="99"/>
      <c r="AA215" s="99"/>
      <c r="AB215" s="99"/>
      <c r="AC215" s="99"/>
      <c r="AD215" s="99"/>
      <c r="AE215" s="99"/>
      <c r="AF215" s="99"/>
      <c r="AG215" s="99"/>
      <c r="AH215" s="99"/>
      <c r="AI215" s="99"/>
      <c r="AJ215" s="99"/>
      <c r="AK215" s="99"/>
      <c r="AL215" s="99"/>
      <c r="AM215" s="99"/>
      <c r="AN215" s="99"/>
    </row>
    <row r="216" spans="1:40" s="71" customFormat="1" x14ac:dyDescent="0.3">
      <c r="A216" s="66">
        <v>4034</v>
      </c>
      <c r="B216" s="67" t="s">
        <v>297</v>
      </c>
      <c r="C216" s="66">
        <v>1</v>
      </c>
      <c r="D216" s="66"/>
      <c r="E216" s="68">
        <v>8</v>
      </c>
      <c r="F216" s="66">
        <v>230</v>
      </c>
      <c r="G216" s="69" t="e">
        <f>#REF!</f>
        <v>#REF!</v>
      </c>
      <c r="H216" s="69" t="e">
        <f t="shared" si="51"/>
        <v>#REF!</v>
      </c>
      <c r="I216" s="69"/>
      <c r="J216" s="119" t="e">
        <f t="shared" si="52"/>
        <v>#REF!</v>
      </c>
      <c r="K216" s="77" t="e">
        <f t="shared" si="54"/>
        <v>#REF!</v>
      </c>
      <c r="L216" s="44" t="e">
        <f t="shared" si="58"/>
        <v>#REF!</v>
      </c>
      <c r="M216" s="40" t="e">
        <f t="shared" si="59"/>
        <v>#REF!</v>
      </c>
      <c r="N216" s="83"/>
      <c r="O216" s="71">
        <f t="shared" si="53"/>
        <v>0</v>
      </c>
      <c r="P216" s="99"/>
      <c r="Q216" s="99"/>
      <c r="R216" s="99"/>
      <c r="S216" s="99"/>
      <c r="T216" s="99"/>
      <c r="U216" s="99"/>
      <c r="V216" s="99"/>
      <c r="W216" s="99"/>
      <c r="X216" s="99"/>
      <c r="Y216" s="99"/>
      <c r="Z216" s="99"/>
      <c r="AA216" s="99"/>
      <c r="AB216" s="99"/>
      <c r="AC216" s="99"/>
      <c r="AD216" s="99"/>
      <c r="AE216" s="99"/>
      <c r="AF216" s="99"/>
      <c r="AG216" s="99"/>
      <c r="AH216" s="99"/>
      <c r="AI216" s="99"/>
      <c r="AJ216" s="99"/>
      <c r="AK216" s="99"/>
      <c r="AL216" s="99"/>
      <c r="AM216" s="99"/>
      <c r="AN216" s="99"/>
    </row>
    <row r="217" spans="1:40" s="71" customFormat="1" x14ac:dyDescent="0.3">
      <c r="A217" s="66">
        <v>4036</v>
      </c>
      <c r="B217" s="67" t="s">
        <v>298</v>
      </c>
      <c r="C217" s="66">
        <v>1</v>
      </c>
      <c r="D217" s="66"/>
      <c r="E217" s="68">
        <v>8</v>
      </c>
      <c r="F217" s="66">
        <v>81</v>
      </c>
      <c r="G217" s="69" t="e">
        <f>#REF!</f>
        <v>#REF!</v>
      </c>
      <c r="H217" s="69" t="e">
        <f t="shared" si="51"/>
        <v>#REF!</v>
      </c>
      <c r="I217" s="69"/>
      <c r="J217" s="119" t="e">
        <f t="shared" si="52"/>
        <v>#REF!</v>
      </c>
      <c r="K217" s="77" t="e">
        <f t="shared" si="54"/>
        <v>#REF!</v>
      </c>
      <c r="L217" s="44" t="e">
        <f t="shared" si="58"/>
        <v>#REF!</v>
      </c>
      <c r="M217" s="40" t="e">
        <f t="shared" si="59"/>
        <v>#REF!</v>
      </c>
      <c r="N217" s="83"/>
      <c r="O217" s="71">
        <f t="shared" si="53"/>
        <v>0</v>
      </c>
      <c r="P217" s="99"/>
      <c r="Q217" s="99"/>
      <c r="R217" s="99"/>
      <c r="S217" s="99"/>
      <c r="T217" s="99"/>
      <c r="U217" s="99"/>
      <c r="V217" s="99"/>
      <c r="W217" s="99"/>
      <c r="X217" s="99"/>
      <c r="Y217" s="99"/>
      <c r="Z217" s="99"/>
      <c r="AA217" s="99"/>
      <c r="AB217" s="99"/>
      <c r="AC217" s="99"/>
      <c r="AD217" s="99"/>
      <c r="AE217" s="99"/>
      <c r="AF217" s="99"/>
      <c r="AG217" s="99"/>
      <c r="AH217" s="99"/>
      <c r="AI217" s="99"/>
      <c r="AJ217" s="99"/>
      <c r="AK217" s="99"/>
      <c r="AL217" s="99"/>
      <c r="AM217" s="99"/>
      <c r="AN217" s="99"/>
    </row>
    <row r="218" spans="1:40" s="71" customFormat="1" x14ac:dyDescent="0.3">
      <c r="A218" s="66">
        <v>4018</v>
      </c>
      <c r="B218" s="67" t="s">
        <v>294</v>
      </c>
      <c r="C218" s="66">
        <v>1</v>
      </c>
      <c r="D218" s="66"/>
      <c r="E218" s="68">
        <v>8</v>
      </c>
      <c r="F218" s="66">
        <v>185</v>
      </c>
      <c r="G218" s="69" t="e">
        <f>#REF!</f>
        <v>#REF!</v>
      </c>
      <c r="H218" s="69" t="e">
        <f t="shared" si="51"/>
        <v>#REF!</v>
      </c>
      <c r="I218" s="69"/>
      <c r="J218" s="119" t="e">
        <f t="shared" si="52"/>
        <v>#REF!</v>
      </c>
      <c r="K218" s="77" t="e">
        <f t="shared" si="54"/>
        <v>#REF!</v>
      </c>
      <c r="L218" s="44" t="e">
        <f t="shared" si="58"/>
        <v>#REF!</v>
      </c>
      <c r="M218" s="40" t="e">
        <f t="shared" si="59"/>
        <v>#REF!</v>
      </c>
      <c r="N218" s="83"/>
      <c r="O218" s="71">
        <f t="shared" si="53"/>
        <v>0</v>
      </c>
      <c r="P218" s="99"/>
      <c r="Q218" s="99"/>
      <c r="R218" s="99"/>
      <c r="S218" s="99"/>
      <c r="T218" s="99"/>
      <c r="U218" s="99"/>
      <c r="V218" s="99"/>
      <c r="W218" s="99"/>
      <c r="X218" s="99"/>
      <c r="Y218" s="99"/>
      <c r="Z218" s="99"/>
      <c r="AA218" s="99"/>
      <c r="AB218" s="99"/>
      <c r="AC218" s="99"/>
      <c r="AD218" s="99"/>
      <c r="AE218" s="99"/>
      <c r="AF218" s="99"/>
      <c r="AG218" s="99"/>
      <c r="AH218" s="99"/>
      <c r="AI218" s="99"/>
      <c r="AJ218" s="99"/>
      <c r="AK218" s="99"/>
      <c r="AL218" s="99"/>
      <c r="AM218" s="99"/>
      <c r="AN218" s="99"/>
    </row>
    <row r="219" spans="1:40" s="71" customFormat="1" x14ac:dyDescent="0.3">
      <c r="A219" s="66">
        <v>4003</v>
      </c>
      <c r="B219" s="67" t="s">
        <v>300</v>
      </c>
      <c r="C219" s="66">
        <v>1</v>
      </c>
      <c r="D219" s="66"/>
      <c r="E219" s="116">
        <v>16</v>
      </c>
      <c r="F219" s="66">
        <v>30</v>
      </c>
      <c r="G219" s="69" t="e">
        <f>#REF!</f>
        <v>#REF!</v>
      </c>
      <c r="H219" s="69" t="e">
        <f t="shared" si="51"/>
        <v>#REF!</v>
      </c>
      <c r="I219" s="69"/>
      <c r="J219" s="119" t="e">
        <f t="shared" si="52"/>
        <v>#REF!</v>
      </c>
      <c r="K219" s="77" t="e">
        <f t="shared" si="54"/>
        <v>#REF!</v>
      </c>
      <c r="L219" s="44" t="e">
        <f t="shared" si="58"/>
        <v>#REF!</v>
      </c>
      <c r="M219" s="40" t="e">
        <f t="shared" si="59"/>
        <v>#REF!</v>
      </c>
      <c r="N219" s="83"/>
      <c r="O219" s="71">
        <f t="shared" si="53"/>
        <v>0</v>
      </c>
      <c r="P219" s="99"/>
      <c r="Q219" s="99"/>
      <c r="R219" s="99"/>
      <c r="S219" s="99"/>
      <c r="T219" s="99"/>
      <c r="U219" s="99"/>
      <c r="V219" s="99"/>
      <c r="W219" s="99"/>
      <c r="X219" s="99"/>
      <c r="Y219" s="99"/>
      <c r="Z219" s="99"/>
      <c r="AA219" s="99"/>
      <c r="AB219" s="99"/>
      <c r="AC219" s="99"/>
      <c r="AD219" s="99"/>
      <c r="AE219" s="99"/>
      <c r="AF219" s="99"/>
      <c r="AG219" s="99"/>
      <c r="AH219" s="99"/>
      <c r="AI219" s="99"/>
      <c r="AJ219" s="99"/>
      <c r="AK219" s="99"/>
      <c r="AL219" s="99"/>
      <c r="AM219" s="99"/>
      <c r="AN219" s="99"/>
    </row>
    <row r="220" spans="1:40" s="71" customFormat="1" x14ac:dyDescent="0.3">
      <c r="A220" s="66">
        <v>4005</v>
      </c>
      <c r="B220" s="67" t="s">
        <v>299</v>
      </c>
      <c r="C220" s="66">
        <v>1</v>
      </c>
      <c r="D220" s="66"/>
      <c r="E220" s="116">
        <v>16</v>
      </c>
      <c r="F220" s="66">
        <v>65</v>
      </c>
      <c r="G220" s="69" t="e">
        <f>#REF!</f>
        <v>#REF!</v>
      </c>
      <c r="H220" s="69" t="e">
        <f t="shared" si="51"/>
        <v>#REF!</v>
      </c>
      <c r="I220" s="69"/>
      <c r="J220" s="119" t="e">
        <f t="shared" si="52"/>
        <v>#REF!</v>
      </c>
      <c r="K220" s="77" t="e">
        <f t="shared" si="54"/>
        <v>#REF!</v>
      </c>
      <c r="L220" s="44" t="e">
        <f t="shared" si="58"/>
        <v>#REF!</v>
      </c>
      <c r="M220" s="40" t="e">
        <f t="shared" si="59"/>
        <v>#REF!</v>
      </c>
      <c r="N220" s="83"/>
      <c r="O220" s="71">
        <f t="shared" si="53"/>
        <v>0</v>
      </c>
      <c r="P220" s="99"/>
      <c r="Q220" s="99"/>
      <c r="R220" s="99"/>
      <c r="S220" s="99"/>
      <c r="T220" s="99"/>
      <c r="U220" s="99"/>
      <c r="V220" s="99"/>
      <c r="W220" s="99"/>
      <c r="X220" s="99"/>
      <c r="Y220" s="99"/>
      <c r="Z220" s="99"/>
      <c r="AA220" s="99"/>
      <c r="AB220" s="99"/>
      <c r="AC220" s="99"/>
      <c r="AD220" s="99"/>
      <c r="AE220" s="99"/>
      <c r="AF220" s="99"/>
      <c r="AG220" s="99"/>
      <c r="AH220" s="99"/>
      <c r="AI220" s="99"/>
      <c r="AJ220" s="99"/>
      <c r="AK220" s="99"/>
      <c r="AL220" s="99"/>
      <c r="AM220" s="99"/>
      <c r="AN220" s="99"/>
    </row>
    <row r="221" spans="1:40" s="71" customFormat="1" x14ac:dyDescent="0.3">
      <c r="A221" s="66">
        <v>4007</v>
      </c>
      <c r="B221" s="67" t="s">
        <v>301</v>
      </c>
      <c r="C221" s="66">
        <v>1</v>
      </c>
      <c r="D221" s="66"/>
      <c r="E221" s="116">
        <v>16</v>
      </c>
      <c r="F221" s="66">
        <v>45</v>
      </c>
      <c r="G221" s="69" t="e">
        <f>#REF!</f>
        <v>#REF!</v>
      </c>
      <c r="H221" s="69" t="e">
        <f t="shared" si="51"/>
        <v>#REF!</v>
      </c>
      <c r="I221" s="69"/>
      <c r="J221" s="119" t="e">
        <f t="shared" si="52"/>
        <v>#REF!</v>
      </c>
      <c r="K221" s="77" t="e">
        <f t="shared" si="54"/>
        <v>#REF!</v>
      </c>
      <c r="L221" s="44" t="e">
        <f t="shared" si="58"/>
        <v>#REF!</v>
      </c>
      <c r="M221" s="40" t="e">
        <f t="shared" si="59"/>
        <v>#REF!</v>
      </c>
      <c r="N221" s="83"/>
      <c r="O221" s="71">
        <f t="shared" si="53"/>
        <v>0</v>
      </c>
      <c r="P221" s="99"/>
      <c r="Q221" s="99"/>
      <c r="R221" s="99"/>
      <c r="S221" s="99"/>
      <c r="T221" s="99"/>
      <c r="U221" s="99"/>
      <c r="V221" s="99"/>
      <c r="W221" s="99"/>
      <c r="X221" s="99"/>
      <c r="Y221" s="99"/>
      <c r="Z221" s="99"/>
      <c r="AA221" s="99"/>
      <c r="AB221" s="99"/>
      <c r="AC221" s="99"/>
      <c r="AD221" s="99"/>
      <c r="AE221" s="99"/>
      <c r="AF221" s="99"/>
      <c r="AG221" s="99"/>
      <c r="AH221" s="99"/>
      <c r="AI221" s="99"/>
      <c r="AJ221" s="99"/>
      <c r="AK221" s="99"/>
      <c r="AL221" s="99"/>
      <c r="AM221" s="99"/>
      <c r="AN221" s="99"/>
    </row>
    <row r="222" spans="1:40" s="71" customFormat="1" x14ac:dyDescent="0.3">
      <c r="A222" s="66">
        <v>4009</v>
      </c>
      <c r="B222" s="67" t="s">
        <v>302</v>
      </c>
      <c r="C222" s="66">
        <v>1</v>
      </c>
      <c r="D222" s="66"/>
      <c r="E222" s="116">
        <v>16</v>
      </c>
      <c r="F222" s="66">
        <v>66</v>
      </c>
      <c r="G222" s="69" t="e">
        <f>#REF!</f>
        <v>#REF!</v>
      </c>
      <c r="H222" s="69" t="e">
        <f t="shared" si="51"/>
        <v>#REF!</v>
      </c>
      <c r="I222" s="69"/>
      <c r="J222" s="119" t="e">
        <f t="shared" si="52"/>
        <v>#REF!</v>
      </c>
      <c r="K222" s="77" t="e">
        <f t="shared" si="54"/>
        <v>#REF!</v>
      </c>
      <c r="L222" s="44" t="e">
        <f t="shared" si="58"/>
        <v>#REF!</v>
      </c>
      <c r="M222" s="40" t="e">
        <f t="shared" si="59"/>
        <v>#REF!</v>
      </c>
      <c r="N222" s="83"/>
      <c r="O222" s="71">
        <f t="shared" si="53"/>
        <v>0</v>
      </c>
      <c r="P222" s="99"/>
      <c r="Q222" s="99"/>
      <c r="R222" s="99"/>
      <c r="S222" s="99"/>
      <c r="T222" s="99"/>
      <c r="U222" s="99"/>
      <c r="V222" s="99"/>
      <c r="W222" s="99"/>
      <c r="X222" s="99"/>
      <c r="Y222" s="99"/>
      <c r="Z222" s="99"/>
      <c r="AA222" s="99"/>
      <c r="AB222" s="99"/>
      <c r="AC222" s="99"/>
      <c r="AD222" s="99"/>
      <c r="AE222" s="99"/>
      <c r="AF222" s="99"/>
      <c r="AG222" s="99"/>
      <c r="AH222" s="99"/>
      <c r="AI222" s="99"/>
      <c r="AJ222" s="99"/>
      <c r="AK222" s="99"/>
      <c r="AL222" s="99"/>
      <c r="AM222" s="99"/>
      <c r="AN222" s="99"/>
    </row>
    <row r="223" spans="1:40" s="71" customFormat="1" x14ac:dyDescent="0.3">
      <c r="A223" s="66">
        <v>4011</v>
      </c>
      <c r="B223" s="67" t="s">
        <v>303</v>
      </c>
      <c r="C223" s="66">
        <v>1</v>
      </c>
      <c r="D223" s="66"/>
      <c r="E223" s="116">
        <v>16</v>
      </c>
      <c r="F223" s="66">
        <v>40</v>
      </c>
      <c r="G223" s="69" t="e">
        <f>#REF!</f>
        <v>#REF!</v>
      </c>
      <c r="H223" s="69" t="e">
        <f t="shared" si="51"/>
        <v>#REF!</v>
      </c>
      <c r="I223" s="69"/>
      <c r="J223" s="119" t="e">
        <f t="shared" si="52"/>
        <v>#REF!</v>
      </c>
      <c r="K223" s="77" t="e">
        <f t="shared" si="54"/>
        <v>#REF!</v>
      </c>
      <c r="L223" s="44" t="e">
        <f t="shared" si="58"/>
        <v>#REF!</v>
      </c>
      <c r="M223" s="40" t="e">
        <f t="shared" si="59"/>
        <v>#REF!</v>
      </c>
      <c r="N223" s="83"/>
      <c r="O223" s="71">
        <f t="shared" si="53"/>
        <v>0</v>
      </c>
      <c r="P223" s="99"/>
      <c r="Q223" s="99"/>
      <c r="R223" s="99"/>
      <c r="S223" s="99"/>
      <c r="T223" s="99"/>
      <c r="U223" s="99"/>
      <c r="V223" s="99"/>
      <c r="W223" s="99"/>
      <c r="X223" s="99"/>
      <c r="Y223" s="99"/>
      <c r="Z223" s="99"/>
      <c r="AA223" s="99"/>
      <c r="AB223" s="99"/>
      <c r="AC223" s="99"/>
      <c r="AD223" s="99"/>
      <c r="AE223" s="99"/>
      <c r="AF223" s="99"/>
      <c r="AG223" s="99"/>
      <c r="AH223" s="99"/>
      <c r="AI223" s="99"/>
      <c r="AJ223" s="99"/>
      <c r="AK223" s="99"/>
      <c r="AL223" s="99"/>
      <c r="AM223" s="99"/>
      <c r="AN223" s="99"/>
    </row>
    <row r="224" spans="1:40" s="71" customFormat="1" x14ac:dyDescent="0.3">
      <c r="A224" s="66">
        <v>4014</v>
      </c>
      <c r="B224" s="67" t="s">
        <v>305</v>
      </c>
      <c r="C224" s="66">
        <v>1</v>
      </c>
      <c r="D224" s="66"/>
      <c r="E224" s="68">
        <v>12</v>
      </c>
      <c r="F224" s="66">
        <v>110</v>
      </c>
      <c r="G224" s="69" t="e">
        <f>#REF!</f>
        <v>#REF!</v>
      </c>
      <c r="H224" s="69" t="e">
        <f t="shared" si="51"/>
        <v>#REF!</v>
      </c>
      <c r="I224" s="69"/>
      <c r="J224" s="119" t="e">
        <f t="shared" si="52"/>
        <v>#REF!</v>
      </c>
      <c r="K224" s="77" t="e">
        <f t="shared" si="54"/>
        <v>#REF!</v>
      </c>
      <c r="L224" s="44" t="e">
        <f t="shared" si="58"/>
        <v>#REF!</v>
      </c>
      <c r="M224" s="40" t="e">
        <f t="shared" si="59"/>
        <v>#REF!</v>
      </c>
      <c r="N224" s="83"/>
      <c r="O224" s="71">
        <f t="shared" si="53"/>
        <v>0</v>
      </c>
      <c r="P224" s="99"/>
      <c r="Q224" s="99"/>
      <c r="R224" s="99"/>
      <c r="S224" s="99"/>
      <c r="T224" s="99"/>
      <c r="U224" s="99"/>
      <c r="V224" s="99"/>
      <c r="W224" s="99"/>
      <c r="X224" s="99"/>
      <c r="Y224" s="99"/>
      <c r="Z224" s="99"/>
      <c r="AA224" s="99"/>
      <c r="AB224" s="99"/>
      <c r="AC224" s="99"/>
      <c r="AD224" s="99"/>
      <c r="AE224" s="99"/>
      <c r="AF224" s="99"/>
      <c r="AG224" s="99"/>
      <c r="AH224" s="99"/>
      <c r="AI224" s="99"/>
      <c r="AJ224" s="99"/>
      <c r="AK224" s="99"/>
      <c r="AL224" s="99"/>
      <c r="AM224" s="99"/>
      <c r="AN224" s="99"/>
    </row>
    <row r="225" spans="1:15" s="110" customFormat="1" x14ac:dyDescent="0.3">
      <c r="A225" s="75">
        <v>4022</v>
      </c>
      <c r="B225" s="102" t="s">
        <v>306</v>
      </c>
      <c r="C225" s="75">
        <v>1</v>
      </c>
      <c r="D225" s="75"/>
      <c r="E225" s="106">
        <v>8</v>
      </c>
      <c r="F225" s="75">
        <v>230</v>
      </c>
      <c r="G225" s="107" t="e">
        <f>#REF!</f>
        <v>#REF!</v>
      </c>
      <c r="H225" s="69" t="e">
        <f t="shared" si="51"/>
        <v>#REF!</v>
      </c>
      <c r="I225" s="107"/>
      <c r="J225" s="119" t="e">
        <f t="shared" si="52"/>
        <v>#REF!</v>
      </c>
      <c r="K225" s="77" t="e">
        <f t="shared" si="54"/>
        <v>#REF!</v>
      </c>
      <c r="L225" s="108" t="e">
        <f t="shared" si="58"/>
        <v>#REF!</v>
      </c>
      <c r="M225" s="40" t="e">
        <f t="shared" si="59"/>
        <v>#REF!</v>
      </c>
      <c r="N225" s="109"/>
      <c r="O225" s="110">
        <f t="shared" si="53"/>
        <v>0</v>
      </c>
    </row>
    <row r="226" spans="1:15" x14ac:dyDescent="0.3">
      <c r="D226" s="12">
        <v>87</v>
      </c>
    </row>
    <row r="228" spans="1:15" x14ac:dyDescent="0.3">
      <c r="D228" s="12" t="s">
        <v>378</v>
      </c>
      <c r="E228" s="141" t="s">
        <v>380</v>
      </c>
      <c r="F228" s="141"/>
    </row>
    <row r="229" spans="1:15" x14ac:dyDescent="0.3">
      <c r="D229" s="12" t="s">
        <v>379</v>
      </c>
    </row>
  </sheetData>
  <mergeCells count="2">
    <mergeCell ref="A1:M1"/>
    <mergeCell ref="E228:F22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84333-3663-4D70-B309-E887EF46CDF4}">
  <dimension ref="A1:AN231"/>
  <sheetViews>
    <sheetView showGridLines="0" workbookViewId="0">
      <selection activeCell="D45" sqref="D45"/>
    </sheetView>
  </sheetViews>
  <sheetFormatPr defaultColWidth="8.88671875" defaultRowHeight="13.8" x14ac:dyDescent="0.3"/>
  <cols>
    <col min="1" max="1" width="5" style="12" bestFit="1" customWidth="1"/>
    <col min="2" max="2" width="37.6640625" style="12" customWidth="1"/>
    <col min="3" max="3" width="9" style="12" customWidth="1"/>
    <col min="4" max="4" width="10.6640625" style="12" customWidth="1"/>
    <col min="5" max="5" width="10.6640625" style="26" customWidth="1"/>
    <col min="6" max="7" width="10.6640625" style="12" customWidth="1"/>
    <col min="8" max="8" width="10.6640625" style="48" customWidth="1"/>
    <col min="9" max="10" width="10.6640625" style="12" customWidth="1"/>
    <col min="11" max="11" width="10.6640625" style="19" customWidth="1"/>
    <col min="12" max="12" width="10.6640625" style="31" customWidth="1"/>
    <col min="13" max="13" width="10.6640625" style="61" customWidth="1"/>
    <col min="14" max="14" width="8.88671875" style="82" customWidth="1"/>
    <col min="15" max="17" width="8.88671875" style="12" customWidth="1"/>
    <col min="18" max="18" width="8.88671875" style="48" customWidth="1"/>
    <col min="19" max="16384" width="8.88671875" style="12"/>
  </cols>
  <sheetData>
    <row r="1" spans="1:40" ht="14.4" customHeight="1" x14ac:dyDescent="0.3">
      <c r="A1" s="139" t="s">
        <v>387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40"/>
    </row>
    <row r="2" spans="1:40" ht="83.4" customHeight="1" x14ac:dyDescent="0.3">
      <c r="A2" s="6" t="s">
        <v>318</v>
      </c>
      <c r="B2" s="6" t="s">
        <v>0</v>
      </c>
      <c r="C2" s="6" t="s">
        <v>3</v>
      </c>
      <c r="D2" s="6" t="s">
        <v>70</v>
      </c>
      <c r="E2" s="6" t="s">
        <v>2</v>
      </c>
      <c r="F2" s="6" t="s">
        <v>1</v>
      </c>
      <c r="G2" s="29" t="s">
        <v>412</v>
      </c>
      <c r="H2" s="118" t="s">
        <v>268</v>
      </c>
      <c r="I2" s="6" t="s">
        <v>435</v>
      </c>
      <c r="J2" s="6" t="s">
        <v>393</v>
      </c>
      <c r="K2" s="60" t="s">
        <v>392</v>
      </c>
      <c r="L2" s="30" t="s">
        <v>13</v>
      </c>
      <c r="M2" s="60" t="s">
        <v>12</v>
      </c>
    </row>
    <row r="3" spans="1:40" s="71" customFormat="1" x14ac:dyDescent="0.3">
      <c r="A3" s="66">
        <v>11</v>
      </c>
      <c r="B3" s="67" t="s">
        <v>137</v>
      </c>
      <c r="C3" s="66">
        <v>12</v>
      </c>
      <c r="D3" s="88">
        <v>2724</v>
      </c>
      <c r="E3" s="68">
        <v>10</v>
      </c>
      <c r="F3" s="66">
        <v>3200</v>
      </c>
      <c r="G3" s="107">
        <f>R3</f>
        <v>3100</v>
      </c>
      <c r="H3" s="69">
        <f>SUM(F3+G3)/2</f>
        <v>3150</v>
      </c>
      <c r="I3" s="66"/>
      <c r="J3" s="119">
        <f>H3-D3-I3</f>
        <v>426</v>
      </c>
      <c r="K3" s="77">
        <f>(H3-D3-I3)/C3</f>
        <v>35.5</v>
      </c>
      <c r="L3" s="44">
        <f t="shared" ref="L3:L57" si="0">H3*0.05/C3</f>
        <v>13.125</v>
      </c>
      <c r="M3" s="40">
        <f t="shared" ref="M3:M66" si="1">K3+L3</f>
        <v>48.625</v>
      </c>
      <c r="N3" s="83">
        <v>740</v>
      </c>
      <c r="O3" s="71">
        <f>N3/2</f>
        <v>370</v>
      </c>
      <c r="P3" s="99"/>
      <c r="Q3" s="88">
        <v>930</v>
      </c>
      <c r="R3" s="119">
        <f>Q3/3*E3</f>
        <v>3100</v>
      </c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99"/>
    </row>
    <row r="4" spans="1:40" s="71" customFormat="1" x14ac:dyDescent="0.3">
      <c r="A4" s="66">
        <v>3044</v>
      </c>
      <c r="B4" s="67" t="s">
        <v>132</v>
      </c>
      <c r="C4" s="66">
        <v>12</v>
      </c>
      <c r="D4" s="88">
        <v>407</v>
      </c>
      <c r="E4" s="68">
        <v>10</v>
      </c>
      <c r="F4" s="66">
        <v>988</v>
      </c>
      <c r="G4" s="107">
        <f t="shared" ref="G4:G68" si="2">R4</f>
        <v>1066.6666666666667</v>
      </c>
      <c r="H4" s="69">
        <f t="shared" ref="H4:H67" si="3">SUM(F4+G4)/2</f>
        <v>1027.3333333333335</v>
      </c>
      <c r="I4" s="66"/>
      <c r="J4" s="119">
        <f t="shared" ref="J4:J67" si="4">H4-D4-I4</f>
        <v>620.33333333333348</v>
      </c>
      <c r="K4" s="77">
        <f t="shared" ref="K4:K67" si="5">(H4-D4-I4)/C4</f>
        <v>51.694444444444457</v>
      </c>
      <c r="L4" s="44">
        <f t="shared" si="0"/>
        <v>4.2805555555555559</v>
      </c>
      <c r="M4" s="40">
        <f t="shared" si="1"/>
        <v>55.975000000000016</v>
      </c>
      <c r="N4" s="83"/>
      <c r="O4" s="71">
        <f t="shared" ref="O4:O68" si="6">N4/2</f>
        <v>0</v>
      </c>
      <c r="P4" s="99"/>
      <c r="Q4" s="88">
        <v>320</v>
      </c>
      <c r="R4" s="119">
        <f t="shared" ref="R4:R66" si="7">Q4/3*E4</f>
        <v>1066.6666666666667</v>
      </c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  <c r="AN4" s="99"/>
    </row>
    <row r="5" spans="1:40" s="71" customFormat="1" x14ac:dyDescent="0.3">
      <c r="A5" s="66">
        <v>3040</v>
      </c>
      <c r="B5" s="67" t="s">
        <v>130</v>
      </c>
      <c r="C5" s="66">
        <v>12</v>
      </c>
      <c r="D5" s="88">
        <v>581</v>
      </c>
      <c r="E5" s="68">
        <v>10</v>
      </c>
      <c r="F5" s="66">
        <v>820</v>
      </c>
      <c r="G5" s="107">
        <f t="shared" si="2"/>
        <v>833.33333333333326</v>
      </c>
      <c r="H5" s="69">
        <f t="shared" si="3"/>
        <v>826.66666666666663</v>
      </c>
      <c r="I5" s="66"/>
      <c r="J5" s="119">
        <f t="shared" si="4"/>
        <v>245.66666666666663</v>
      </c>
      <c r="K5" s="77">
        <f t="shared" si="5"/>
        <v>20.472222222222218</v>
      </c>
      <c r="L5" s="44">
        <f t="shared" si="0"/>
        <v>3.4444444444444446</v>
      </c>
      <c r="M5" s="40">
        <f t="shared" si="1"/>
        <v>23.916666666666664</v>
      </c>
      <c r="N5" s="83">
        <v>85</v>
      </c>
      <c r="O5" s="71">
        <f t="shared" si="6"/>
        <v>42.5</v>
      </c>
      <c r="P5" s="99"/>
      <c r="Q5" s="88">
        <v>250</v>
      </c>
      <c r="R5" s="119">
        <f t="shared" si="7"/>
        <v>833.33333333333326</v>
      </c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  <c r="AH5" s="99"/>
      <c r="AI5" s="99"/>
      <c r="AJ5" s="99"/>
      <c r="AK5" s="99"/>
      <c r="AL5" s="99"/>
      <c r="AM5" s="99"/>
      <c r="AN5" s="99"/>
    </row>
    <row r="6" spans="1:40" s="71" customFormat="1" x14ac:dyDescent="0.3">
      <c r="A6" s="66">
        <v>3050</v>
      </c>
      <c r="B6" s="67" t="s">
        <v>131</v>
      </c>
      <c r="C6" s="66">
        <v>12</v>
      </c>
      <c r="D6" s="88">
        <v>577</v>
      </c>
      <c r="E6" s="68">
        <v>10</v>
      </c>
      <c r="F6" s="66">
        <v>795</v>
      </c>
      <c r="G6" s="107">
        <f t="shared" si="2"/>
        <v>1016.6666666666667</v>
      </c>
      <c r="H6" s="69">
        <f t="shared" si="3"/>
        <v>905.83333333333337</v>
      </c>
      <c r="I6" s="66"/>
      <c r="J6" s="119">
        <f t="shared" si="4"/>
        <v>328.83333333333337</v>
      </c>
      <c r="K6" s="77">
        <f t="shared" si="5"/>
        <v>27.402777777777782</v>
      </c>
      <c r="L6" s="44">
        <f t="shared" si="0"/>
        <v>3.7743055555555558</v>
      </c>
      <c r="M6" s="40">
        <f t="shared" si="1"/>
        <v>31.177083333333339</v>
      </c>
      <c r="N6" s="83">
        <v>253</v>
      </c>
      <c r="O6" s="71">
        <f t="shared" si="6"/>
        <v>126.5</v>
      </c>
      <c r="P6" s="99"/>
      <c r="Q6" s="88">
        <v>305</v>
      </c>
      <c r="R6" s="119">
        <f t="shared" si="7"/>
        <v>1016.6666666666667</v>
      </c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</row>
    <row r="7" spans="1:40" s="71" customFormat="1" x14ac:dyDescent="0.3">
      <c r="A7" s="66">
        <v>3099</v>
      </c>
      <c r="B7" s="67" t="s">
        <v>201</v>
      </c>
      <c r="C7" s="66">
        <v>30</v>
      </c>
      <c r="D7" s="88">
        <v>365</v>
      </c>
      <c r="E7" s="68">
        <v>3.5</v>
      </c>
      <c r="F7" s="66">
        <v>473</v>
      </c>
      <c r="G7" s="107">
        <f t="shared" si="2"/>
        <v>256.66666666666663</v>
      </c>
      <c r="H7" s="69">
        <f t="shared" si="3"/>
        <v>364.83333333333331</v>
      </c>
      <c r="I7" s="66"/>
      <c r="J7" s="119">
        <f t="shared" si="4"/>
        <v>-0.16666666666668561</v>
      </c>
      <c r="K7" s="77">
        <f>IF(J7&lt;=0,0, J7)/C7</f>
        <v>0</v>
      </c>
      <c r="L7" s="44">
        <f t="shared" si="0"/>
        <v>0.60805555555555557</v>
      </c>
      <c r="M7" s="40">
        <f t="shared" si="1"/>
        <v>0.60805555555555557</v>
      </c>
      <c r="N7" s="83">
        <v>233</v>
      </c>
      <c r="O7" s="71">
        <f t="shared" si="6"/>
        <v>116.5</v>
      </c>
      <c r="P7" s="99"/>
      <c r="Q7" s="88">
        <v>220</v>
      </c>
      <c r="R7" s="119">
        <f t="shared" si="7"/>
        <v>256.66666666666663</v>
      </c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</row>
    <row r="8" spans="1:40" s="71" customFormat="1" x14ac:dyDescent="0.3">
      <c r="A8" s="66">
        <v>1039</v>
      </c>
      <c r="B8" s="67" t="s">
        <v>53</v>
      </c>
      <c r="C8" s="66">
        <v>24</v>
      </c>
      <c r="D8" s="88">
        <v>4337</v>
      </c>
      <c r="E8" s="68">
        <v>9</v>
      </c>
      <c r="F8" s="66">
        <v>3750</v>
      </c>
      <c r="G8" s="107">
        <f t="shared" si="2"/>
        <v>3588</v>
      </c>
      <c r="H8" s="69">
        <f t="shared" si="3"/>
        <v>3669</v>
      </c>
      <c r="I8" s="66"/>
      <c r="J8" s="119">
        <f t="shared" si="4"/>
        <v>-668</v>
      </c>
      <c r="K8" s="77">
        <f t="shared" si="5"/>
        <v>-27.833333333333332</v>
      </c>
      <c r="L8" s="44">
        <f t="shared" si="0"/>
        <v>7.6437500000000007</v>
      </c>
      <c r="M8" s="40">
        <f t="shared" si="1"/>
        <v>-20.189583333333331</v>
      </c>
      <c r="N8" s="83">
        <v>1651</v>
      </c>
      <c r="O8" s="71">
        <f t="shared" si="6"/>
        <v>825.5</v>
      </c>
      <c r="P8" s="99"/>
      <c r="Q8" s="88">
        <v>1196</v>
      </c>
      <c r="R8" s="119">
        <f t="shared" si="7"/>
        <v>3588</v>
      </c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</row>
    <row r="9" spans="1:40" s="71" customFormat="1" x14ac:dyDescent="0.3">
      <c r="A9" s="66">
        <v>3087</v>
      </c>
      <c r="B9" s="67" t="s">
        <v>413</v>
      </c>
      <c r="C9" s="66">
        <v>21</v>
      </c>
      <c r="D9" s="88">
        <v>551</v>
      </c>
      <c r="E9" s="68">
        <v>9</v>
      </c>
      <c r="F9" s="66">
        <v>600</v>
      </c>
      <c r="G9" s="107">
        <f t="shared" si="2"/>
        <v>537</v>
      </c>
      <c r="H9" s="69">
        <f t="shared" ref="H9:H18" si="8">SUM(F9+G9)/2</f>
        <v>568.5</v>
      </c>
      <c r="I9" s="66"/>
      <c r="J9" s="119">
        <f t="shared" ref="J9:J18" si="9">H9-D9-I9</f>
        <v>17.5</v>
      </c>
      <c r="K9" s="77">
        <f t="shared" ref="K9:K18" si="10">(H9-D9-I9)/C9</f>
        <v>0.83333333333333337</v>
      </c>
      <c r="L9" s="44">
        <f t="shared" ref="L9:L18" si="11">H9*0.05/C9</f>
        <v>1.3535714285714286</v>
      </c>
      <c r="M9" s="40">
        <f t="shared" ref="M9:M18" si="12">K9+L9</f>
        <v>2.1869047619047621</v>
      </c>
      <c r="N9" s="83">
        <v>287</v>
      </c>
      <c r="O9" s="71">
        <v>72</v>
      </c>
      <c r="P9" s="99"/>
      <c r="Q9" s="88">
        <v>179</v>
      </c>
      <c r="R9" s="119">
        <f t="shared" ref="R9:R18" si="13">Q9/3*E9</f>
        <v>537</v>
      </c>
      <c r="S9" s="99"/>
      <c r="T9" s="99"/>
      <c r="U9" s="99"/>
      <c r="V9" s="99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</row>
    <row r="10" spans="1:40" s="71" customFormat="1" x14ac:dyDescent="0.3">
      <c r="A10" s="66">
        <v>1107</v>
      </c>
      <c r="B10" s="67" t="s">
        <v>414</v>
      </c>
      <c r="C10" s="66">
        <v>15</v>
      </c>
      <c r="D10" s="88">
        <v>408</v>
      </c>
      <c r="E10" s="68">
        <v>6</v>
      </c>
      <c r="F10" s="66">
        <v>648</v>
      </c>
      <c r="G10" s="107">
        <f t="shared" si="2"/>
        <v>962</v>
      </c>
      <c r="H10" s="69">
        <f t="shared" si="8"/>
        <v>805</v>
      </c>
      <c r="I10" s="66"/>
      <c r="J10" s="119">
        <f t="shared" si="9"/>
        <v>397</v>
      </c>
      <c r="K10" s="77">
        <f t="shared" si="10"/>
        <v>26.466666666666665</v>
      </c>
      <c r="L10" s="44">
        <f t="shared" si="11"/>
        <v>2.6833333333333331</v>
      </c>
      <c r="M10" s="40">
        <f t="shared" si="12"/>
        <v>29.15</v>
      </c>
      <c r="N10" s="83">
        <v>230</v>
      </c>
      <c r="O10" s="71">
        <f t="shared" ref="O10:O18" si="14">N10/2</f>
        <v>115</v>
      </c>
      <c r="P10" s="99"/>
      <c r="Q10" s="88">
        <v>481</v>
      </c>
      <c r="R10" s="119">
        <f t="shared" si="13"/>
        <v>962</v>
      </c>
      <c r="S10" s="99"/>
      <c r="T10" s="99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</row>
    <row r="11" spans="1:40" s="71" customFormat="1" x14ac:dyDescent="0.3">
      <c r="A11" s="66">
        <v>3095</v>
      </c>
      <c r="B11" s="67" t="s">
        <v>388</v>
      </c>
      <c r="C11" s="66">
        <v>30</v>
      </c>
      <c r="D11" s="88">
        <v>94</v>
      </c>
      <c r="E11" s="68">
        <v>9</v>
      </c>
      <c r="F11" s="66">
        <v>131</v>
      </c>
      <c r="G11" s="107">
        <f t="shared" si="2"/>
        <v>75</v>
      </c>
      <c r="H11" s="69">
        <f t="shared" si="8"/>
        <v>103</v>
      </c>
      <c r="I11" s="66"/>
      <c r="J11" s="119">
        <f t="shared" si="9"/>
        <v>9</v>
      </c>
      <c r="K11" s="77">
        <f t="shared" si="10"/>
        <v>0.3</v>
      </c>
      <c r="L11" s="44">
        <f t="shared" si="11"/>
        <v>0.17166666666666669</v>
      </c>
      <c r="M11" s="40">
        <f t="shared" si="12"/>
        <v>0.47166666666666668</v>
      </c>
      <c r="N11" s="83">
        <v>21</v>
      </c>
      <c r="O11" s="71">
        <f t="shared" si="14"/>
        <v>10.5</v>
      </c>
      <c r="P11" s="99"/>
      <c r="Q11" s="88">
        <v>25</v>
      </c>
      <c r="R11" s="119">
        <f t="shared" si="13"/>
        <v>75</v>
      </c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99"/>
      <c r="AJ11" s="99"/>
      <c r="AK11" s="99"/>
      <c r="AL11" s="99"/>
      <c r="AM11" s="99"/>
      <c r="AN11" s="99"/>
    </row>
    <row r="12" spans="1:40" s="71" customFormat="1" x14ac:dyDescent="0.3">
      <c r="A12" s="66">
        <v>3096</v>
      </c>
      <c r="B12" s="67" t="s">
        <v>187</v>
      </c>
      <c r="C12" s="66">
        <v>30</v>
      </c>
      <c r="D12" s="88">
        <v>82</v>
      </c>
      <c r="E12" s="68">
        <v>9</v>
      </c>
      <c r="F12" s="66">
        <v>63</v>
      </c>
      <c r="G12" s="107">
        <f t="shared" si="2"/>
        <v>78</v>
      </c>
      <c r="H12" s="69">
        <f t="shared" si="8"/>
        <v>70.5</v>
      </c>
      <c r="I12" s="66"/>
      <c r="J12" s="119">
        <f t="shared" si="9"/>
        <v>-11.5</v>
      </c>
      <c r="K12" s="77">
        <f t="shared" si="10"/>
        <v>-0.38333333333333336</v>
      </c>
      <c r="L12" s="44">
        <f t="shared" si="11"/>
        <v>0.11750000000000001</v>
      </c>
      <c r="M12" s="40">
        <f t="shared" si="12"/>
        <v>-0.26583333333333337</v>
      </c>
      <c r="N12" s="83">
        <v>25</v>
      </c>
      <c r="O12" s="71">
        <f t="shared" si="14"/>
        <v>12.5</v>
      </c>
      <c r="P12" s="99"/>
      <c r="Q12" s="88">
        <v>26</v>
      </c>
      <c r="R12" s="119">
        <f t="shared" si="13"/>
        <v>78</v>
      </c>
      <c r="S12" s="99"/>
      <c r="T12" s="99"/>
      <c r="U12" s="99"/>
      <c r="V12" s="99"/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99"/>
      <c r="AH12" s="99"/>
      <c r="AI12" s="99"/>
      <c r="AJ12" s="99"/>
      <c r="AK12" s="99"/>
      <c r="AL12" s="99"/>
      <c r="AM12" s="99"/>
      <c r="AN12" s="99"/>
    </row>
    <row r="13" spans="1:40" s="71" customFormat="1" x14ac:dyDescent="0.3">
      <c r="A13" s="66">
        <v>3097</v>
      </c>
      <c r="B13" s="67" t="s">
        <v>185</v>
      </c>
      <c r="C13" s="66">
        <v>30</v>
      </c>
      <c r="D13" s="88">
        <v>79</v>
      </c>
      <c r="E13" s="68">
        <v>9</v>
      </c>
      <c r="F13" s="66">
        <v>126</v>
      </c>
      <c r="G13" s="107">
        <f t="shared" si="2"/>
        <v>93</v>
      </c>
      <c r="H13" s="69">
        <f t="shared" si="8"/>
        <v>109.5</v>
      </c>
      <c r="I13" s="66"/>
      <c r="J13" s="119">
        <f t="shared" si="9"/>
        <v>30.5</v>
      </c>
      <c r="K13" s="77">
        <f t="shared" si="10"/>
        <v>1.0166666666666666</v>
      </c>
      <c r="L13" s="44">
        <f t="shared" si="11"/>
        <v>0.18250000000000002</v>
      </c>
      <c r="M13" s="40">
        <f t="shared" si="12"/>
        <v>1.1991666666666667</v>
      </c>
      <c r="N13" s="83">
        <v>19</v>
      </c>
      <c r="O13" s="71">
        <f t="shared" si="14"/>
        <v>9.5</v>
      </c>
      <c r="P13" s="99"/>
      <c r="Q13" s="88">
        <v>31</v>
      </c>
      <c r="R13" s="119">
        <f t="shared" si="13"/>
        <v>93</v>
      </c>
      <c r="S13" s="99"/>
      <c r="T13" s="99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99"/>
      <c r="AF13" s="99"/>
      <c r="AG13" s="99"/>
      <c r="AH13" s="99"/>
      <c r="AI13" s="99"/>
      <c r="AJ13" s="99"/>
      <c r="AK13" s="99"/>
      <c r="AL13" s="99"/>
      <c r="AM13" s="99"/>
      <c r="AN13" s="99"/>
    </row>
    <row r="14" spans="1:40" s="71" customFormat="1" x14ac:dyDescent="0.3">
      <c r="A14" s="66">
        <v>1240</v>
      </c>
      <c r="B14" s="67" t="s">
        <v>184</v>
      </c>
      <c r="C14" s="66">
        <v>30</v>
      </c>
      <c r="D14" s="88">
        <v>254</v>
      </c>
      <c r="E14" s="68">
        <v>9</v>
      </c>
      <c r="F14" s="66">
        <v>153</v>
      </c>
      <c r="G14" s="107">
        <f t="shared" si="2"/>
        <v>135</v>
      </c>
      <c r="H14" s="69">
        <f t="shared" si="8"/>
        <v>144</v>
      </c>
      <c r="I14" s="66"/>
      <c r="J14" s="119">
        <f t="shared" si="9"/>
        <v>-110</v>
      </c>
      <c r="K14" s="77">
        <f t="shared" si="10"/>
        <v>-3.6666666666666665</v>
      </c>
      <c r="L14" s="44">
        <f t="shared" si="11"/>
        <v>0.24000000000000002</v>
      </c>
      <c r="M14" s="40">
        <f t="shared" si="12"/>
        <v>-3.4266666666666663</v>
      </c>
      <c r="N14" s="83">
        <v>39</v>
      </c>
      <c r="O14" s="71">
        <f t="shared" si="14"/>
        <v>19.5</v>
      </c>
      <c r="P14" s="99"/>
      <c r="Q14" s="88">
        <v>45</v>
      </c>
      <c r="R14" s="119">
        <f t="shared" si="13"/>
        <v>135</v>
      </c>
      <c r="S14" s="99"/>
      <c r="T14" s="99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99"/>
      <c r="AF14" s="99"/>
      <c r="AG14" s="99"/>
      <c r="AH14" s="99"/>
      <c r="AI14" s="99"/>
      <c r="AJ14" s="99"/>
      <c r="AK14" s="99"/>
      <c r="AL14" s="99"/>
      <c r="AM14" s="99"/>
      <c r="AN14" s="99"/>
    </row>
    <row r="15" spans="1:40" s="71" customFormat="1" x14ac:dyDescent="0.3">
      <c r="A15" s="66">
        <v>1335</v>
      </c>
      <c r="B15" s="67" t="s">
        <v>415</v>
      </c>
      <c r="C15" s="66">
        <v>28</v>
      </c>
      <c r="D15" s="88">
        <v>984</v>
      </c>
      <c r="E15" s="68">
        <v>9</v>
      </c>
      <c r="F15" s="66">
        <v>677</v>
      </c>
      <c r="G15" s="107">
        <f t="shared" si="2"/>
        <v>600</v>
      </c>
      <c r="H15" s="69">
        <f t="shared" si="8"/>
        <v>638.5</v>
      </c>
      <c r="I15" s="66"/>
      <c r="J15" s="119">
        <f t="shared" si="9"/>
        <v>-345.5</v>
      </c>
      <c r="K15" s="77">
        <f t="shared" si="10"/>
        <v>-12.339285714285714</v>
      </c>
      <c r="L15" s="44">
        <f t="shared" si="11"/>
        <v>1.1401785714285715</v>
      </c>
      <c r="M15" s="40">
        <f t="shared" si="12"/>
        <v>-11.199107142857143</v>
      </c>
      <c r="N15" s="83">
        <v>309</v>
      </c>
      <c r="O15" s="71">
        <f t="shared" si="14"/>
        <v>154.5</v>
      </c>
      <c r="P15" s="99"/>
      <c r="Q15" s="88">
        <v>200</v>
      </c>
      <c r="R15" s="119">
        <f t="shared" si="13"/>
        <v>600</v>
      </c>
      <c r="S15" s="99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</row>
    <row r="16" spans="1:40" s="71" customFormat="1" x14ac:dyDescent="0.3">
      <c r="A16" s="66">
        <v>1336</v>
      </c>
      <c r="B16" s="67" t="s">
        <v>416</v>
      </c>
      <c r="C16" s="66">
        <v>28</v>
      </c>
      <c r="D16" s="88">
        <v>503</v>
      </c>
      <c r="E16" s="68">
        <v>9</v>
      </c>
      <c r="F16" s="66">
        <v>549</v>
      </c>
      <c r="G16" s="107">
        <f t="shared" si="2"/>
        <v>882</v>
      </c>
      <c r="H16" s="69">
        <f t="shared" si="8"/>
        <v>715.5</v>
      </c>
      <c r="I16" s="66"/>
      <c r="J16" s="119">
        <f t="shared" si="9"/>
        <v>212.5</v>
      </c>
      <c r="K16" s="77">
        <f t="shared" si="10"/>
        <v>7.5892857142857144</v>
      </c>
      <c r="L16" s="44">
        <f t="shared" si="11"/>
        <v>1.2776785714285714</v>
      </c>
      <c r="M16" s="40">
        <f t="shared" si="12"/>
        <v>8.8669642857142854</v>
      </c>
      <c r="N16" s="83">
        <v>167</v>
      </c>
      <c r="O16" s="71">
        <f t="shared" si="14"/>
        <v>83.5</v>
      </c>
      <c r="P16" s="99"/>
      <c r="Q16" s="88">
        <v>294</v>
      </c>
      <c r="R16" s="119">
        <f t="shared" si="13"/>
        <v>882</v>
      </c>
      <c r="S16" s="99"/>
      <c r="T16" s="99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</row>
    <row r="17" spans="1:40" s="71" customFormat="1" x14ac:dyDescent="0.3">
      <c r="A17" s="66">
        <v>1337</v>
      </c>
      <c r="B17" s="67" t="s">
        <v>417</v>
      </c>
      <c r="C17" s="66">
        <v>28</v>
      </c>
      <c r="D17" s="88">
        <v>706</v>
      </c>
      <c r="E17" s="68">
        <v>9</v>
      </c>
      <c r="F17" s="66">
        <v>750</v>
      </c>
      <c r="G17" s="107">
        <f t="shared" si="2"/>
        <v>999</v>
      </c>
      <c r="H17" s="69">
        <f t="shared" si="8"/>
        <v>874.5</v>
      </c>
      <c r="I17" s="66"/>
      <c r="J17" s="119">
        <f t="shared" si="9"/>
        <v>168.5</v>
      </c>
      <c r="K17" s="77">
        <f t="shared" si="10"/>
        <v>6.0178571428571432</v>
      </c>
      <c r="L17" s="44">
        <f t="shared" si="11"/>
        <v>1.561607142857143</v>
      </c>
      <c r="M17" s="40">
        <f t="shared" si="12"/>
        <v>7.5794642857142858</v>
      </c>
      <c r="N17" s="83">
        <v>273</v>
      </c>
      <c r="O17" s="71">
        <f t="shared" si="14"/>
        <v>136.5</v>
      </c>
      <c r="P17" s="99"/>
      <c r="Q17" s="88">
        <v>333</v>
      </c>
      <c r="R17" s="119">
        <f t="shared" si="13"/>
        <v>999</v>
      </c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</row>
    <row r="18" spans="1:40" s="71" customFormat="1" x14ac:dyDescent="0.3">
      <c r="A18" s="66">
        <v>1377</v>
      </c>
      <c r="B18" s="67" t="s">
        <v>418</v>
      </c>
      <c r="C18" s="66">
        <v>28</v>
      </c>
      <c r="D18" s="88">
        <v>601</v>
      </c>
      <c r="E18" s="68">
        <v>9</v>
      </c>
      <c r="F18" s="66">
        <v>632</v>
      </c>
      <c r="G18" s="107">
        <f t="shared" si="2"/>
        <v>816</v>
      </c>
      <c r="H18" s="69">
        <f t="shared" si="8"/>
        <v>724</v>
      </c>
      <c r="I18" s="66"/>
      <c r="J18" s="119">
        <f t="shared" si="9"/>
        <v>123</v>
      </c>
      <c r="K18" s="77">
        <f t="shared" si="10"/>
        <v>4.3928571428571432</v>
      </c>
      <c r="L18" s="44">
        <f t="shared" si="11"/>
        <v>1.2928571428571429</v>
      </c>
      <c r="M18" s="40">
        <f t="shared" si="12"/>
        <v>5.6857142857142859</v>
      </c>
      <c r="N18" s="83">
        <v>287</v>
      </c>
      <c r="O18" s="71">
        <f t="shared" si="14"/>
        <v>143.5</v>
      </c>
      <c r="P18" s="99"/>
      <c r="Q18" s="88">
        <v>272</v>
      </c>
      <c r="R18" s="119">
        <f t="shared" si="13"/>
        <v>816</v>
      </c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  <c r="AN18" s="99"/>
    </row>
    <row r="19" spans="1:40" s="71" customFormat="1" x14ac:dyDescent="0.3">
      <c r="A19" s="66">
        <v>57</v>
      </c>
      <c r="B19" s="67" t="s">
        <v>364</v>
      </c>
      <c r="C19" s="66">
        <v>6</v>
      </c>
      <c r="D19" s="88">
        <v>200</v>
      </c>
      <c r="E19" s="68">
        <v>8</v>
      </c>
      <c r="F19" s="66">
        <v>240</v>
      </c>
      <c r="G19" s="107">
        <f t="shared" si="2"/>
        <v>245.33333333333334</v>
      </c>
      <c r="H19" s="69">
        <f t="shared" si="3"/>
        <v>242.66666666666669</v>
      </c>
      <c r="I19" s="66">
        <v>150</v>
      </c>
      <c r="J19" s="119">
        <f t="shared" si="4"/>
        <v>-107.33333333333331</v>
      </c>
      <c r="K19" s="77">
        <f t="shared" si="5"/>
        <v>-17.888888888888886</v>
      </c>
      <c r="L19" s="44">
        <f t="shared" si="0"/>
        <v>2.0222222222222226</v>
      </c>
      <c r="M19" s="40">
        <f t="shared" si="1"/>
        <v>-15.866666666666664</v>
      </c>
      <c r="N19" s="83">
        <v>46</v>
      </c>
      <c r="O19" s="71">
        <f t="shared" si="6"/>
        <v>23</v>
      </c>
      <c r="P19" s="99"/>
      <c r="Q19" s="88">
        <v>92</v>
      </c>
      <c r="R19" s="119">
        <f t="shared" si="7"/>
        <v>245.33333333333334</v>
      </c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/>
    </row>
    <row r="20" spans="1:40" s="123" customFormat="1" x14ac:dyDescent="0.3">
      <c r="A20" s="120">
        <v>53</v>
      </c>
      <c r="B20" s="100" t="s">
        <v>140</v>
      </c>
      <c r="C20" s="120">
        <v>60</v>
      </c>
      <c r="D20" s="120">
        <v>1739</v>
      </c>
      <c r="E20" s="116">
        <v>3.5</v>
      </c>
      <c r="F20" s="120">
        <v>4000</v>
      </c>
      <c r="G20" s="107">
        <f t="shared" si="2"/>
        <v>3480.166666666667</v>
      </c>
      <c r="H20" s="121">
        <f t="shared" si="3"/>
        <v>3740.0833333333335</v>
      </c>
      <c r="I20" s="120"/>
      <c r="J20" s="121">
        <f t="shared" si="4"/>
        <v>2001.0833333333335</v>
      </c>
      <c r="K20" s="121">
        <f>IF(J20&lt;=0,0, J20)/C20</f>
        <v>33.351388888888891</v>
      </c>
      <c r="L20" s="96">
        <f t="shared" si="0"/>
        <v>3.1167361111111114</v>
      </c>
      <c r="M20" s="96">
        <f t="shared" si="1"/>
        <v>36.468125000000001</v>
      </c>
      <c r="N20" s="122">
        <v>1500</v>
      </c>
      <c r="O20" s="123">
        <f t="shared" si="6"/>
        <v>750</v>
      </c>
      <c r="Q20" s="120">
        <v>2983</v>
      </c>
      <c r="R20" s="119">
        <f t="shared" si="7"/>
        <v>3480.166666666667</v>
      </c>
    </row>
    <row r="21" spans="1:40" s="123" customFormat="1" x14ac:dyDescent="0.3">
      <c r="A21" s="120">
        <v>72</v>
      </c>
      <c r="B21" s="100" t="s">
        <v>139</v>
      </c>
      <c r="C21" s="120">
        <v>60</v>
      </c>
      <c r="D21" s="120">
        <v>3669</v>
      </c>
      <c r="E21" s="116">
        <v>3.5</v>
      </c>
      <c r="F21" s="120">
        <v>5500</v>
      </c>
      <c r="G21" s="107">
        <f t="shared" si="2"/>
        <v>5058.6666666666661</v>
      </c>
      <c r="H21" s="121">
        <f t="shared" si="3"/>
        <v>5279.333333333333</v>
      </c>
      <c r="I21" s="120"/>
      <c r="J21" s="121">
        <f t="shared" si="4"/>
        <v>1610.333333333333</v>
      </c>
      <c r="K21" s="121">
        <f>IF(J21&lt;=0,0, J21)/C21</f>
        <v>26.838888888888885</v>
      </c>
      <c r="L21" s="96">
        <f t="shared" si="0"/>
        <v>4.3994444444444438</v>
      </c>
      <c r="M21" s="96">
        <f t="shared" si="1"/>
        <v>31.23833333333333</v>
      </c>
      <c r="N21" s="122">
        <v>2100</v>
      </c>
      <c r="O21" s="123">
        <f t="shared" si="6"/>
        <v>1050</v>
      </c>
      <c r="Q21" s="120">
        <v>4336</v>
      </c>
      <c r="R21" s="119">
        <f t="shared" si="7"/>
        <v>5058.6666666666661</v>
      </c>
    </row>
    <row r="22" spans="1:40" s="123" customFormat="1" x14ac:dyDescent="0.3">
      <c r="A22" s="120">
        <v>3401</v>
      </c>
      <c r="B22" s="100" t="s">
        <v>109</v>
      </c>
      <c r="C22" s="120">
        <v>30</v>
      </c>
      <c r="D22" s="120">
        <v>1909</v>
      </c>
      <c r="E22" s="116">
        <v>8</v>
      </c>
      <c r="F22" s="120">
        <v>4316</v>
      </c>
      <c r="G22" s="107">
        <f t="shared" si="2"/>
        <v>6661.333333333333</v>
      </c>
      <c r="H22" s="121">
        <f t="shared" si="3"/>
        <v>5488.6666666666661</v>
      </c>
      <c r="I22" s="120"/>
      <c r="J22" s="121">
        <f t="shared" si="4"/>
        <v>3579.6666666666661</v>
      </c>
      <c r="K22" s="121">
        <f t="shared" si="5"/>
        <v>119.32222222222221</v>
      </c>
      <c r="L22" s="96">
        <f t="shared" si="0"/>
        <v>9.1477777777777778</v>
      </c>
      <c r="M22" s="96">
        <f t="shared" si="1"/>
        <v>128.47</v>
      </c>
      <c r="N22" s="122">
        <v>1941</v>
      </c>
      <c r="O22" s="123">
        <f t="shared" si="6"/>
        <v>970.5</v>
      </c>
      <c r="Q22" s="120">
        <v>2498</v>
      </c>
      <c r="R22" s="119">
        <f t="shared" si="7"/>
        <v>6661.333333333333</v>
      </c>
    </row>
    <row r="23" spans="1:40" s="123" customFormat="1" x14ac:dyDescent="0.3">
      <c r="A23" s="120">
        <v>3400</v>
      </c>
      <c r="B23" s="100" t="s">
        <v>108</v>
      </c>
      <c r="C23" s="120">
        <v>30</v>
      </c>
      <c r="D23" s="120">
        <v>2591</v>
      </c>
      <c r="E23" s="116">
        <v>8</v>
      </c>
      <c r="F23" s="120">
        <v>4930</v>
      </c>
      <c r="G23" s="107">
        <f t="shared" si="2"/>
        <v>7658.666666666667</v>
      </c>
      <c r="H23" s="121">
        <f t="shared" si="3"/>
        <v>6294.3333333333339</v>
      </c>
      <c r="I23" s="120"/>
      <c r="J23" s="121">
        <f t="shared" si="4"/>
        <v>3703.3333333333339</v>
      </c>
      <c r="K23" s="121">
        <f t="shared" si="5"/>
        <v>123.44444444444447</v>
      </c>
      <c r="L23" s="96">
        <f t="shared" si="0"/>
        <v>10.490555555555556</v>
      </c>
      <c r="M23" s="96">
        <f t="shared" si="1"/>
        <v>133.93500000000003</v>
      </c>
      <c r="N23" s="122">
        <v>2504</v>
      </c>
      <c r="O23" s="123">
        <f t="shared" si="6"/>
        <v>1252</v>
      </c>
      <c r="Q23" s="120">
        <v>2872</v>
      </c>
      <c r="R23" s="119">
        <f t="shared" si="7"/>
        <v>7658.666666666667</v>
      </c>
    </row>
    <row r="24" spans="1:40" s="123" customFormat="1" x14ac:dyDescent="0.3">
      <c r="A24" s="120">
        <v>1394</v>
      </c>
      <c r="B24" s="100" t="s">
        <v>102</v>
      </c>
      <c r="C24" s="120">
        <v>40</v>
      </c>
      <c r="D24" s="120">
        <v>0</v>
      </c>
      <c r="E24" s="116">
        <v>3</v>
      </c>
      <c r="F24" s="120">
        <v>2755</v>
      </c>
      <c r="G24" s="107">
        <f t="shared" si="2"/>
        <v>2574</v>
      </c>
      <c r="H24" s="121">
        <f t="shared" si="3"/>
        <v>2664.5</v>
      </c>
      <c r="I24" s="120"/>
      <c r="J24" s="121">
        <f t="shared" si="4"/>
        <v>2664.5</v>
      </c>
      <c r="K24" s="121">
        <f>IF(J24&lt;=0,0, J24)/C24</f>
        <v>66.612499999999997</v>
      </c>
      <c r="L24" s="96">
        <f t="shared" si="0"/>
        <v>3.3306249999999999</v>
      </c>
      <c r="M24" s="96">
        <f t="shared" si="1"/>
        <v>69.943124999999995</v>
      </c>
      <c r="N24" s="122">
        <v>1442</v>
      </c>
      <c r="O24" s="123">
        <f t="shared" si="6"/>
        <v>721</v>
      </c>
      <c r="Q24" s="120">
        <v>2574</v>
      </c>
      <c r="R24" s="119">
        <f t="shared" si="7"/>
        <v>2574</v>
      </c>
    </row>
    <row r="25" spans="1:40" s="71" customFormat="1" x14ac:dyDescent="0.3">
      <c r="A25" s="66">
        <v>3402</v>
      </c>
      <c r="B25" s="67" t="s">
        <v>110</v>
      </c>
      <c r="C25" s="66">
        <v>30</v>
      </c>
      <c r="D25" s="88">
        <v>2917</v>
      </c>
      <c r="E25" s="68">
        <v>8</v>
      </c>
      <c r="F25" s="66">
        <v>2812</v>
      </c>
      <c r="G25" s="107">
        <f t="shared" si="2"/>
        <v>1760</v>
      </c>
      <c r="H25" s="69">
        <f t="shared" si="3"/>
        <v>2286</v>
      </c>
      <c r="I25" s="66"/>
      <c r="J25" s="119">
        <f t="shared" si="4"/>
        <v>-631</v>
      </c>
      <c r="K25" s="77">
        <f t="shared" si="5"/>
        <v>-21.033333333333335</v>
      </c>
      <c r="L25" s="44">
        <f t="shared" si="0"/>
        <v>3.8100000000000005</v>
      </c>
      <c r="M25" s="40">
        <f t="shared" si="1"/>
        <v>-17.223333333333336</v>
      </c>
      <c r="N25" s="83">
        <v>800</v>
      </c>
      <c r="O25" s="71">
        <f t="shared" si="6"/>
        <v>400</v>
      </c>
      <c r="P25" s="99"/>
      <c r="Q25" s="88">
        <v>660</v>
      </c>
      <c r="R25" s="119">
        <f t="shared" si="7"/>
        <v>1760</v>
      </c>
      <c r="S25" s="99"/>
      <c r="T25" s="99"/>
      <c r="U25" s="99"/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  <c r="AN25" s="99"/>
    </row>
    <row r="26" spans="1:40" s="71" customFormat="1" x14ac:dyDescent="0.3">
      <c r="A26" s="66">
        <v>3086</v>
      </c>
      <c r="B26" s="67" t="s">
        <v>333</v>
      </c>
      <c r="C26" s="66">
        <v>20</v>
      </c>
      <c r="D26" s="88">
        <v>1110</v>
      </c>
      <c r="E26" s="68">
        <v>3</v>
      </c>
      <c r="F26" s="66">
        <v>1660</v>
      </c>
      <c r="G26" s="107">
        <f t="shared" si="2"/>
        <v>1285</v>
      </c>
      <c r="H26" s="69">
        <f t="shared" si="3"/>
        <v>1472.5</v>
      </c>
      <c r="I26" s="66"/>
      <c r="J26" s="119">
        <f t="shared" si="4"/>
        <v>362.5</v>
      </c>
      <c r="K26" s="77">
        <f t="shared" ref="K26:K38" si="15">IF(J26&lt;=0,0, J26)/C26</f>
        <v>18.125</v>
      </c>
      <c r="L26" s="44">
        <f t="shared" si="0"/>
        <v>3.6812499999999999</v>
      </c>
      <c r="M26" s="40">
        <f t="shared" si="1"/>
        <v>21.806249999999999</v>
      </c>
      <c r="N26" s="83">
        <v>1000</v>
      </c>
      <c r="O26" s="71">
        <f t="shared" si="6"/>
        <v>500</v>
      </c>
      <c r="P26" s="99"/>
      <c r="Q26" s="88">
        <v>1285</v>
      </c>
      <c r="R26" s="119">
        <f t="shared" si="7"/>
        <v>1285</v>
      </c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</row>
    <row r="27" spans="1:40" s="71" customFormat="1" x14ac:dyDescent="0.3">
      <c r="A27" s="66">
        <v>1348</v>
      </c>
      <c r="B27" s="67" t="s">
        <v>67</v>
      </c>
      <c r="C27" s="66">
        <v>42</v>
      </c>
      <c r="D27" s="88">
        <v>2470</v>
      </c>
      <c r="E27" s="68">
        <v>3</v>
      </c>
      <c r="F27" s="66">
        <v>3699</v>
      </c>
      <c r="G27" s="107">
        <f t="shared" si="2"/>
        <v>3700</v>
      </c>
      <c r="H27" s="69">
        <f t="shared" si="3"/>
        <v>3699.5</v>
      </c>
      <c r="I27" s="66"/>
      <c r="J27" s="119">
        <f t="shared" si="4"/>
        <v>1229.5</v>
      </c>
      <c r="K27" s="77">
        <f t="shared" si="15"/>
        <v>29.273809523809526</v>
      </c>
      <c r="L27" s="44">
        <f t="shared" si="0"/>
        <v>4.4041666666666668</v>
      </c>
      <c r="M27" s="40">
        <f t="shared" si="1"/>
        <v>33.677976190476194</v>
      </c>
      <c r="N27" s="83">
        <v>2500</v>
      </c>
      <c r="O27" s="71">
        <f t="shared" si="6"/>
        <v>1250</v>
      </c>
      <c r="P27" s="99"/>
      <c r="Q27" s="88">
        <v>3700</v>
      </c>
      <c r="R27" s="119">
        <f t="shared" si="7"/>
        <v>3700</v>
      </c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99"/>
    </row>
    <row r="28" spans="1:40" s="71" customFormat="1" x14ac:dyDescent="0.3">
      <c r="A28" s="66">
        <v>3085</v>
      </c>
      <c r="B28" s="67" t="s">
        <v>55</v>
      </c>
      <c r="C28" s="66">
        <v>42</v>
      </c>
      <c r="D28" s="88">
        <v>5630</v>
      </c>
      <c r="E28" s="68">
        <v>3</v>
      </c>
      <c r="F28" s="66">
        <v>9835</v>
      </c>
      <c r="G28" s="107">
        <f t="shared" si="2"/>
        <v>8300</v>
      </c>
      <c r="H28" s="69">
        <f t="shared" si="3"/>
        <v>9067.5</v>
      </c>
      <c r="I28" s="66"/>
      <c r="J28" s="119">
        <f t="shared" si="4"/>
        <v>3437.5</v>
      </c>
      <c r="K28" s="77">
        <f t="shared" si="15"/>
        <v>81.845238095238102</v>
      </c>
      <c r="L28" s="44">
        <f t="shared" si="0"/>
        <v>10.794642857142858</v>
      </c>
      <c r="M28" s="40">
        <f t="shared" si="1"/>
        <v>92.639880952380963</v>
      </c>
      <c r="N28" s="83">
        <v>4500</v>
      </c>
      <c r="O28" s="71">
        <f t="shared" si="6"/>
        <v>2250</v>
      </c>
      <c r="P28" s="99"/>
      <c r="Q28" s="88">
        <v>8300</v>
      </c>
      <c r="R28" s="119">
        <f t="shared" si="7"/>
        <v>8300</v>
      </c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99"/>
    </row>
    <row r="29" spans="1:40" s="123" customFormat="1" x14ac:dyDescent="0.3">
      <c r="A29" s="120">
        <v>1341</v>
      </c>
      <c r="B29" s="100" t="s">
        <v>255</v>
      </c>
      <c r="C29" s="120">
        <v>20</v>
      </c>
      <c r="D29" s="120">
        <v>0</v>
      </c>
      <c r="E29" s="116">
        <v>3</v>
      </c>
      <c r="F29" s="120">
        <v>1431</v>
      </c>
      <c r="G29" s="107">
        <f t="shared" si="2"/>
        <v>1200</v>
      </c>
      <c r="H29" s="121">
        <f t="shared" si="3"/>
        <v>1315.5</v>
      </c>
      <c r="I29" s="120"/>
      <c r="J29" s="121">
        <f t="shared" si="4"/>
        <v>1315.5</v>
      </c>
      <c r="K29" s="121">
        <f t="shared" si="15"/>
        <v>65.775000000000006</v>
      </c>
      <c r="L29" s="96">
        <f t="shared" si="0"/>
        <v>3.2887500000000003</v>
      </c>
      <c r="M29" s="96">
        <f t="shared" si="1"/>
        <v>69.063749999999999</v>
      </c>
      <c r="N29" s="122">
        <v>800</v>
      </c>
      <c r="O29" s="123">
        <f t="shared" si="6"/>
        <v>400</v>
      </c>
      <c r="Q29" s="120">
        <v>1200</v>
      </c>
      <c r="R29" s="119">
        <f t="shared" si="7"/>
        <v>1200</v>
      </c>
    </row>
    <row r="30" spans="1:40" s="123" customFormat="1" x14ac:dyDescent="0.3">
      <c r="A30" s="120">
        <v>1538</v>
      </c>
      <c r="B30" s="100" t="s">
        <v>238</v>
      </c>
      <c r="C30" s="120">
        <v>60</v>
      </c>
      <c r="D30" s="120">
        <v>0</v>
      </c>
      <c r="E30" s="116">
        <v>4</v>
      </c>
      <c r="F30" s="120">
        <v>2867</v>
      </c>
      <c r="G30" s="107">
        <f t="shared" si="2"/>
        <v>2666.6666666666665</v>
      </c>
      <c r="H30" s="121">
        <f t="shared" si="3"/>
        <v>2766.833333333333</v>
      </c>
      <c r="I30" s="120"/>
      <c r="J30" s="121">
        <f t="shared" si="4"/>
        <v>2766.833333333333</v>
      </c>
      <c r="K30" s="121">
        <f t="shared" si="15"/>
        <v>46.113888888888887</v>
      </c>
      <c r="L30" s="96">
        <f t="shared" si="0"/>
        <v>2.3056944444444443</v>
      </c>
      <c r="M30" s="96">
        <f t="shared" si="1"/>
        <v>48.419583333333328</v>
      </c>
      <c r="N30" s="122">
        <v>1357</v>
      </c>
      <c r="O30" s="123">
        <f t="shared" si="6"/>
        <v>678.5</v>
      </c>
      <c r="Q30" s="120">
        <v>2000</v>
      </c>
      <c r="R30" s="119">
        <f t="shared" si="7"/>
        <v>2666.6666666666665</v>
      </c>
    </row>
    <row r="31" spans="1:40" s="123" customFormat="1" x14ac:dyDescent="0.3">
      <c r="A31" s="120">
        <v>1772</v>
      </c>
      <c r="B31" s="100" t="s">
        <v>365</v>
      </c>
      <c r="C31" s="120">
        <v>70</v>
      </c>
      <c r="D31" s="120">
        <v>1716</v>
      </c>
      <c r="E31" s="116">
        <v>4</v>
      </c>
      <c r="F31" s="120">
        <v>1702</v>
      </c>
      <c r="G31" s="107">
        <f t="shared" si="2"/>
        <v>1733.3333333333333</v>
      </c>
      <c r="H31" s="121">
        <f t="shared" si="3"/>
        <v>1717.6666666666665</v>
      </c>
      <c r="I31" s="120"/>
      <c r="J31" s="121">
        <f t="shared" si="4"/>
        <v>1.6666666666665151</v>
      </c>
      <c r="K31" s="121">
        <f t="shared" si="15"/>
        <v>2.3809523809521643E-2</v>
      </c>
      <c r="L31" s="96">
        <f t="shared" si="0"/>
        <v>1.2269047619047617</v>
      </c>
      <c r="M31" s="96">
        <f t="shared" si="1"/>
        <v>1.2507142857142834</v>
      </c>
      <c r="N31" s="122"/>
      <c r="Q31" s="120">
        <v>1300</v>
      </c>
      <c r="R31" s="119">
        <f t="shared" si="7"/>
        <v>1733.3333333333333</v>
      </c>
    </row>
    <row r="32" spans="1:40" s="123" customFormat="1" x14ac:dyDescent="0.3">
      <c r="A32" s="120">
        <v>1395</v>
      </c>
      <c r="B32" s="100" t="s">
        <v>366</v>
      </c>
      <c r="C32" s="120">
        <v>70</v>
      </c>
      <c r="D32" s="120">
        <v>0</v>
      </c>
      <c r="E32" s="116">
        <v>4</v>
      </c>
      <c r="F32" s="120">
        <v>5458</v>
      </c>
      <c r="G32" s="107">
        <f t="shared" si="2"/>
        <v>5600</v>
      </c>
      <c r="H32" s="121">
        <f t="shared" si="3"/>
        <v>5529</v>
      </c>
      <c r="I32" s="120"/>
      <c r="J32" s="121">
        <f t="shared" si="4"/>
        <v>5529</v>
      </c>
      <c r="K32" s="121">
        <f t="shared" si="15"/>
        <v>78.98571428571428</v>
      </c>
      <c r="L32" s="96">
        <f t="shared" si="0"/>
        <v>3.9492857142857143</v>
      </c>
      <c r="M32" s="96">
        <f t="shared" si="1"/>
        <v>82.934999999999988</v>
      </c>
      <c r="N32" s="122">
        <v>2800</v>
      </c>
      <c r="O32" s="123">
        <f t="shared" si="6"/>
        <v>1400</v>
      </c>
      <c r="Q32" s="120">
        <v>4200</v>
      </c>
      <c r="R32" s="119">
        <f t="shared" si="7"/>
        <v>5600</v>
      </c>
    </row>
    <row r="33" spans="1:40" s="123" customFormat="1" x14ac:dyDescent="0.3">
      <c r="A33" s="120">
        <v>1397</v>
      </c>
      <c r="B33" s="100" t="s">
        <v>250</v>
      </c>
      <c r="C33" s="120">
        <v>40</v>
      </c>
      <c r="D33" s="120">
        <v>2489</v>
      </c>
      <c r="E33" s="116">
        <v>3</v>
      </c>
      <c r="F33" s="120">
        <v>4099</v>
      </c>
      <c r="G33" s="107">
        <f t="shared" si="2"/>
        <v>3750</v>
      </c>
      <c r="H33" s="121">
        <f t="shared" si="3"/>
        <v>3924.5</v>
      </c>
      <c r="I33" s="120"/>
      <c r="J33" s="121">
        <f t="shared" si="4"/>
        <v>1435.5</v>
      </c>
      <c r="K33" s="121">
        <f t="shared" si="15"/>
        <v>35.887500000000003</v>
      </c>
      <c r="L33" s="96">
        <f t="shared" si="0"/>
        <v>4.9056250000000006</v>
      </c>
      <c r="M33" s="96">
        <f t="shared" si="1"/>
        <v>40.793125000000003</v>
      </c>
      <c r="N33" s="122">
        <v>2500</v>
      </c>
      <c r="O33" s="123">
        <f t="shared" si="6"/>
        <v>1250</v>
      </c>
      <c r="Q33" s="120">
        <v>3750</v>
      </c>
      <c r="R33" s="119">
        <f t="shared" si="7"/>
        <v>3750</v>
      </c>
    </row>
    <row r="34" spans="1:40" s="123" customFormat="1" x14ac:dyDescent="0.3">
      <c r="A34" s="120">
        <v>1016</v>
      </c>
      <c r="B34" s="100" t="s">
        <v>56</v>
      </c>
      <c r="C34" s="120">
        <v>15</v>
      </c>
      <c r="D34" s="120">
        <v>790</v>
      </c>
      <c r="E34" s="116">
        <v>3.5</v>
      </c>
      <c r="F34" s="120">
        <v>932</v>
      </c>
      <c r="G34" s="107">
        <f t="shared" si="2"/>
        <v>758.33333333333326</v>
      </c>
      <c r="H34" s="121">
        <f t="shared" si="3"/>
        <v>845.16666666666663</v>
      </c>
      <c r="I34" s="120"/>
      <c r="J34" s="121">
        <f t="shared" si="4"/>
        <v>55.166666666666629</v>
      </c>
      <c r="K34" s="121">
        <f t="shared" si="15"/>
        <v>3.6777777777777754</v>
      </c>
      <c r="L34" s="96">
        <f t="shared" si="0"/>
        <v>2.8172222222222221</v>
      </c>
      <c r="M34" s="96">
        <f t="shared" si="1"/>
        <v>6.4949999999999974</v>
      </c>
      <c r="N34" s="122">
        <v>450</v>
      </c>
      <c r="O34" s="123">
        <f t="shared" si="6"/>
        <v>225</v>
      </c>
      <c r="Q34" s="120">
        <v>650</v>
      </c>
      <c r="R34" s="119">
        <f t="shared" si="7"/>
        <v>758.33333333333326</v>
      </c>
    </row>
    <row r="35" spans="1:40" s="123" customFormat="1" x14ac:dyDescent="0.3">
      <c r="A35" s="120">
        <v>1036</v>
      </c>
      <c r="B35" s="100" t="s">
        <v>71</v>
      </c>
      <c r="C35" s="120">
        <v>15</v>
      </c>
      <c r="D35" s="120">
        <v>199</v>
      </c>
      <c r="E35" s="116">
        <v>3.5</v>
      </c>
      <c r="F35" s="120">
        <v>545</v>
      </c>
      <c r="G35" s="107">
        <f t="shared" si="2"/>
        <v>606.66666666666674</v>
      </c>
      <c r="H35" s="121">
        <f t="shared" si="3"/>
        <v>575.83333333333337</v>
      </c>
      <c r="I35" s="120"/>
      <c r="J35" s="121">
        <f t="shared" si="4"/>
        <v>376.83333333333337</v>
      </c>
      <c r="K35" s="121">
        <f t="shared" si="15"/>
        <v>25.122222222222224</v>
      </c>
      <c r="L35" s="96">
        <f t="shared" si="0"/>
        <v>1.9194444444444447</v>
      </c>
      <c r="M35" s="96">
        <f t="shared" si="1"/>
        <v>27.041666666666668</v>
      </c>
      <c r="N35" s="122">
        <v>350</v>
      </c>
      <c r="O35" s="123">
        <f t="shared" si="6"/>
        <v>175</v>
      </c>
      <c r="Q35" s="120">
        <v>520</v>
      </c>
      <c r="R35" s="119">
        <f t="shared" si="7"/>
        <v>606.66666666666674</v>
      </c>
    </row>
    <row r="36" spans="1:40" s="71" customFormat="1" x14ac:dyDescent="0.3">
      <c r="A36" s="66">
        <v>1522</v>
      </c>
      <c r="B36" s="67" t="s">
        <v>242</v>
      </c>
      <c r="C36" s="66">
        <v>28</v>
      </c>
      <c r="D36" s="88">
        <v>0</v>
      </c>
      <c r="E36" s="68">
        <v>4</v>
      </c>
      <c r="F36" s="66">
        <v>1232</v>
      </c>
      <c r="G36" s="107">
        <f t="shared" si="2"/>
        <v>733.33333333333337</v>
      </c>
      <c r="H36" s="69">
        <f t="shared" si="3"/>
        <v>982.66666666666674</v>
      </c>
      <c r="I36" s="66"/>
      <c r="J36" s="119">
        <f t="shared" si="4"/>
        <v>982.66666666666674</v>
      </c>
      <c r="K36" s="77">
        <f t="shared" si="15"/>
        <v>35.095238095238095</v>
      </c>
      <c r="L36" s="44">
        <f t="shared" si="0"/>
        <v>1.754761904761905</v>
      </c>
      <c r="M36" s="40">
        <f t="shared" si="1"/>
        <v>36.85</v>
      </c>
      <c r="N36" s="83">
        <v>385</v>
      </c>
      <c r="O36" s="71">
        <f t="shared" si="6"/>
        <v>192.5</v>
      </c>
      <c r="P36" s="99"/>
      <c r="Q36" s="88">
        <v>550</v>
      </c>
      <c r="R36" s="119">
        <f t="shared" si="7"/>
        <v>733.33333333333337</v>
      </c>
      <c r="S36" s="99"/>
      <c r="T36" s="99"/>
      <c r="U36" s="99"/>
      <c r="V36" s="99"/>
      <c r="W36" s="99"/>
      <c r="X36" s="99"/>
      <c r="Y36" s="99"/>
      <c r="Z36" s="99"/>
      <c r="AA36" s="99"/>
      <c r="AB36" s="99"/>
      <c r="AC36" s="99"/>
      <c r="AD36" s="99"/>
      <c r="AE36" s="99"/>
      <c r="AF36" s="99"/>
      <c r="AG36" s="99"/>
      <c r="AH36" s="99"/>
      <c r="AI36" s="99"/>
      <c r="AJ36" s="99"/>
      <c r="AK36" s="99"/>
      <c r="AL36" s="99"/>
      <c r="AM36" s="99"/>
      <c r="AN36" s="99"/>
    </row>
    <row r="37" spans="1:40" s="123" customFormat="1" x14ac:dyDescent="0.3">
      <c r="A37" s="120">
        <v>1214</v>
      </c>
      <c r="B37" s="100" t="s">
        <v>57</v>
      </c>
      <c r="C37" s="120">
        <v>15</v>
      </c>
      <c r="D37" s="120">
        <v>0</v>
      </c>
      <c r="E37" s="116">
        <v>3.5</v>
      </c>
      <c r="F37" s="120">
        <v>711</v>
      </c>
      <c r="G37" s="107">
        <f t="shared" si="2"/>
        <v>431.66666666666663</v>
      </c>
      <c r="H37" s="121">
        <f t="shared" si="3"/>
        <v>571.33333333333326</v>
      </c>
      <c r="I37" s="120"/>
      <c r="J37" s="121">
        <f t="shared" si="4"/>
        <v>571.33333333333326</v>
      </c>
      <c r="K37" s="121">
        <f t="shared" si="15"/>
        <v>38.088888888888881</v>
      </c>
      <c r="L37" s="96">
        <f t="shared" si="0"/>
        <v>1.9044444444444442</v>
      </c>
      <c r="M37" s="96">
        <f t="shared" si="1"/>
        <v>39.993333333333325</v>
      </c>
      <c r="N37" s="122">
        <v>350</v>
      </c>
      <c r="O37" s="123">
        <f t="shared" si="6"/>
        <v>175</v>
      </c>
      <c r="Q37" s="120">
        <v>370</v>
      </c>
      <c r="R37" s="119">
        <f t="shared" si="7"/>
        <v>431.66666666666663</v>
      </c>
    </row>
    <row r="38" spans="1:40" s="123" customFormat="1" x14ac:dyDescent="0.3">
      <c r="A38" s="120">
        <v>1235</v>
      </c>
      <c r="B38" s="100" t="s">
        <v>58</v>
      </c>
      <c r="C38" s="120">
        <v>15</v>
      </c>
      <c r="D38" s="120">
        <v>445</v>
      </c>
      <c r="E38" s="116">
        <v>3.5</v>
      </c>
      <c r="F38" s="120">
        <v>1468</v>
      </c>
      <c r="G38" s="107">
        <f t="shared" si="2"/>
        <v>1423.3333333333335</v>
      </c>
      <c r="H38" s="121">
        <f t="shared" si="3"/>
        <v>1445.6666666666667</v>
      </c>
      <c r="I38" s="120"/>
      <c r="J38" s="121">
        <f t="shared" si="4"/>
        <v>1000.6666666666667</v>
      </c>
      <c r="K38" s="121">
        <f t="shared" si="15"/>
        <v>66.711111111111123</v>
      </c>
      <c r="L38" s="96">
        <f t="shared" si="0"/>
        <v>4.8188888888888899</v>
      </c>
      <c r="M38" s="96">
        <f t="shared" si="1"/>
        <v>71.530000000000015</v>
      </c>
      <c r="N38" s="122">
        <v>510</v>
      </c>
      <c r="O38" s="123">
        <f t="shared" si="6"/>
        <v>255</v>
      </c>
      <c r="Q38" s="120">
        <v>1220</v>
      </c>
      <c r="R38" s="119">
        <f t="shared" si="7"/>
        <v>1423.3333333333335</v>
      </c>
    </row>
    <row r="39" spans="1:40" s="65" customFormat="1" x14ac:dyDescent="0.3">
      <c r="A39" s="41">
        <v>1600</v>
      </c>
      <c r="B39" s="67" t="s">
        <v>281</v>
      </c>
      <c r="C39" s="41">
        <v>9</v>
      </c>
      <c r="D39" s="14">
        <v>488</v>
      </c>
      <c r="E39" s="42">
        <v>9</v>
      </c>
      <c r="F39" s="41">
        <v>360</v>
      </c>
      <c r="G39" s="107">
        <f t="shared" si="2"/>
        <v>171</v>
      </c>
      <c r="H39" s="69">
        <f t="shared" si="3"/>
        <v>265.5</v>
      </c>
      <c r="I39" s="41"/>
      <c r="J39" s="119">
        <f t="shared" si="4"/>
        <v>-222.5</v>
      </c>
      <c r="K39" s="77">
        <f t="shared" si="5"/>
        <v>-24.722222222222221</v>
      </c>
      <c r="L39" s="39">
        <f t="shared" si="0"/>
        <v>1.4750000000000001</v>
      </c>
      <c r="M39" s="40">
        <f t="shared" si="1"/>
        <v>-23.24722222222222</v>
      </c>
      <c r="N39" s="84">
        <v>61</v>
      </c>
      <c r="O39" s="71">
        <f t="shared" si="6"/>
        <v>30.5</v>
      </c>
      <c r="P39" s="12"/>
      <c r="Q39" s="14">
        <v>57</v>
      </c>
      <c r="R39" s="119">
        <f t="shared" si="7"/>
        <v>171</v>
      </c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</row>
    <row r="40" spans="1:40" s="65" customFormat="1" x14ac:dyDescent="0.3">
      <c r="A40" s="41">
        <v>1601</v>
      </c>
      <c r="B40" s="63" t="s">
        <v>280</v>
      </c>
      <c r="C40" s="41">
        <v>9</v>
      </c>
      <c r="D40" s="14">
        <v>538</v>
      </c>
      <c r="E40" s="42">
        <v>9</v>
      </c>
      <c r="F40" s="41">
        <v>306</v>
      </c>
      <c r="G40" s="107">
        <f t="shared" si="2"/>
        <v>222</v>
      </c>
      <c r="H40" s="69">
        <f t="shared" si="3"/>
        <v>264</v>
      </c>
      <c r="I40" s="41"/>
      <c r="J40" s="119">
        <f t="shared" si="4"/>
        <v>-274</v>
      </c>
      <c r="K40" s="77">
        <f t="shared" si="5"/>
        <v>-30.444444444444443</v>
      </c>
      <c r="L40" s="39">
        <f t="shared" si="0"/>
        <v>1.4666666666666668</v>
      </c>
      <c r="M40" s="40">
        <f t="shared" si="1"/>
        <v>-28.977777777777774</v>
      </c>
      <c r="N40" s="84">
        <v>11</v>
      </c>
      <c r="O40" s="71">
        <f t="shared" si="6"/>
        <v>5.5</v>
      </c>
      <c r="P40" s="12"/>
      <c r="Q40" s="14">
        <v>74</v>
      </c>
      <c r="R40" s="119">
        <f t="shared" si="7"/>
        <v>222</v>
      </c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</row>
    <row r="41" spans="1:40" s="71" customFormat="1" x14ac:dyDescent="0.3">
      <c r="A41" s="66">
        <v>1603</v>
      </c>
      <c r="B41" s="67" t="s">
        <v>282</v>
      </c>
      <c r="C41" s="66">
        <v>12</v>
      </c>
      <c r="D41" s="88">
        <v>231</v>
      </c>
      <c r="E41" s="68">
        <v>9</v>
      </c>
      <c r="F41" s="66">
        <v>396</v>
      </c>
      <c r="G41" s="107">
        <f t="shared" si="2"/>
        <v>78</v>
      </c>
      <c r="H41" s="69">
        <f t="shared" si="3"/>
        <v>237</v>
      </c>
      <c r="I41" s="66"/>
      <c r="J41" s="119">
        <f t="shared" si="4"/>
        <v>6</v>
      </c>
      <c r="K41" s="77">
        <f t="shared" si="5"/>
        <v>0.5</v>
      </c>
      <c r="L41" s="44">
        <f t="shared" si="0"/>
        <v>0.98750000000000016</v>
      </c>
      <c r="M41" s="40">
        <f t="shared" si="1"/>
        <v>1.4875000000000003</v>
      </c>
      <c r="N41" s="83">
        <v>42</v>
      </c>
      <c r="O41" s="71">
        <f t="shared" si="6"/>
        <v>21</v>
      </c>
      <c r="P41" s="99"/>
      <c r="Q41" s="88">
        <v>26</v>
      </c>
      <c r="R41" s="119">
        <f t="shared" si="7"/>
        <v>78</v>
      </c>
      <c r="S41" s="99"/>
      <c r="T41" s="99"/>
      <c r="U41" s="99"/>
      <c r="V41" s="99"/>
      <c r="W41" s="99"/>
      <c r="X41" s="99"/>
      <c r="Y41" s="99"/>
      <c r="Z41" s="99"/>
      <c r="AA41" s="99"/>
      <c r="AB41" s="99"/>
      <c r="AC41" s="99"/>
      <c r="AD41" s="99"/>
      <c r="AE41" s="99"/>
      <c r="AF41" s="99"/>
      <c r="AG41" s="99"/>
      <c r="AH41" s="99"/>
      <c r="AI41" s="99"/>
      <c r="AJ41" s="99"/>
      <c r="AK41" s="99"/>
      <c r="AL41" s="99"/>
      <c r="AM41" s="99"/>
      <c r="AN41" s="99"/>
    </row>
    <row r="42" spans="1:40" s="71" customFormat="1" x14ac:dyDescent="0.3">
      <c r="A42" s="66">
        <v>1604</v>
      </c>
      <c r="B42" s="67" t="s">
        <v>286</v>
      </c>
      <c r="C42" s="66">
        <v>12</v>
      </c>
      <c r="D42" s="88">
        <v>135</v>
      </c>
      <c r="E42" s="68">
        <v>9</v>
      </c>
      <c r="F42" s="66">
        <v>216</v>
      </c>
      <c r="G42" s="107">
        <f t="shared" si="2"/>
        <v>111</v>
      </c>
      <c r="H42" s="69">
        <f t="shared" si="3"/>
        <v>163.5</v>
      </c>
      <c r="I42" s="66"/>
      <c r="J42" s="119">
        <f t="shared" si="4"/>
        <v>28.5</v>
      </c>
      <c r="K42" s="77">
        <f t="shared" si="5"/>
        <v>2.375</v>
      </c>
      <c r="L42" s="44">
        <f t="shared" si="0"/>
        <v>0.68125000000000002</v>
      </c>
      <c r="M42" s="40">
        <f t="shared" si="1"/>
        <v>3.0562499999999999</v>
      </c>
      <c r="N42" s="83">
        <v>46</v>
      </c>
      <c r="O42" s="71">
        <f t="shared" si="6"/>
        <v>23</v>
      </c>
      <c r="P42" s="99"/>
      <c r="Q42" s="88">
        <v>37</v>
      </c>
      <c r="R42" s="119">
        <f t="shared" si="7"/>
        <v>111</v>
      </c>
      <c r="S42" s="99"/>
      <c r="T42" s="99"/>
      <c r="U42" s="99"/>
      <c r="V42" s="99"/>
      <c r="W42" s="99"/>
      <c r="X42" s="99"/>
      <c r="Y42" s="99"/>
      <c r="Z42" s="99"/>
      <c r="AA42" s="99"/>
      <c r="AB42" s="99"/>
      <c r="AC42" s="99"/>
      <c r="AD42" s="99"/>
      <c r="AE42" s="99"/>
      <c r="AF42" s="99"/>
      <c r="AG42" s="99"/>
      <c r="AH42" s="99"/>
      <c r="AI42" s="99"/>
      <c r="AJ42" s="99"/>
      <c r="AK42" s="99"/>
      <c r="AL42" s="99"/>
      <c r="AM42" s="99"/>
      <c r="AN42" s="99"/>
    </row>
    <row r="43" spans="1:40" s="123" customFormat="1" x14ac:dyDescent="0.3">
      <c r="A43" s="120">
        <v>163</v>
      </c>
      <c r="B43" s="100" t="s">
        <v>351</v>
      </c>
      <c r="C43" s="120">
        <v>10</v>
      </c>
      <c r="D43" s="120">
        <v>167</v>
      </c>
      <c r="E43" s="116">
        <v>3.5</v>
      </c>
      <c r="F43" s="120">
        <v>377</v>
      </c>
      <c r="G43" s="107">
        <f t="shared" si="2"/>
        <v>456.16666666666669</v>
      </c>
      <c r="H43" s="121">
        <f t="shared" si="3"/>
        <v>416.58333333333337</v>
      </c>
      <c r="I43" s="120"/>
      <c r="J43" s="121">
        <f t="shared" si="4"/>
        <v>249.58333333333337</v>
      </c>
      <c r="K43" s="121">
        <f t="shared" ref="K43:K48" si="16">IF(J43&lt;=0,0, J43)/C43</f>
        <v>24.958333333333336</v>
      </c>
      <c r="L43" s="96">
        <f t="shared" si="0"/>
        <v>2.0829166666666667</v>
      </c>
      <c r="M43" s="96">
        <f t="shared" si="1"/>
        <v>27.041250000000002</v>
      </c>
      <c r="N43" s="122">
        <v>238</v>
      </c>
      <c r="O43" s="123">
        <f t="shared" si="6"/>
        <v>119</v>
      </c>
      <c r="Q43" s="120">
        <v>391</v>
      </c>
      <c r="R43" s="119">
        <f t="shared" si="7"/>
        <v>456.16666666666669</v>
      </c>
    </row>
    <row r="44" spans="1:40" s="123" customFormat="1" x14ac:dyDescent="0.3">
      <c r="A44" s="120">
        <v>54</v>
      </c>
      <c r="B44" s="100" t="s">
        <v>352</v>
      </c>
      <c r="C44" s="120">
        <v>10</v>
      </c>
      <c r="D44" s="120">
        <v>176</v>
      </c>
      <c r="E44" s="116">
        <v>3.5</v>
      </c>
      <c r="F44" s="120">
        <v>378</v>
      </c>
      <c r="G44" s="107">
        <f t="shared" si="2"/>
        <v>464.33333333333331</v>
      </c>
      <c r="H44" s="121">
        <f t="shared" si="3"/>
        <v>421.16666666666663</v>
      </c>
      <c r="I44" s="120"/>
      <c r="J44" s="121">
        <f t="shared" si="4"/>
        <v>245.16666666666663</v>
      </c>
      <c r="K44" s="121">
        <f t="shared" si="16"/>
        <v>24.516666666666662</v>
      </c>
      <c r="L44" s="96">
        <f t="shared" si="0"/>
        <v>2.1058333333333334</v>
      </c>
      <c r="M44" s="96">
        <f t="shared" si="1"/>
        <v>26.622499999999995</v>
      </c>
      <c r="N44" s="122">
        <v>298</v>
      </c>
      <c r="O44" s="123">
        <f t="shared" si="6"/>
        <v>149</v>
      </c>
      <c r="Q44" s="120">
        <v>398</v>
      </c>
      <c r="R44" s="119">
        <f t="shared" si="7"/>
        <v>464.33333333333331</v>
      </c>
    </row>
    <row r="45" spans="1:40" s="123" customFormat="1" x14ac:dyDescent="0.3">
      <c r="A45" s="120">
        <v>1479</v>
      </c>
      <c r="B45" s="100" t="s">
        <v>230</v>
      </c>
      <c r="C45" s="120">
        <v>30</v>
      </c>
      <c r="D45" s="120">
        <v>454</v>
      </c>
      <c r="E45" s="116">
        <v>3.5</v>
      </c>
      <c r="F45" s="120">
        <v>523</v>
      </c>
      <c r="G45" s="107">
        <f t="shared" si="2"/>
        <v>737.33333333333326</v>
      </c>
      <c r="H45" s="121">
        <f t="shared" si="3"/>
        <v>630.16666666666663</v>
      </c>
      <c r="I45" s="120"/>
      <c r="J45" s="121">
        <f t="shared" si="4"/>
        <v>176.16666666666663</v>
      </c>
      <c r="K45" s="121">
        <f t="shared" si="16"/>
        <v>5.8722222222222209</v>
      </c>
      <c r="L45" s="96">
        <f t="shared" si="0"/>
        <v>1.0502777777777779</v>
      </c>
      <c r="M45" s="96">
        <f t="shared" si="1"/>
        <v>6.9224999999999985</v>
      </c>
      <c r="N45" s="122">
        <v>217</v>
      </c>
      <c r="O45" s="123">
        <f t="shared" si="6"/>
        <v>108.5</v>
      </c>
      <c r="Q45" s="120">
        <v>632</v>
      </c>
      <c r="R45" s="119">
        <f t="shared" si="7"/>
        <v>737.33333333333326</v>
      </c>
    </row>
    <row r="46" spans="1:40" s="123" customFormat="1" x14ac:dyDescent="0.3">
      <c r="A46" s="120">
        <v>1042</v>
      </c>
      <c r="B46" s="100" t="s">
        <v>231</v>
      </c>
      <c r="C46" s="120">
        <v>10</v>
      </c>
      <c r="D46" s="120">
        <v>0</v>
      </c>
      <c r="E46" s="116">
        <v>4</v>
      </c>
      <c r="F46" s="120">
        <v>294</v>
      </c>
      <c r="G46" s="107">
        <f t="shared" si="2"/>
        <v>521.33333333333337</v>
      </c>
      <c r="H46" s="121">
        <f t="shared" si="3"/>
        <v>407.66666666666669</v>
      </c>
      <c r="I46" s="120"/>
      <c r="J46" s="121">
        <f t="shared" si="4"/>
        <v>407.66666666666669</v>
      </c>
      <c r="K46" s="121">
        <f t="shared" si="16"/>
        <v>40.766666666666666</v>
      </c>
      <c r="L46" s="96">
        <f t="shared" si="0"/>
        <v>2.0383333333333336</v>
      </c>
      <c r="M46" s="96">
        <f t="shared" si="1"/>
        <v>42.805</v>
      </c>
      <c r="N46" s="122">
        <v>177</v>
      </c>
      <c r="O46" s="123">
        <f t="shared" si="6"/>
        <v>88.5</v>
      </c>
      <c r="Q46" s="120">
        <v>391</v>
      </c>
      <c r="R46" s="119">
        <f t="shared" si="7"/>
        <v>521.33333333333337</v>
      </c>
    </row>
    <row r="47" spans="1:40" s="123" customFormat="1" x14ac:dyDescent="0.3">
      <c r="A47" s="120">
        <v>87</v>
      </c>
      <c r="B47" s="100" t="s">
        <v>232</v>
      </c>
      <c r="C47" s="120">
        <v>30</v>
      </c>
      <c r="D47" s="120">
        <v>1556</v>
      </c>
      <c r="E47" s="116">
        <v>4</v>
      </c>
      <c r="F47" s="120">
        <v>1950</v>
      </c>
      <c r="G47" s="107">
        <f t="shared" si="2"/>
        <v>2557.3333333333335</v>
      </c>
      <c r="H47" s="121">
        <f t="shared" si="3"/>
        <v>2253.666666666667</v>
      </c>
      <c r="I47" s="120"/>
      <c r="J47" s="121">
        <f t="shared" si="4"/>
        <v>697.66666666666697</v>
      </c>
      <c r="K47" s="121">
        <f t="shared" si="16"/>
        <v>23.255555555555567</v>
      </c>
      <c r="L47" s="96">
        <f t="shared" si="0"/>
        <v>3.7561111111111116</v>
      </c>
      <c r="M47" s="96">
        <f t="shared" si="1"/>
        <v>27.011666666666677</v>
      </c>
      <c r="N47" s="122">
        <v>1207</v>
      </c>
      <c r="O47" s="123">
        <f t="shared" si="6"/>
        <v>603.5</v>
      </c>
      <c r="Q47" s="120">
        <v>1918</v>
      </c>
      <c r="R47" s="119">
        <f t="shared" si="7"/>
        <v>2557.3333333333335</v>
      </c>
    </row>
    <row r="48" spans="1:40" s="123" customFormat="1" x14ac:dyDescent="0.3">
      <c r="A48" s="120">
        <v>3076</v>
      </c>
      <c r="B48" s="100" t="s">
        <v>229</v>
      </c>
      <c r="C48" s="120">
        <v>30</v>
      </c>
      <c r="D48" s="120">
        <v>0</v>
      </c>
      <c r="E48" s="116">
        <v>4</v>
      </c>
      <c r="F48" s="120">
        <v>712</v>
      </c>
      <c r="G48" s="107">
        <f t="shared" si="2"/>
        <v>550.66666666666663</v>
      </c>
      <c r="H48" s="121">
        <f t="shared" si="3"/>
        <v>631.33333333333326</v>
      </c>
      <c r="I48" s="120"/>
      <c r="J48" s="121">
        <f t="shared" si="4"/>
        <v>631.33333333333326</v>
      </c>
      <c r="K48" s="121">
        <f t="shared" si="16"/>
        <v>21.044444444444441</v>
      </c>
      <c r="L48" s="96">
        <f t="shared" si="0"/>
        <v>1.0522222222222222</v>
      </c>
      <c r="M48" s="96">
        <f t="shared" si="1"/>
        <v>22.096666666666664</v>
      </c>
      <c r="N48" s="122">
        <v>281</v>
      </c>
      <c r="O48" s="123">
        <f t="shared" si="6"/>
        <v>140.5</v>
      </c>
      <c r="Q48" s="120">
        <v>413</v>
      </c>
      <c r="R48" s="119">
        <f t="shared" si="7"/>
        <v>550.66666666666663</v>
      </c>
    </row>
    <row r="49" spans="1:40" s="71" customFormat="1" x14ac:dyDescent="0.3">
      <c r="A49" s="66">
        <v>3133</v>
      </c>
      <c r="B49" s="67" t="s">
        <v>317</v>
      </c>
      <c r="C49" s="66">
        <v>12</v>
      </c>
      <c r="D49" s="88">
        <v>0</v>
      </c>
      <c r="E49" s="68">
        <v>9</v>
      </c>
      <c r="F49" s="66">
        <v>1035</v>
      </c>
      <c r="G49" s="107">
        <f t="shared" si="2"/>
        <v>1140</v>
      </c>
      <c r="H49" s="69">
        <f t="shared" si="3"/>
        <v>1087.5</v>
      </c>
      <c r="I49" s="66"/>
      <c r="J49" s="119">
        <f t="shared" si="4"/>
        <v>1087.5</v>
      </c>
      <c r="K49" s="77">
        <f t="shared" si="5"/>
        <v>90.625</v>
      </c>
      <c r="L49" s="44">
        <f t="shared" si="0"/>
        <v>4.53125</v>
      </c>
      <c r="M49" s="40">
        <f t="shared" si="1"/>
        <v>95.15625</v>
      </c>
      <c r="N49" s="83">
        <v>240</v>
      </c>
      <c r="O49" s="71">
        <f t="shared" si="6"/>
        <v>120</v>
      </c>
      <c r="P49" s="99"/>
      <c r="Q49" s="88">
        <v>380</v>
      </c>
      <c r="R49" s="119">
        <f t="shared" si="7"/>
        <v>1140</v>
      </c>
      <c r="S49" s="99"/>
      <c r="T49" s="99"/>
      <c r="U49" s="99"/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99"/>
      <c r="AG49" s="99"/>
      <c r="AH49" s="99"/>
      <c r="AI49" s="99"/>
      <c r="AJ49" s="99"/>
      <c r="AK49" s="99"/>
      <c r="AL49" s="99"/>
      <c r="AM49" s="99"/>
      <c r="AN49" s="99"/>
    </row>
    <row r="50" spans="1:40" s="71" customFormat="1" x14ac:dyDescent="0.3">
      <c r="A50" s="66">
        <v>158</v>
      </c>
      <c r="B50" s="67" t="s">
        <v>389</v>
      </c>
      <c r="C50" s="66">
        <v>12</v>
      </c>
      <c r="D50" s="88">
        <v>3008</v>
      </c>
      <c r="E50" s="68">
        <v>9</v>
      </c>
      <c r="F50" s="66">
        <v>1017</v>
      </c>
      <c r="G50" s="107">
        <f t="shared" si="2"/>
        <v>1035</v>
      </c>
      <c r="H50" s="69">
        <f t="shared" si="3"/>
        <v>1026</v>
      </c>
      <c r="I50" s="66"/>
      <c r="J50" s="119">
        <f t="shared" si="4"/>
        <v>-1982</v>
      </c>
      <c r="K50" s="77">
        <f t="shared" si="5"/>
        <v>-165.16666666666666</v>
      </c>
      <c r="L50" s="44">
        <f t="shared" si="0"/>
        <v>4.2750000000000004</v>
      </c>
      <c r="M50" s="40">
        <f t="shared" si="1"/>
        <v>-160.89166666666665</v>
      </c>
      <c r="N50" s="83"/>
      <c r="O50" s="71">
        <f t="shared" si="6"/>
        <v>0</v>
      </c>
      <c r="P50" s="99"/>
      <c r="Q50" s="88">
        <v>345</v>
      </c>
      <c r="R50" s="119">
        <f t="shared" si="7"/>
        <v>1035</v>
      </c>
      <c r="S50" s="99"/>
      <c r="T50" s="99"/>
      <c r="U50" s="99"/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99"/>
      <c r="AG50" s="99"/>
      <c r="AH50" s="99"/>
      <c r="AI50" s="99"/>
      <c r="AJ50" s="99"/>
      <c r="AK50" s="99"/>
      <c r="AL50" s="99"/>
      <c r="AM50" s="99"/>
      <c r="AN50" s="99"/>
    </row>
    <row r="51" spans="1:40" s="71" customFormat="1" x14ac:dyDescent="0.3">
      <c r="A51" s="66">
        <v>1071</v>
      </c>
      <c r="B51" s="67" t="s">
        <v>27</v>
      </c>
      <c r="C51" s="66">
        <v>20</v>
      </c>
      <c r="D51" s="88">
        <v>827</v>
      </c>
      <c r="E51" s="68">
        <v>5</v>
      </c>
      <c r="F51" s="66">
        <v>1253</v>
      </c>
      <c r="G51" s="107">
        <f t="shared" si="2"/>
        <v>681.66666666666674</v>
      </c>
      <c r="H51" s="69">
        <f t="shared" si="3"/>
        <v>967.33333333333337</v>
      </c>
      <c r="I51" s="66"/>
      <c r="J51" s="119">
        <f t="shared" si="4"/>
        <v>140.33333333333337</v>
      </c>
      <c r="K51" s="77">
        <f t="shared" si="5"/>
        <v>7.0166666666666684</v>
      </c>
      <c r="L51" s="44">
        <f t="shared" si="0"/>
        <v>2.4183333333333339</v>
      </c>
      <c r="M51" s="40">
        <f t="shared" si="1"/>
        <v>9.4350000000000023</v>
      </c>
      <c r="N51" s="83">
        <v>627</v>
      </c>
      <c r="O51" s="71">
        <f t="shared" si="6"/>
        <v>313.5</v>
      </c>
      <c r="P51" s="99"/>
      <c r="Q51" s="88">
        <v>409</v>
      </c>
      <c r="R51" s="119">
        <f t="shared" si="7"/>
        <v>681.66666666666674</v>
      </c>
      <c r="S51" s="99"/>
      <c r="T51" s="99"/>
      <c r="U51" s="99"/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99"/>
      <c r="AN51" s="99"/>
    </row>
    <row r="52" spans="1:40" s="71" customFormat="1" x14ac:dyDescent="0.3">
      <c r="A52" s="66">
        <v>1070</v>
      </c>
      <c r="B52" s="67" t="s">
        <v>26</v>
      </c>
      <c r="C52" s="66">
        <v>20</v>
      </c>
      <c r="D52" s="88">
        <v>376</v>
      </c>
      <c r="E52" s="68">
        <v>5</v>
      </c>
      <c r="F52" s="66">
        <v>1555</v>
      </c>
      <c r="G52" s="107">
        <f t="shared" si="2"/>
        <v>900</v>
      </c>
      <c r="H52" s="69">
        <f t="shared" si="3"/>
        <v>1227.5</v>
      </c>
      <c r="I52" s="66"/>
      <c r="J52" s="119">
        <f t="shared" si="4"/>
        <v>851.5</v>
      </c>
      <c r="K52" s="77">
        <f t="shared" si="5"/>
        <v>42.575000000000003</v>
      </c>
      <c r="L52" s="44">
        <f t="shared" si="0"/>
        <v>3.0687500000000001</v>
      </c>
      <c r="M52" s="40">
        <f t="shared" si="1"/>
        <v>45.643750000000004</v>
      </c>
      <c r="N52" s="83">
        <v>563</v>
      </c>
      <c r="O52" s="71">
        <f t="shared" si="6"/>
        <v>281.5</v>
      </c>
      <c r="P52" s="99"/>
      <c r="Q52" s="88">
        <v>540</v>
      </c>
      <c r="R52" s="119">
        <f t="shared" si="7"/>
        <v>900</v>
      </c>
      <c r="S52" s="99"/>
      <c r="T52" s="99"/>
      <c r="U52" s="99"/>
      <c r="V52" s="99"/>
      <c r="W52" s="99"/>
      <c r="X52" s="99"/>
      <c r="Y52" s="99"/>
      <c r="Z52" s="99"/>
      <c r="AA52" s="99"/>
      <c r="AB52" s="99"/>
      <c r="AC52" s="99"/>
      <c r="AD52" s="99"/>
      <c r="AE52" s="99"/>
      <c r="AF52" s="99"/>
      <c r="AG52" s="99"/>
      <c r="AH52" s="99"/>
      <c r="AI52" s="99"/>
      <c r="AJ52" s="99"/>
      <c r="AK52" s="99"/>
      <c r="AL52" s="99"/>
      <c r="AM52" s="99"/>
      <c r="AN52" s="99"/>
    </row>
    <row r="53" spans="1:40" s="71" customFormat="1" x14ac:dyDescent="0.3">
      <c r="A53" s="66">
        <v>8</v>
      </c>
      <c r="B53" s="67" t="s">
        <v>28</v>
      </c>
      <c r="C53" s="66">
        <v>20</v>
      </c>
      <c r="D53" s="88">
        <v>3713</v>
      </c>
      <c r="E53" s="68">
        <v>6</v>
      </c>
      <c r="F53" s="66">
        <v>7337</v>
      </c>
      <c r="G53" s="107">
        <f t="shared" si="2"/>
        <v>4176</v>
      </c>
      <c r="H53" s="69">
        <f t="shared" si="3"/>
        <v>5756.5</v>
      </c>
      <c r="I53" s="66"/>
      <c r="J53" s="119">
        <f t="shared" si="4"/>
        <v>2043.5</v>
      </c>
      <c r="K53" s="77">
        <f t="shared" si="5"/>
        <v>102.175</v>
      </c>
      <c r="L53" s="44">
        <f t="shared" si="0"/>
        <v>14.391249999999999</v>
      </c>
      <c r="M53" s="40">
        <f t="shared" si="1"/>
        <v>116.56625</v>
      </c>
      <c r="N53" s="83">
        <v>1288</v>
      </c>
      <c r="O53" s="71">
        <f t="shared" si="6"/>
        <v>644</v>
      </c>
      <c r="P53" s="99"/>
      <c r="Q53" s="88">
        <v>2088</v>
      </c>
      <c r="R53" s="119">
        <f t="shared" si="7"/>
        <v>4176</v>
      </c>
      <c r="S53" s="99"/>
      <c r="T53" s="99"/>
      <c r="U53" s="99"/>
      <c r="V53" s="99"/>
      <c r="W53" s="99"/>
      <c r="X53" s="99"/>
      <c r="Y53" s="99"/>
      <c r="Z53" s="99"/>
      <c r="AA53" s="99"/>
      <c r="AB53" s="99"/>
      <c r="AC53" s="99"/>
      <c r="AD53" s="99"/>
      <c r="AE53" s="99"/>
      <c r="AF53" s="99"/>
      <c r="AG53" s="99"/>
      <c r="AH53" s="99"/>
      <c r="AI53" s="99"/>
      <c r="AJ53" s="99"/>
      <c r="AK53" s="99"/>
      <c r="AL53" s="99"/>
      <c r="AM53" s="99"/>
      <c r="AN53" s="99"/>
    </row>
    <row r="54" spans="1:40" s="71" customFormat="1" x14ac:dyDescent="0.3">
      <c r="A54" s="66">
        <v>1310</v>
      </c>
      <c r="B54" s="67" t="s">
        <v>151</v>
      </c>
      <c r="C54" s="66">
        <v>20</v>
      </c>
      <c r="D54" s="88">
        <v>110</v>
      </c>
      <c r="E54" s="68">
        <v>4</v>
      </c>
      <c r="F54" s="66">
        <v>1353</v>
      </c>
      <c r="G54" s="107">
        <f t="shared" si="2"/>
        <v>1040</v>
      </c>
      <c r="H54" s="69">
        <f t="shared" si="3"/>
        <v>1196.5</v>
      </c>
      <c r="I54" s="66">
        <v>400</v>
      </c>
      <c r="J54" s="119">
        <f t="shared" si="4"/>
        <v>686.5</v>
      </c>
      <c r="K54" s="77">
        <f t="shared" ref="K54:K55" si="17">IF(J54&lt;=0,0, J54)/C54</f>
        <v>34.325000000000003</v>
      </c>
      <c r="L54" s="44">
        <f t="shared" si="0"/>
        <v>2.99125</v>
      </c>
      <c r="M54" s="40">
        <f t="shared" si="1"/>
        <v>37.316250000000004</v>
      </c>
      <c r="N54" s="83">
        <v>600</v>
      </c>
      <c r="O54" s="71">
        <f t="shared" si="6"/>
        <v>300</v>
      </c>
      <c r="P54" s="99"/>
      <c r="Q54" s="88">
        <v>780</v>
      </c>
      <c r="R54" s="119">
        <f t="shared" si="7"/>
        <v>1040</v>
      </c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99"/>
      <c r="AI54" s="99"/>
      <c r="AJ54" s="99"/>
      <c r="AK54" s="99"/>
      <c r="AL54" s="99"/>
      <c r="AM54" s="99"/>
      <c r="AN54" s="99"/>
    </row>
    <row r="55" spans="1:40" s="71" customFormat="1" x14ac:dyDescent="0.3">
      <c r="A55" s="66">
        <v>1380</v>
      </c>
      <c r="B55" s="67" t="s">
        <v>152</v>
      </c>
      <c r="C55" s="66">
        <v>20</v>
      </c>
      <c r="D55" s="88">
        <v>929</v>
      </c>
      <c r="E55" s="68">
        <v>4</v>
      </c>
      <c r="F55" s="66">
        <v>977</v>
      </c>
      <c r="G55" s="107">
        <f t="shared" si="2"/>
        <v>600</v>
      </c>
      <c r="H55" s="69">
        <f t="shared" si="3"/>
        <v>788.5</v>
      </c>
      <c r="I55" s="66"/>
      <c r="J55" s="119">
        <f t="shared" si="4"/>
        <v>-140.5</v>
      </c>
      <c r="K55" s="77">
        <f t="shared" si="17"/>
        <v>0</v>
      </c>
      <c r="L55" s="44">
        <f t="shared" si="0"/>
        <v>1.9712500000000002</v>
      </c>
      <c r="M55" s="40">
        <f t="shared" si="1"/>
        <v>1.9712500000000002</v>
      </c>
      <c r="N55" s="83">
        <v>500</v>
      </c>
      <c r="O55" s="71">
        <f t="shared" si="6"/>
        <v>250</v>
      </c>
      <c r="P55" s="99"/>
      <c r="Q55" s="88">
        <v>450</v>
      </c>
      <c r="R55" s="119">
        <f t="shared" si="7"/>
        <v>600</v>
      </c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99"/>
      <c r="AI55" s="99"/>
      <c r="AJ55" s="99"/>
      <c r="AK55" s="99"/>
      <c r="AL55" s="99"/>
      <c r="AM55" s="99"/>
      <c r="AN55" s="99"/>
    </row>
    <row r="56" spans="1:40" s="123" customFormat="1" x14ac:dyDescent="0.3">
      <c r="A56" s="120">
        <v>3080</v>
      </c>
      <c r="B56" s="100" t="s">
        <v>90</v>
      </c>
      <c r="C56" s="120">
        <v>12</v>
      </c>
      <c r="D56" s="120">
        <v>134</v>
      </c>
      <c r="E56" s="116">
        <v>9</v>
      </c>
      <c r="F56" s="120">
        <v>698</v>
      </c>
      <c r="G56" s="107">
        <f t="shared" si="2"/>
        <v>1515</v>
      </c>
      <c r="H56" s="121">
        <f t="shared" si="3"/>
        <v>1106.5</v>
      </c>
      <c r="I56" s="120"/>
      <c r="J56" s="121">
        <f t="shared" si="4"/>
        <v>972.5</v>
      </c>
      <c r="K56" s="121">
        <f t="shared" si="5"/>
        <v>81.041666666666671</v>
      </c>
      <c r="L56" s="96">
        <f t="shared" si="0"/>
        <v>4.6104166666666666</v>
      </c>
      <c r="M56" s="96">
        <f t="shared" si="1"/>
        <v>85.652083333333337</v>
      </c>
      <c r="N56" s="122">
        <v>421</v>
      </c>
      <c r="O56" s="123">
        <f t="shared" si="6"/>
        <v>210.5</v>
      </c>
      <c r="Q56" s="120">
        <v>505</v>
      </c>
      <c r="R56" s="119">
        <f t="shared" si="7"/>
        <v>1515</v>
      </c>
    </row>
    <row r="57" spans="1:40" s="123" customFormat="1" x14ac:dyDescent="0.3">
      <c r="A57" s="120">
        <v>1349</v>
      </c>
      <c r="B57" s="100" t="s">
        <v>91</v>
      </c>
      <c r="C57" s="120">
        <v>12</v>
      </c>
      <c r="D57" s="120"/>
      <c r="E57" s="116">
        <v>9</v>
      </c>
      <c r="F57" s="120">
        <v>212</v>
      </c>
      <c r="G57" s="107">
        <f t="shared" si="2"/>
        <v>180</v>
      </c>
      <c r="H57" s="121">
        <f t="shared" si="3"/>
        <v>196</v>
      </c>
      <c r="I57" s="120"/>
      <c r="J57" s="121">
        <f t="shared" si="4"/>
        <v>196</v>
      </c>
      <c r="K57" s="121">
        <f t="shared" si="5"/>
        <v>16.333333333333332</v>
      </c>
      <c r="L57" s="96">
        <f t="shared" si="0"/>
        <v>0.81666666666666676</v>
      </c>
      <c r="M57" s="96">
        <f t="shared" si="1"/>
        <v>17.149999999999999</v>
      </c>
      <c r="N57" s="122">
        <v>172</v>
      </c>
      <c r="O57" s="123">
        <f t="shared" si="6"/>
        <v>86</v>
      </c>
      <c r="Q57" s="120">
        <v>60</v>
      </c>
      <c r="R57" s="119">
        <f t="shared" si="7"/>
        <v>180</v>
      </c>
    </row>
    <row r="58" spans="1:40" s="65" customFormat="1" x14ac:dyDescent="0.3">
      <c r="A58" s="66">
        <v>1502</v>
      </c>
      <c r="B58" s="67" t="s">
        <v>277</v>
      </c>
      <c r="C58" s="66">
        <v>15</v>
      </c>
      <c r="D58" s="88"/>
      <c r="E58" s="68">
        <v>3</v>
      </c>
      <c r="F58" s="66">
        <v>0</v>
      </c>
      <c r="G58" s="107">
        <f t="shared" si="2"/>
        <v>0</v>
      </c>
      <c r="H58" s="69">
        <f t="shared" si="3"/>
        <v>0</v>
      </c>
      <c r="I58" s="66"/>
      <c r="J58" s="119">
        <f t="shared" si="4"/>
        <v>0</v>
      </c>
      <c r="K58" s="77">
        <f t="shared" ref="K58:K59" si="18">IF(J58&lt;=0,0, J58)/C58</f>
        <v>0</v>
      </c>
      <c r="L58" s="44"/>
      <c r="M58" s="40">
        <f t="shared" si="1"/>
        <v>0</v>
      </c>
      <c r="N58" s="83"/>
      <c r="O58" s="71">
        <f t="shared" si="6"/>
        <v>0</v>
      </c>
      <c r="P58" s="99"/>
      <c r="Q58" s="88"/>
      <c r="R58" s="119">
        <f t="shared" si="7"/>
        <v>0</v>
      </c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</row>
    <row r="59" spans="1:40" s="71" customFormat="1" x14ac:dyDescent="0.3">
      <c r="A59" s="66">
        <v>1501</v>
      </c>
      <c r="B59" s="67" t="s">
        <v>278</v>
      </c>
      <c r="C59" s="66">
        <v>15</v>
      </c>
      <c r="D59" s="88"/>
      <c r="E59" s="68">
        <v>3</v>
      </c>
      <c r="F59" s="66">
        <v>0</v>
      </c>
      <c r="G59" s="107">
        <f t="shared" si="2"/>
        <v>0</v>
      </c>
      <c r="H59" s="69">
        <f t="shared" si="3"/>
        <v>0</v>
      </c>
      <c r="I59" s="66"/>
      <c r="J59" s="119">
        <f t="shared" si="4"/>
        <v>0</v>
      </c>
      <c r="K59" s="77">
        <f t="shared" si="18"/>
        <v>0</v>
      </c>
      <c r="L59" s="44"/>
      <c r="M59" s="40">
        <f t="shared" si="1"/>
        <v>0</v>
      </c>
      <c r="N59" s="83"/>
      <c r="O59" s="71">
        <f t="shared" si="6"/>
        <v>0</v>
      </c>
      <c r="P59" s="99"/>
      <c r="Q59" s="88"/>
      <c r="R59" s="119">
        <f t="shared" si="7"/>
        <v>0</v>
      </c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9"/>
      <c r="AK59" s="99"/>
      <c r="AL59" s="99"/>
      <c r="AM59" s="99"/>
      <c r="AN59" s="99"/>
    </row>
    <row r="60" spans="1:40" s="71" customFormat="1" x14ac:dyDescent="0.3">
      <c r="A60" s="41">
        <v>1773</v>
      </c>
      <c r="B60" s="63" t="s">
        <v>207</v>
      </c>
      <c r="C60" s="41">
        <v>10</v>
      </c>
      <c r="D60" s="14">
        <v>1533</v>
      </c>
      <c r="E60" s="42">
        <v>9</v>
      </c>
      <c r="F60" s="41">
        <v>1197</v>
      </c>
      <c r="G60" s="107">
        <f t="shared" si="2"/>
        <v>1860</v>
      </c>
      <c r="H60" s="69">
        <f t="shared" si="3"/>
        <v>1528.5</v>
      </c>
      <c r="I60" s="41"/>
      <c r="J60" s="119">
        <f t="shared" si="4"/>
        <v>-4.5</v>
      </c>
      <c r="K60" s="77">
        <f t="shared" si="5"/>
        <v>-0.45</v>
      </c>
      <c r="L60" s="39">
        <f t="shared" ref="L60:L86" si="19">H60*0.05/C60</f>
        <v>7.6425000000000001</v>
      </c>
      <c r="M60" s="40">
        <f t="shared" si="1"/>
        <v>7.1924999999999999</v>
      </c>
      <c r="N60" s="84">
        <v>867</v>
      </c>
      <c r="O60" s="71">
        <f t="shared" si="6"/>
        <v>433.5</v>
      </c>
      <c r="P60" s="12"/>
      <c r="Q60" s="14">
        <v>620</v>
      </c>
      <c r="R60" s="119">
        <f t="shared" si="7"/>
        <v>1860</v>
      </c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</row>
    <row r="61" spans="1:40" s="71" customFormat="1" x14ac:dyDescent="0.3">
      <c r="A61" s="41"/>
      <c r="B61" s="63" t="s">
        <v>252</v>
      </c>
      <c r="C61" s="41">
        <v>10</v>
      </c>
      <c r="D61" s="14"/>
      <c r="E61" s="42"/>
      <c r="F61" s="41"/>
      <c r="G61" s="107">
        <f t="shared" si="2"/>
        <v>0</v>
      </c>
      <c r="H61" s="69"/>
      <c r="I61" s="41"/>
      <c r="J61" s="119"/>
      <c r="K61" s="77"/>
      <c r="L61" s="39"/>
      <c r="M61" s="40"/>
      <c r="N61" s="84"/>
      <c r="P61" s="12"/>
      <c r="Q61" s="14"/>
      <c r="R61" s="119">
        <f t="shared" si="7"/>
        <v>0</v>
      </c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</row>
    <row r="62" spans="1:40" s="71" customFormat="1" x14ac:dyDescent="0.3">
      <c r="A62" s="66">
        <v>1400</v>
      </c>
      <c r="B62" s="67" t="s">
        <v>208</v>
      </c>
      <c r="C62" s="66">
        <v>10</v>
      </c>
      <c r="D62" s="88">
        <v>1164</v>
      </c>
      <c r="E62" s="68">
        <v>9</v>
      </c>
      <c r="F62" s="66">
        <v>925</v>
      </c>
      <c r="G62" s="107">
        <f t="shared" si="2"/>
        <v>1065</v>
      </c>
      <c r="H62" s="69">
        <f t="shared" si="3"/>
        <v>995</v>
      </c>
      <c r="I62" s="66"/>
      <c r="J62" s="119">
        <f t="shared" si="4"/>
        <v>-169</v>
      </c>
      <c r="K62" s="77">
        <f t="shared" si="5"/>
        <v>-16.899999999999999</v>
      </c>
      <c r="L62" s="44">
        <f t="shared" si="19"/>
        <v>4.9749999999999996</v>
      </c>
      <c r="M62" s="40">
        <f t="shared" si="1"/>
        <v>-11.924999999999999</v>
      </c>
      <c r="N62" s="83">
        <v>479</v>
      </c>
      <c r="O62" s="71">
        <f t="shared" si="6"/>
        <v>239.5</v>
      </c>
      <c r="P62" s="99"/>
      <c r="Q62" s="88">
        <v>355</v>
      </c>
      <c r="R62" s="119">
        <f t="shared" si="7"/>
        <v>1065</v>
      </c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99"/>
      <c r="AI62" s="99"/>
      <c r="AJ62" s="99"/>
      <c r="AK62" s="99"/>
      <c r="AL62" s="99"/>
      <c r="AM62" s="99"/>
      <c r="AN62" s="99"/>
    </row>
    <row r="63" spans="1:40" s="71" customFormat="1" x14ac:dyDescent="0.3">
      <c r="A63" s="66">
        <v>1401</v>
      </c>
      <c r="B63" s="67" t="s">
        <v>59</v>
      </c>
      <c r="C63" s="66">
        <v>10</v>
      </c>
      <c r="D63" s="88">
        <v>2108</v>
      </c>
      <c r="E63" s="68">
        <v>9</v>
      </c>
      <c r="F63" s="66">
        <v>2311</v>
      </c>
      <c r="G63" s="107">
        <f t="shared" si="2"/>
        <v>1842</v>
      </c>
      <c r="H63" s="69">
        <f t="shared" si="3"/>
        <v>2076.5</v>
      </c>
      <c r="I63" s="66"/>
      <c r="J63" s="119">
        <f t="shared" si="4"/>
        <v>-31.5</v>
      </c>
      <c r="K63" s="77">
        <f t="shared" si="5"/>
        <v>-3.15</v>
      </c>
      <c r="L63" s="44">
        <f t="shared" si="19"/>
        <v>10.3825</v>
      </c>
      <c r="M63" s="40">
        <f t="shared" si="1"/>
        <v>7.2324999999999999</v>
      </c>
      <c r="N63" s="83">
        <v>944</v>
      </c>
      <c r="O63" s="71">
        <f t="shared" si="6"/>
        <v>472</v>
      </c>
      <c r="P63" s="99"/>
      <c r="Q63" s="88">
        <v>614</v>
      </c>
      <c r="R63" s="119">
        <f t="shared" si="7"/>
        <v>1842</v>
      </c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99"/>
      <c r="AI63" s="99"/>
      <c r="AJ63" s="99"/>
      <c r="AK63" s="99"/>
      <c r="AL63" s="99"/>
      <c r="AM63" s="99"/>
      <c r="AN63" s="99"/>
    </row>
    <row r="64" spans="1:40" s="71" customFormat="1" x14ac:dyDescent="0.3">
      <c r="A64" s="66">
        <v>1236</v>
      </c>
      <c r="B64" s="67" t="s">
        <v>29</v>
      </c>
      <c r="C64" s="66">
        <v>30</v>
      </c>
      <c r="D64" s="88">
        <v>2666</v>
      </c>
      <c r="E64" s="68">
        <v>9</v>
      </c>
      <c r="F64" s="66">
        <v>3686</v>
      </c>
      <c r="G64" s="107">
        <f t="shared" si="2"/>
        <v>1557</v>
      </c>
      <c r="H64" s="69">
        <f t="shared" si="3"/>
        <v>2621.5</v>
      </c>
      <c r="I64" s="66"/>
      <c r="J64" s="119">
        <f t="shared" si="4"/>
        <v>-44.5</v>
      </c>
      <c r="K64" s="77">
        <f t="shared" si="5"/>
        <v>-1.4833333333333334</v>
      </c>
      <c r="L64" s="44">
        <f t="shared" si="19"/>
        <v>4.3691666666666675</v>
      </c>
      <c r="M64" s="40">
        <f t="shared" si="1"/>
        <v>2.8858333333333341</v>
      </c>
      <c r="N64" s="83">
        <v>902</v>
      </c>
      <c r="O64" s="71">
        <f t="shared" si="6"/>
        <v>451</v>
      </c>
      <c r="P64" s="99"/>
      <c r="Q64" s="88">
        <v>519</v>
      </c>
      <c r="R64" s="119">
        <f t="shared" si="7"/>
        <v>1557</v>
      </c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99"/>
      <c r="AI64" s="99"/>
      <c r="AJ64" s="99"/>
      <c r="AK64" s="99"/>
      <c r="AL64" s="99"/>
      <c r="AM64" s="99"/>
      <c r="AN64" s="99"/>
    </row>
    <row r="65" spans="1:40" s="71" customFormat="1" x14ac:dyDescent="0.3">
      <c r="A65" s="66">
        <v>10</v>
      </c>
      <c r="B65" s="67" t="s">
        <v>30</v>
      </c>
      <c r="C65" s="66">
        <v>10</v>
      </c>
      <c r="D65" s="88">
        <v>2508</v>
      </c>
      <c r="E65" s="68">
        <v>9</v>
      </c>
      <c r="F65" s="66">
        <v>3357</v>
      </c>
      <c r="G65" s="107">
        <f t="shared" si="2"/>
        <v>3663</v>
      </c>
      <c r="H65" s="69">
        <f t="shared" si="3"/>
        <v>3510</v>
      </c>
      <c r="I65" s="66"/>
      <c r="J65" s="119">
        <f t="shared" si="4"/>
        <v>1002</v>
      </c>
      <c r="K65" s="77">
        <f t="shared" si="5"/>
        <v>100.2</v>
      </c>
      <c r="L65" s="44">
        <f t="shared" si="19"/>
        <v>17.55</v>
      </c>
      <c r="M65" s="40">
        <f t="shared" si="1"/>
        <v>117.75</v>
      </c>
      <c r="N65" s="83">
        <v>713</v>
      </c>
      <c r="O65" s="71">
        <f t="shared" si="6"/>
        <v>356.5</v>
      </c>
      <c r="P65" s="99"/>
      <c r="Q65" s="88">
        <v>1221</v>
      </c>
      <c r="R65" s="119">
        <f t="shared" si="7"/>
        <v>3663</v>
      </c>
      <c r="S65" s="99"/>
      <c r="T65" s="99"/>
      <c r="U65" s="99"/>
      <c r="V65" s="99"/>
      <c r="W65" s="99"/>
      <c r="X65" s="99"/>
      <c r="Y65" s="99"/>
      <c r="Z65" s="99"/>
      <c r="AA65" s="99"/>
      <c r="AB65" s="99"/>
      <c r="AC65" s="99"/>
      <c r="AD65" s="99"/>
      <c r="AE65" s="99"/>
      <c r="AF65" s="99"/>
      <c r="AG65" s="99"/>
      <c r="AH65" s="99"/>
      <c r="AI65" s="99"/>
      <c r="AJ65" s="99"/>
      <c r="AK65" s="99"/>
      <c r="AL65" s="99"/>
      <c r="AM65" s="99"/>
      <c r="AN65" s="99"/>
    </row>
    <row r="66" spans="1:40" s="71" customFormat="1" x14ac:dyDescent="0.3">
      <c r="A66" s="66">
        <v>1476</v>
      </c>
      <c r="B66" s="67" t="s">
        <v>209</v>
      </c>
      <c r="C66" s="66">
        <v>32</v>
      </c>
      <c r="D66" s="88">
        <v>51</v>
      </c>
      <c r="E66" s="68">
        <v>9</v>
      </c>
      <c r="F66" s="66">
        <v>117</v>
      </c>
      <c r="G66" s="107">
        <f t="shared" si="2"/>
        <v>150</v>
      </c>
      <c r="H66" s="69">
        <f t="shared" si="3"/>
        <v>133.5</v>
      </c>
      <c r="I66" s="66"/>
      <c r="J66" s="119">
        <f t="shared" si="4"/>
        <v>82.5</v>
      </c>
      <c r="K66" s="77">
        <f t="shared" si="5"/>
        <v>2.578125</v>
      </c>
      <c r="L66" s="44">
        <f t="shared" si="19"/>
        <v>0.20859375000000002</v>
      </c>
      <c r="M66" s="40">
        <f t="shared" si="1"/>
        <v>2.7867187499999999</v>
      </c>
      <c r="N66" s="83">
        <v>25</v>
      </c>
      <c r="O66" s="71">
        <f t="shared" si="6"/>
        <v>12.5</v>
      </c>
      <c r="P66" s="99"/>
      <c r="Q66" s="88">
        <v>50</v>
      </c>
      <c r="R66" s="119">
        <f t="shared" si="7"/>
        <v>150</v>
      </c>
      <c r="S66" s="99"/>
      <c r="T66" s="99"/>
      <c r="U66" s="99"/>
      <c r="V66" s="99"/>
      <c r="W66" s="99"/>
      <c r="X66" s="99"/>
      <c r="Y66" s="99"/>
      <c r="Z66" s="99"/>
      <c r="AA66" s="99"/>
      <c r="AB66" s="99"/>
      <c r="AC66" s="99"/>
      <c r="AD66" s="99"/>
      <c r="AE66" s="99"/>
      <c r="AF66" s="99"/>
      <c r="AG66" s="99"/>
      <c r="AH66" s="99"/>
      <c r="AI66" s="99"/>
      <c r="AJ66" s="99"/>
      <c r="AK66" s="99"/>
      <c r="AL66" s="99"/>
      <c r="AM66" s="99"/>
      <c r="AN66" s="99"/>
    </row>
    <row r="67" spans="1:40" s="71" customFormat="1" x14ac:dyDescent="0.3">
      <c r="A67" s="66">
        <v>1477</v>
      </c>
      <c r="B67" s="67" t="s">
        <v>210</v>
      </c>
      <c r="C67" s="66">
        <v>32</v>
      </c>
      <c r="D67" s="88">
        <v>84</v>
      </c>
      <c r="E67" s="68">
        <v>9</v>
      </c>
      <c r="F67" s="66">
        <v>90</v>
      </c>
      <c r="G67" s="107">
        <f t="shared" si="2"/>
        <v>114</v>
      </c>
      <c r="H67" s="69">
        <f t="shared" si="3"/>
        <v>102</v>
      </c>
      <c r="I67" s="66"/>
      <c r="J67" s="119">
        <f t="shared" si="4"/>
        <v>18</v>
      </c>
      <c r="K67" s="77">
        <f t="shared" si="5"/>
        <v>0.5625</v>
      </c>
      <c r="L67" s="44">
        <f t="shared" si="19"/>
        <v>0.15937500000000002</v>
      </c>
      <c r="M67" s="40">
        <f t="shared" ref="M67:M86" si="20">K67+L67</f>
        <v>0.72187500000000004</v>
      </c>
      <c r="N67" s="83">
        <v>36</v>
      </c>
      <c r="O67" s="71">
        <f t="shared" si="6"/>
        <v>18</v>
      </c>
      <c r="P67" s="99"/>
      <c r="Q67" s="88">
        <v>38</v>
      </c>
      <c r="R67" s="119">
        <f t="shared" ref="R67:R86" si="21">Q67/3*E67</f>
        <v>114</v>
      </c>
      <c r="S67" s="99"/>
      <c r="T67" s="99"/>
      <c r="U67" s="99"/>
      <c r="V67" s="99"/>
      <c r="W67" s="99"/>
      <c r="X67" s="99"/>
      <c r="Y67" s="99"/>
      <c r="Z67" s="99"/>
      <c r="AA67" s="99"/>
      <c r="AB67" s="99"/>
      <c r="AC67" s="99"/>
      <c r="AD67" s="99"/>
      <c r="AE67" s="99"/>
      <c r="AF67" s="99"/>
      <c r="AG67" s="99"/>
      <c r="AH67" s="99"/>
      <c r="AI67" s="99"/>
      <c r="AJ67" s="99"/>
      <c r="AK67" s="99"/>
      <c r="AL67" s="99"/>
      <c r="AM67" s="99"/>
      <c r="AN67" s="99"/>
    </row>
    <row r="68" spans="1:40" s="123" customFormat="1" x14ac:dyDescent="0.3">
      <c r="A68" s="120">
        <v>3018</v>
      </c>
      <c r="B68" s="100" t="s">
        <v>336</v>
      </c>
      <c r="C68" s="120">
        <v>18</v>
      </c>
      <c r="D68" s="120">
        <v>0</v>
      </c>
      <c r="E68" s="116">
        <v>3.5</v>
      </c>
      <c r="F68" s="120">
        <v>30</v>
      </c>
      <c r="G68" s="107">
        <f t="shared" si="2"/>
        <v>24.5</v>
      </c>
      <c r="H68" s="121">
        <f t="shared" ref="H68:H86" si="22">SUM(F68+G68)/2</f>
        <v>27.25</v>
      </c>
      <c r="I68" s="120"/>
      <c r="J68" s="121">
        <f t="shared" ref="J68:J86" si="23">H68-D68-I68</f>
        <v>27.25</v>
      </c>
      <c r="K68" s="121">
        <f t="shared" ref="K68:K72" si="24">IF(J68&lt;=0,0, J68)/C68</f>
        <v>1.5138888888888888</v>
      </c>
      <c r="L68" s="96">
        <f t="shared" si="19"/>
        <v>7.5694444444444453E-2</v>
      </c>
      <c r="M68" s="96">
        <f t="shared" si="20"/>
        <v>1.5895833333333333</v>
      </c>
      <c r="N68" s="122">
        <v>20</v>
      </c>
      <c r="O68" s="123">
        <f t="shared" si="6"/>
        <v>10</v>
      </c>
      <c r="Q68" s="120">
        <v>21</v>
      </c>
      <c r="R68" s="119">
        <f t="shared" si="21"/>
        <v>24.5</v>
      </c>
    </row>
    <row r="69" spans="1:40" s="123" customFormat="1" x14ac:dyDescent="0.3">
      <c r="A69" s="120">
        <v>3019</v>
      </c>
      <c r="B69" s="100" t="s">
        <v>331</v>
      </c>
      <c r="C69" s="120">
        <v>12</v>
      </c>
      <c r="D69" s="120">
        <v>0</v>
      </c>
      <c r="E69" s="116">
        <v>3.5</v>
      </c>
      <c r="F69" s="120">
        <v>34</v>
      </c>
      <c r="G69" s="107">
        <f t="shared" ref="G69:G72" si="25">R69</f>
        <v>116.66666666666667</v>
      </c>
      <c r="H69" s="121">
        <f t="shared" si="22"/>
        <v>75.333333333333343</v>
      </c>
      <c r="I69" s="120"/>
      <c r="J69" s="121">
        <f t="shared" si="23"/>
        <v>75.333333333333343</v>
      </c>
      <c r="K69" s="121">
        <f t="shared" si="24"/>
        <v>6.2777777777777786</v>
      </c>
      <c r="L69" s="96">
        <f t="shared" si="19"/>
        <v>0.31388888888888894</v>
      </c>
      <c r="M69" s="96">
        <f t="shared" si="20"/>
        <v>6.5916666666666677</v>
      </c>
      <c r="N69" s="122">
        <v>42</v>
      </c>
      <c r="O69" s="123">
        <f t="shared" ref="O69:O86" si="26">N69/2</f>
        <v>21</v>
      </c>
      <c r="Q69" s="120">
        <v>100</v>
      </c>
      <c r="R69" s="119">
        <f t="shared" si="21"/>
        <v>116.66666666666667</v>
      </c>
    </row>
    <row r="70" spans="1:40" s="71" customFormat="1" x14ac:dyDescent="0.3">
      <c r="A70" s="66">
        <v>47</v>
      </c>
      <c r="B70" s="67" t="s">
        <v>60</v>
      </c>
      <c r="C70" s="66">
        <v>24</v>
      </c>
      <c r="D70" s="88">
        <v>246</v>
      </c>
      <c r="E70" s="68">
        <v>4</v>
      </c>
      <c r="F70" s="66">
        <v>300</v>
      </c>
      <c r="G70" s="107">
        <f t="shared" si="25"/>
        <v>524</v>
      </c>
      <c r="H70" s="69">
        <f t="shared" si="22"/>
        <v>412</v>
      </c>
      <c r="I70" s="66"/>
      <c r="J70" s="119">
        <f t="shared" si="23"/>
        <v>166</v>
      </c>
      <c r="K70" s="77">
        <f t="shared" si="24"/>
        <v>6.916666666666667</v>
      </c>
      <c r="L70" s="44">
        <f t="shared" si="19"/>
        <v>0.85833333333333339</v>
      </c>
      <c r="M70" s="40">
        <f t="shared" si="20"/>
        <v>7.7750000000000004</v>
      </c>
      <c r="N70" s="83">
        <v>388</v>
      </c>
      <c r="O70" s="71">
        <f t="shared" si="26"/>
        <v>194</v>
      </c>
      <c r="P70" s="99"/>
      <c r="Q70" s="88">
        <v>393</v>
      </c>
      <c r="R70" s="119">
        <f t="shared" si="21"/>
        <v>524</v>
      </c>
      <c r="S70" s="99"/>
      <c r="T70" s="99"/>
      <c r="U70" s="99"/>
      <c r="V70" s="99"/>
      <c r="W70" s="99"/>
      <c r="X70" s="99"/>
      <c r="Y70" s="99"/>
      <c r="Z70" s="99"/>
      <c r="AA70" s="99"/>
      <c r="AB70" s="99"/>
      <c r="AC70" s="99"/>
      <c r="AD70" s="99"/>
      <c r="AE70" s="99"/>
      <c r="AF70" s="99"/>
      <c r="AG70" s="99"/>
      <c r="AH70" s="99"/>
      <c r="AI70" s="99"/>
      <c r="AJ70" s="99"/>
      <c r="AK70" s="99"/>
      <c r="AL70" s="99"/>
      <c r="AM70" s="99"/>
      <c r="AN70" s="99"/>
    </row>
    <row r="71" spans="1:40" s="123" customFormat="1" x14ac:dyDescent="0.3">
      <c r="A71" s="120">
        <v>3020</v>
      </c>
      <c r="B71" s="100" t="s">
        <v>244</v>
      </c>
      <c r="C71" s="120">
        <v>12</v>
      </c>
      <c r="D71" s="120">
        <v>0</v>
      </c>
      <c r="E71" s="116">
        <v>3.5</v>
      </c>
      <c r="F71" s="120">
        <v>39</v>
      </c>
      <c r="G71" s="107">
        <f t="shared" si="25"/>
        <v>54.833333333333329</v>
      </c>
      <c r="H71" s="121">
        <f t="shared" si="22"/>
        <v>46.916666666666664</v>
      </c>
      <c r="I71" s="120"/>
      <c r="J71" s="121">
        <f t="shared" si="23"/>
        <v>46.916666666666664</v>
      </c>
      <c r="K71" s="121">
        <f t="shared" si="24"/>
        <v>3.9097222222222219</v>
      </c>
      <c r="L71" s="96">
        <f t="shared" si="19"/>
        <v>0.19548611111111111</v>
      </c>
      <c r="M71" s="96">
        <f t="shared" si="20"/>
        <v>4.1052083333333327</v>
      </c>
      <c r="N71" s="122">
        <v>36</v>
      </c>
      <c r="O71" s="123">
        <f t="shared" si="26"/>
        <v>18</v>
      </c>
      <c r="Q71" s="120">
        <v>47</v>
      </c>
      <c r="R71" s="119">
        <f t="shared" si="21"/>
        <v>54.833333333333329</v>
      </c>
    </row>
    <row r="72" spans="1:40" s="123" customFormat="1" x14ac:dyDescent="0.3">
      <c r="A72" s="120">
        <v>3101</v>
      </c>
      <c r="B72" s="100" t="s">
        <v>332</v>
      </c>
      <c r="C72" s="120">
        <v>18</v>
      </c>
      <c r="D72" s="120">
        <v>89</v>
      </c>
      <c r="E72" s="116">
        <v>3.5</v>
      </c>
      <c r="F72" s="120">
        <v>188</v>
      </c>
      <c r="G72" s="107">
        <f t="shared" si="25"/>
        <v>233.33333333333334</v>
      </c>
      <c r="H72" s="121">
        <f t="shared" si="22"/>
        <v>210.66666666666669</v>
      </c>
      <c r="I72" s="120"/>
      <c r="J72" s="121">
        <f t="shared" si="23"/>
        <v>121.66666666666669</v>
      </c>
      <c r="K72" s="121">
        <f t="shared" si="24"/>
        <v>6.7592592592592604</v>
      </c>
      <c r="L72" s="96">
        <f t="shared" si="19"/>
        <v>0.58518518518518525</v>
      </c>
      <c r="M72" s="96">
        <f t="shared" si="20"/>
        <v>7.3444444444444459</v>
      </c>
      <c r="N72" s="122">
        <v>118</v>
      </c>
      <c r="O72" s="123">
        <f t="shared" si="26"/>
        <v>59</v>
      </c>
      <c r="Q72" s="120">
        <v>200</v>
      </c>
      <c r="R72" s="119">
        <f t="shared" si="21"/>
        <v>233.33333333333334</v>
      </c>
    </row>
    <row r="73" spans="1:40" s="71" customFormat="1" x14ac:dyDescent="0.3">
      <c r="A73" s="66">
        <v>115</v>
      </c>
      <c r="B73" s="67" t="s">
        <v>92</v>
      </c>
      <c r="C73" s="66">
        <v>12</v>
      </c>
      <c r="D73" s="88">
        <v>1133</v>
      </c>
      <c r="E73" s="68">
        <v>12</v>
      </c>
      <c r="F73" s="66">
        <v>1463</v>
      </c>
      <c r="G73" s="107">
        <f t="shared" ref="G73:G86" si="27">R73</f>
        <v>1436</v>
      </c>
      <c r="H73" s="69">
        <f t="shared" si="22"/>
        <v>1449.5</v>
      </c>
      <c r="I73" s="66"/>
      <c r="J73" s="119">
        <f t="shared" si="23"/>
        <v>316.5</v>
      </c>
      <c r="K73" s="77">
        <f t="shared" ref="K73:K86" si="28">(H73-D73-I73)/C73</f>
        <v>26.375</v>
      </c>
      <c r="L73" s="44">
        <f t="shared" si="19"/>
        <v>6.0395833333333337</v>
      </c>
      <c r="M73" s="40">
        <f t="shared" si="20"/>
        <v>32.414583333333333</v>
      </c>
      <c r="N73" s="83">
        <v>431</v>
      </c>
      <c r="O73" s="71">
        <f t="shared" si="26"/>
        <v>215.5</v>
      </c>
      <c r="P73" s="99"/>
      <c r="Q73" s="88">
        <v>359</v>
      </c>
      <c r="R73" s="119">
        <f t="shared" si="21"/>
        <v>1436</v>
      </c>
      <c r="S73" s="99"/>
      <c r="T73" s="99"/>
      <c r="U73" s="99"/>
      <c r="V73" s="99"/>
      <c r="W73" s="99"/>
      <c r="X73" s="99"/>
      <c r="Y73" s="99"/>
      <c r="Z73" s="99"/>
      <c r="AA73" s="99"/>
      <c r="AB73" s="99"/>
      <c r="AC73" s="99"/>
      <c r="AD73" s="99"/>
      <c r="AE73" s="99"/>
      <c r="AF73" s="99"/>
      <c r="AG73" s="99"/>
      <c r="AH73" s="99"/>
      <c r="AI73" s="99"/>
      <c r="AJ73" s="99"/>
      <c r="AK73" s="99"/>
      <c r="AL73" s="99"/>
      <c r="AM73" s="99"/>
      <c r="AN73" s="99"/>
    </row>
    <row r="74" spans="1:40" s="71" customFormat="1" x14ac:dyDescent="0.3">
      <c r="A74" s="66">
        <v>1311</v>
      </c>
      <c r="B74" s="67" t="s">
        <v>153</v>
      </c>
      <c r="C74" s="66">
        <v>30</v>
      </c>
      <c r="D74" s="88">
        <v>3762</v>
      </c>
      <c r="E74" s="68">
        <v>6</v>
      </c>
      <c r="F74" s="66">
        <v>9300</v>
      </c>
      <c r="G74" s="107">
        <f t="shared" si="27"/>
        <v>5348</v>
      </c>
      <c r="H74" s="69">
        <f t="shared" si="22"/>
        <v>7324</v>
      </c>
      <c r="I74" s="66">
        <v>1920</v>
      </c>
      <c r="J74" s="119">
        <f t="shared" si="23"/>
        <v>1642</v>
      </c>
      <c r="K74" s="77">
        <f t="shared" si="28"/>
        <v>54.733333333333334</v>
      </c>
      <c r="L74" s="44">
        <f t="shared" si="19"/>
        <v>12.206666666666669</v>
      </c>
      <c r="M74" s="40">
        <f t="shared" si="20"/>
        <v>66.94</v>
      </c>
      <c r="N74" s="83">
        <v>2253</v>
      </c>
      <c r="O74" s="71">
        <f t="shared" si="26"/>
        <v>1126.5</v>
      </c>
      <c r="P74" s="99"/>
      <c r="Q74" s="88">
        <v>2674</v>
      </c>
      <c r="R74" s="119">
        <f t="shared" si="21"/>
        <v>5348</v>
      </c>
      <c r="S74" s="99"/>
      <c r="T74" s="99"/>
      <c r="U74" s="99"/>
      <c r="V74" s="99"/>
      <c r="W74" s="99"/>
      <c r="X74" s="99"/>
      <c r="Y74" s="99"/>
      <c r="Z74" s="99"/>
      <c r="AA74" s="99"/>
      <c r="AB74" s="99"/>
      <c r="AC74" s="99"/>
      <c r="AD74" s="99"/>
      <c r="AE74" s="99"/>
      <c r="AF74" s="99"/>
      <c r="AG74" s="99"/>
      <c r="AH74" s="99"/>
      <c r="AI74" s="99"/>
      <c r="AJ74" s="99"/>
      <c r="AK74" s="99"/>
      <c r="AL74" s="99"/>
      <c r="AM74" s="99"/>
      <c r="AN74" s="99"/>
    </row>
    <row r="75" spans="1:40" s="71" customFormat="1" x14ac:dyDescent="0.3">
      <c r="A75" s="66">
        <v>1606</v>
      </c>
      <c r="B75" s="67" t="s">
        <v>225</v>
      </c>
      <c r="C75" s="66">
        <v>1</v>
      </c>
      <c r="D75" s="88">
        <v>152</v>
      </c>
      <c r="E75" s="68">
        <v>10</v>
      </c>
      <c r="F75" s="66">
        <v>1140</v>
      </c>
      <c r="G75" s="107">
        <f t="shared" si="27"/>
        <v>160</v>
      </c>
      <c r="H75" s="69">
        <f t="shared" si="22"/>
        <v>650</v>
      </c>
      <c r="I75" s="66"/>
      <c r="J75" s="119">
        <f t="shared" si="23"/>
        <v>498</v>
      </c>
      <c r="K75" s="77">
        <f t="shared" si="28"/>
        <v>498</v>
      </c>
      <c r="L75" s="44">
        <f t="shared" si="19"/>
        <v>32.5</v>
      </c>
      <c r="M75" s="40">
        <f t="shared" si="20"/>
        <v>530.5</v>
      </c>
      <c r="N75" s="83"/>
      <c r="O75" s="71">
        <f t="shared" si="26"/>
        <v>0</v>
      </c>
      <c r="P75" s="99"/>
      <c r="Q75" s="88">
        <v>48</v>
      </c>
      <c r="R75" s="119">
        <f t="shared" si="21"/>
        <v>160</v>
      </c>
      <c r="S75" s="99"/>
      <c r="T75" s="99"/>
      <c r="U75" s="99"/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  <c r="AL75" s="99"/>
      <c r="AM75" s="99"/>
      <c r="AN75" s="99"/>
    </row>
    <row r="76" spans="1:40" s="71" customFormat="1" x14ac:dyDescent="0.3">
      <c r="A76" s="66">
        <v>1575</v>
      </c>
      <c r="B76" s="67" t="s">
        <v>259</v>
      </c>
      <c r="C76" s="66">
        <v>12</v>
      </c>
      <c r="D76" s="88">
        <v>1476</v>
      </c>
      <c r="E76" s="68">
        <v>10</v>
      </c>
      <c r="F76" s="66">
        <v>1710</v>
      </c>
      <c r="G76" s="107">
        <f t="shared" si="27"/>
        <v>1060</v>
      </c>
      <c r="H76" s="69">
        <f t="shared" si="22"/>
        <v>1385</v>
      </c>
      <c r="I76" s="66"/>
      <c r="J76" s="119">
        <f t="shared" si="23"/>
        <v>-91</v>
      </c>
      <c r="K76" s="77">
        <f t="shared" si="28"/>
        <v>-7.583333333333333</v>
      </c>
      <c r="L76" s="44">
        <f t="shared" si="19"/>
        <v>5.770833333333333</v>
      </c>
      <c r="M76" s="40">
        <f t="shared" si="20"/>
        <v>-1.8125</v>
      </c>
      <c r="N76" s="83">
        <v>345</v>
      </c>
      <c r="O76" s="71">
        <f t="shared" si="26"/>
        <v>172.5</v>
      </c>
      <c r="P76" s="99"/>
      <c r="Q76" s="88">
        <v>318</v>
      </c>
      <c r="R76" s="119">
        <f t="shared" si="21"/>
        <v>1060</v>
      </c>
      <c r="S76" s="99"/>
      <c r="T76" s="99"/>
      <c r="U76" s="99"/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  <c r="AL76" s="99"/>
      <c r="AM76" s="99"/>
      <c r="AN76" s="99"/>
    </row>
    <row r="77" spans="1:40" s="71" customFormat="1" x14ac:dyDescent="0.3">
      <c r="A77" s="66">
        <v>1576</v>
      </c>
      <c r="B77" s="67" t="s">
        <v>260</v>
      </c>
      <c r="C77" s="66">
        <v>12</v>
      </c>
      <c r="D77" s="88">
        <v>1441</v>
      </c>
      <c r="E77" s="68">
        <v>10</v>
      </c>
      <c r="F77" s="66">
        <v>1661</v>
      </c>
      <c r="G77" s="107">
        <f t="shared" si="27"/>
        <v>540</v>
      </c>
      <c r="H77" s="69">
        <f t="shared" si="22"/>
        <v>1100.5</v>
      </c>
      <c r="I77" s="66"/>
      <c r="J77" s="119">
        <f t="shared" si="23"/>
        <v>-340.5</v>
      </c>
      <c r="K77" s="77">
        <f t="shared" si="28"/>
        <v>-28.375</v>
      </c>
      <c r="L77" s="44">
        <f t="shared" si="19"/>
        <v>4.5854166666666671</v>
      </c>
      <c r="M77" s="40">
        <f t="shared" si="20"/>
        <v>-23.789583333333333</v>
      </c>
      <c r="N77" s="83">
        <v>358</v>
      </c>
      <c r="O77" s="71">
        <f t="shared" si="26"/>
        <v>179</v>
      </c>
      <c r="P77" s="99"/>
      <c r="Q77" s="88">
        <v>162</v>
      </c>
      <c r="R77" s="119">
        <f t="shared" si="21"/>
        <v>540</v>
      </c>
      <c r="S77" s="99"/>
      <c r="T77" s="99"/>
      <c r="U77" s="99"/>
      <c r="V77" s="99"/>
      <c r="W77" s="99"/>
      <c r="X77" s="99"/>
      <c r="Y77" s="99"/>
      <c r="Z77" s="99"/>
      <c r="AA77" s="99"/>
      <c r="AB77" s="99"/>
      <c r="AC77" s="99"/>
      <c r="AD77" s="99"/>
      <c r="AE77" s="99"/>
      <c r="AF77" s="99"/>
      <c r="AG77" s="99"/>
      <c r="AH77" s="99"/>
      <c r="AI77" s="99"/>
      <c r="AJ77" s="99"/>
      <c r="AK77" s="99"/>
      <c r="AL77" s="99"/>
      <c r="AM77" s="99"/>
      <c r="AN77" s="99"/>
    </row>
    <row r="78" spans="1:40" s="95" customFormat="1" x14ac:dyDescent="0.3">
      <c r="A78" s="66">
        <v>1614</v>
      </c>
      <c r="B78" s="67" t="s">
        <v>334</v>
      </c>
      <c r="C78" s="66">
        <v>12</v>
      </c>
      <c r="D78" s="88">
        <v>1531</v>
      </c>
      <c r="E78" s="68">
        <v>10</v>
      </c>
      <c r="F78" s="66">
        <v>1602</v>
      </c>
      <c r="G78" s="107">
        <f t="shared" si="27"/>
        <v>646.66666666666674</v>
      </c>
      <c r="H78" s="69">
        <f t="shared" si="22"/>
        <v>1124.3333333333335</v>
      </c>
      <c r="I78" s="66"/>
      <c r="J78" s="119">
        <f t="shared" si="23"/>
        <v>-406.66666666666652</v>
      </c>
      <c r="K78" s="77">
        <f t="shared" si="28"/>
        <v>-33.888888888888879</v>
      </c>
      <c r="L78" s="44">
        <f t="shared" si="19"/>
        <v>4.6847222222222227</v>
      </c>
      <c r="M78" s="40">
        <f t="shared" si="20"/>
        <v>-29.204166666666655</v>
      </c>
      <c r="N78" s="83">
        <v>389</v>
      </c>
      <c r="O78" s="71">
        <f t="shared" si="26"/>
        <v>194.5</v>
      </c>
      <c r="P78" s="99"/>
      <c r="Q78" s="88">
        <v>194</v>
      </c>
      <c r="R78" s="119">
        <f t="shared" si="21"/>
        <v>646.66666666666674</v>
      </c>
      <c r="S78" s="99"/>
      <c r="T78" s="99"/>
      <c r="U78" s="99"/>
      <c r="V78" s="99"/>
      <c r="W78" s="99"/>
      <c r="X78" s="99"/>
      <c r="Y78" s="99"/>
      <c r="Z78" s="99"/>
      <c r="AA78" s="99"/>
      <c r="AB78" s="99"/>
      <c r="AC78" s="99"/>
      <c r="AD78" s="99"/>
      <c r="AE78" s="99"/>
      <c r="AF78" s="99"/>
      <c r="AG78" s="99"/>
      <c r="AH78" s="99"/>
      <c r="AI78" s="99"/>
      <c r="AJ78" s="99"/>
      <c r="AK78" s="99"/>
      <c r="AL78" s="99"/>
      <c r="AM78" s="99"/>
      <c r="AN78" s="99"/>
    </row>
    <row r="79" spans="1:40" s="71" customFormat="1" x14ac:dyDescent="0.3">
      <c r="A79" s="66">
        <v>1577</v>
      </c>
      <c r="B79" s="67" t="s">
        <v>261</v>
      </c>
      <c r="C79" s="66">
        <v>12</v>
      </c>
      <c r="D79" s="88">
        <v>1044</v>
      </c>
      <c r="E79" s="68">
        <v>10</v>
      </c>
      <c r="F79" s="66">
        <v>1287</v>
      </c>
      <c r="G79" s="107">
        <f t="shared" si="27"/>
        <v>346.66666666666663</v>
      </c>
      <c r="H79" s="69">
        <f t="shared" si="22"/>
        <v>816.83333333333326</v>
      </c>
      <c r="I79" s="66"/>
      <c r="J79" s="119">
        <f t="shared" si="23"/>
        <v>-227.16666666666674</v>
      </c>
      <c r="K79" s="77">
        <f t="shared" si="28"/>
        <v>-18.930555555555561</v>
      </c>
      <c r="L79" s="44">
        <f t="shared" si="19"/>
        <v>3.4034722222222222</v>
      </c>
      <c r="M79" s="40">
        <f t="shared" si="20"/>
        <v>-15.527083333333339</v>
      </c>
      <c r="N79" s="83">
        <v>237</v>
      </c>
      <c r="O79" s="71">
        <f t="shared" si="26"/>
        <v>118.5</v>
      </c>
      <c r="P79" s="99"/>
      <c r="Q79" s="88">
        <v>104</v>
      </c>
      <c r="R79" s="119">
        <f t="shared" si="21"/>
        <v>346.66666666666663</v>
      </c>
      <c r="S79" s="99"/>
      <c r="T79" s="99"/>
      <c r="U79" s="99"/>
      <c r="V79" s="99"/>
      <c r="W79" s="99"/>
      <c r="X79" s="99"/>
      <c r="Y79" s="99"/>
      <c r="Z79" s="99"/>
      <c r="AA79" s="99"/>
      <c r="AB79" s="99"/>
      <c r="AC79" s="99"/>
      <c r="AD79" s="99"/>
      <c r="AE79" s="99"/>
      <c r="AF79" s="99"/>
      <c r="AG79" s="99"/>
      <c r="AH79" s="99"/>
      <c r="AI79" s="99"/>
      <c r="AJ79" s="99"/>
      <c r="AK79" s="99"/>
      <c r="AL79" s="99"/>
      <c r="AM79" s="99"/>
      <c r="AN79" s="99"/>
    </row>
    <row r="80" spans="1:40" s="124" customFormat="1" x14ac:dyDescent="0.3">
      <c r="A80" s="120">
        <v>1350</v>
      </c>
      <c r="B80" s="100" t="s">
        <v>178</v>
      </c>
      <c r="C80" s="120">
        <v>24</v>
      </c>
      <c r="D80" s="120">
        <v>0</v>
      </c>
      <c r="E80" s="116">
        <v>9</v>
      </c>
      <c r="F80" s="120">
        <v>1535</v>
      </c>
      <c r="G80" s="120">
        <f t="shared" ref="G80" si="29">O80*E80</f>
        <v>2007</v>
      </c>
      <c r="H80" s="121">
        <f t="shared" si="22"/>
        <v>1771</v>
      </c>
      <c r="I80" s="120"/>
      <c r="J80" s="121">
        <f t="shared" si="23"/>
        <v>1771</v>
      </c>
      <c r="K80" s="121">
        <f t="shared" si="28"/>
        <v>73.791666666666671</v>
      </c>
      <c r="L80" s="96">
        <f t="shared" si="19"/>
        <v>3.6895833333333337</v>
      </c>
      <c r="M80" s="96">
        <f t="shared" si="20"/>
        <v>77.481250000000003</v>
      </c>
      <c r="N80" s="122">
        <v>446</v>
      </c>
      <c r="O80" s="123">
        <f t="shared" si="26"/>
        <v>223</v>
      </c>
      <c r="P80" s="123"/>
      <c r="Q80" s="120"/>
      <c r="R80" s="119">
        <f t="shared" si="21"/>
        <v>0</v>
      </c>
      <c r="S80" s="123"/>
      <c r="T80" s="123"/>
      <c r="U80" s="123"/>
      <c r="V80" s="123"/>
      <c r="W80" s="123"/>
      <c r="X80" s="123"/>
      <c r="Y80" s="123"/>
      <c r="Z80" s="123"/>
      <c r="AA80" s="123"/>
      <c r="AB80" s="123"/>
      <c r="AC80" s="123"/>
      <c r="AD80" s="123"/>
      <c r="AE80" s="123"/>
      <c r="AF80" s="123"/>
      <c r="AG80" s="123"/>
      <c r="AH80" s="123"/>
      <c r="AI80" s="123"/>
      <c r="AJ80" s="123"/>
      <c r="AK80" s="123"/>
      <c r="AL80" s="123"/>
      <c r="AM80" s="123"/>
      <c r="AN80" s="123"/>
    </row>
    <row r="81" spans="1:40" s="65" customFormat="1" x14ac:dyDescent="0.3">
      <c r="A81" s="66">
        <v>1607</v>
      </c>
      <c r="B81" s="67" t="s">
        <v>226</v>
      </c>
      <c r="C81" s="66">
        <v>1</v>
      </c>
      <c r="D81" s="88">
        <v>372</v>
      </c>
      <c r="E81" s="68">
        <v>10</v>
      </c>
      <c r="F81" s="66">
        <v>650</v>
      </c>
      <c r="G81" s="107">
        <f t="shared" si="27"/>
        <v>263.33333333333331</v>
      </c>
      <c r="H81" s="69">
        <f t="shared" si="22"/>
        <v>456.66666666666663</v>
      </c>
      <c r="I81" s="66"/>
      <c r="J81" s="119">
        <f t="shared" si="23"/>
        <v>84.666666666666629</v>
      </c>
      <c r="K81" s="77">
        <f t="shared" si="28"/>
        <v>84.666666666666629</v>
      </c>
      <c r="L81" s="44">
        <f t="shared" si="19"/>
        <v>22.833333333333332</v>
      </c>
      <c r="M81" s="40">
        <f t="shared" si="20"/>
        <v>107.49999999999996</v>
      </c>
      <c r="N81" s="83">
        <v>79</v>
      </c>
      <c r="O81" s="71">
        <f t="shared" si="26"/>
        <v>39.5</v>
      </c>
      <c r="P81" s="99"/>
      <c r="Q81" s="88">
        <v>79</v>
      </c>
      <c r="R81" s="119">
        <f t="shared" si="21"/>
        <v>263.33333333333331</v>
      </c>
      <c r="S81" s="99"/>
      <c r="T81" s="99"/>
      <c r="U81" s="99"/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99"/>
      <c r="AL81" s="99"/>
      <c r="AM81" s="99"/>
      <c r="AN81" s="99"/>
    </row>
    <row r="82" spans="1:40" s="71" customFormat="1" x14ac:dyDescent="0.3">
      <c r="A82" s="66">
        <v>1608</v>
      </c>
      <c r="B82" s="67" t="s">
        <v>227</v>
      </c>
      <c r="C82" s="66">
        <v>1</v>
      </c>
      <c r="D82" s="88">
        <v>604</v>
      </c>
      <c r="E82" s="68">
        <v>10</v>
      </c>
      <c r="F82" s="66">
        <v>900</v>
      </c>
      <c r="G82" s="107">
        <f t="shared" si="27"/>
        <v>176.66666666666669</v>
      </c>
      <c r="H82" s="69">
        <f t="shared" si="22"/>
        <v>538.33333333333337</v>
      </c>
      <c r="I82" s="66"/>
      <c r="J82" s="119">
        <f t="shared" si="23"/>
        <v>-65.666666666666629</v>
      </c>
      <c r="K82" s="77">
        <f t="shared" si="28"/>
        <v>-65.666666666666629</v>
      </c>
      <c r="L82" s="44">
        <f t="shared" si="19"/>
        <v>26.916666666666671</v>
      </c>
      <c r="M82" s="40">
        <f t="shared" si="20"/>
        <v>-38.749999999999957</v>
      </c>
      <c r="N82" s="83">
        <v>79</v>
      </c>
      <c r="O82" s="71">
        <f t="shared" si="26"/>
        <v>39.5</v>
      </c>
      <c r="P82" s="12"/>
      <c r="Q82" s="14">
        <v>53</v>
      </c>
      <c r="R82" s="119">
        <f t="shared" si="21"/>
        <v>176.66666666666669</v>
      </c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</row>
    <row r="83" spans="1:40" s="71" customFormat="1" x14ac:dyDescent="0.3">
      <c r="A83" s="66">
        <v>1252</v>
      </c>
      <c r="B83" s="67" t="s">
        <v>154</v>
      </c>
      <c r="C83" s="66">
        <v>30</v>
      </c>
      <c r="D83" s="88">
        <v>0</v>
      </c>
      <c r="E83" s="68">
        <v>4</v>
      </c>
      <c r="F83" s="66">
        <v>2378</v>
      </c>
      <c r="G83" s="107">
        <f t="shared" si="27"/>
        <v>933.33333333333337</v>
      </c>
      <c r="H83" s="69">
        <f t="shared" si="22"/>
        <v>1655.6666666666667</v>
      </c>
      <c r="I83" s="66">
        <v>630</v>
      </c>
      <c r="J83" s="119">
        <f t="shared" si="23"/>
        <v>1025.6666666666667</v>
      </c>
      <c r="K83" s="77">
        <f>IF(J83&lt;=0,0, J83)/C83</f>
        <v>34.18888888888889</v>
      </c>
      <c r="L83" s="44">
        <f t="shared" si="19"/>
        <v>2.759444444444445</v>
      </c>
      <c r="M83" s="40">
        <f t="shared" si="20"/>
        <v>36.948333333333338</v>
      </c>
      <c r="N83" s="83">
        <v>900</v>
      </c>
      <c r="O83" s="71">
        <f t="shared" si="26"/>
        <v>450</v>
      </c>
      <c r="P83" s="12"/>
      <c r="Q83" s="14">
        <v>700</v>
      </c>
      <c r="R83" s="119">
        <f t="shared" si="21"/>
        <v>933.33333333333337</v>
      </c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</row>
    <row r="84" spans="1:40" s="71" customFormat="1" x14ac:dyDescent="0.3">
      <c r="A84" s="41">
        <v>117</v>
      </c>
      <c r="B84" s="63" t="s">
        <v>94</v>
      </c>
      <c r="C84" s="41">
        <v>1</v>
      </c>
      <c r="D84" s="14">
        <v>790</v>
      </c>
      <c r="E84" s="42">
        <v>10</v>
      </c>
      <c r="F84" s="41">
        <v>670</v>
      </c>
      <c r="G84" s="107">
        <f t="shared" si="27"/>
        <v>1426.6666666666665</v>
      </c>
      <c r="H84" s="69">
        <f t="shared" si="22"/>
        <v>1048.3333333333333</v>
      </c>
      <c r="I84" s="41"/>
      <c r="J84" s="119">
        <f t="shared" si="23"/>
        <v>258.33333333333326</v>
      </c>
      <c r="K84" s="77">
        <f t="shared" si="28"/>
        <v>258.33333333333326</v>
      </c>
      <c r="L84" s="39">
        <f t="shared" si="19"/>
        <v>52.416666666666664</v>
      </c>
      <c r="M84" s="40">
        <f t="shared" si="20"/>
        <v>310.74999999999994</v>
      </c>
      <c r="N84" s="84">
        <v>305</v>
      </c>
      <c r="O84" s="71">
        <f t="shared" si="26"/>
        <v>152.5</v>
      </c>
      <c r="P84" s="99"/>
      <c r="Q84" s="88">
        <v>428</v>
      </c>
      <c r="R84" s="119">
        <f t="shared" si="21"/>
        <v>1426.6666666666665</v>
      </c>
      <c r="S84" s="99"/>
      <c r="T84" s="99"/>
      <c r="U84" s="99"/>
      <c r="V84" s="99"/>
      <c r="W84" s="99"/>
      <c r="X84" s="99"/>
      <c r="Y84" s="99"/>
      <c r="Z84" s="99"/>
      <c r="AA84" s="99"/>
      <c r="AB84" s="99"/>
      <c r="AC84" s="99"/>
      <c r="AD84" s="99"/>
      <c r="AE84" s="99"/>
      <c r="AF84" s="99"/>
      <c r="AG84" s="99"/>
      <c r="AH84" s="99"/>
      <c r="AI84" s="99"/>
      <c r="AJ84" s="99"/>
      <c r="AK84" s="99"/>
      <c r="AL84" s="99"/>
      <c r="AM84" s="99"/>
      <c r="AN84" s="99"/>
    </row>
    <row r="85" spans="1:40" s="71" customFormat="1" x14ac:dyDescent="0.3">
      <c r="A85" s="41">
        <v>116</v>
      </c>
      <c r="B85" s="63" t="s">
        <v>93</v>
      </c>
      <c r="C85" s="41">
        <v>1</v>
      </c>
      <c r="D85" s="14">
        <v>1413</v>
      </c>
      <c r="E85" s="42">
        <v>10</v>
      </c>
      <c r="F85" s="41">
        <v>955</v>
      </c>
      <c r="G85" s="107">
        <f t="shared" si="27"/>
        <v>1540</v>
      </c>
      <c r="H85" s="69">
        <f t="shared" si="22"/>
        <v>1247.5</v>
      </c>
      <c r="I85" s="41"/>
      <c r="J85" s="119">
        <f>H85-D85-I85</f>
        <v>-165.5</v>
      </c>
      <c r="K85" s="77">
        <f t="shared" si="28"/>
        <v>-165.5</v>
      </c>
      <c r="L85" s="39">
        <f t="shared" si="19"/>
        <v>62.375</v>
      </c>
      <c r="M85" s="40">
        <f t="shared" si="20"/>
        <v>-103.125</v>
      </c>
      <c r="N85" s="84">
        <v>437</v>
      </c>
      <c r="O85" s="71">
        <f t="shared" si="26"/>
        <v>218.5</v>
      </c>
      <c r="P85" s="99"/>
      <c r="Q85" s="88">
        <v>462</v>
      </c>
      <c r="R85" s="119">
        <f t="shared" si="21"/>
        <v>1540</v>
      </c>
      <c r="S85" s="99"/>
      <c r="T85" s="99"/>
      <c r="U85" s="99"/>
      <c r="V85" s="99"/>
      <c r="W85" s="99"/>
      <c r="X85" s="99"/>
      <c r="Y85" s="99"/>
      <c r="Z85" s="99"/>
      <c r="AA85" s="99"/>
      <c r="AB85" s="99"/>
      <c r="AC85" s="99"/>
      <c r="AD85" s="99"/>
      <c r="AE85" s="99"/>
      <c r="AF85" s="99"/>
      <c r="AG85" s="99"/>
      <c r="AH85" s="99"/>
      <c r="AI85" s="99"/>
      <c r="AJ85" s="99"/>
      <c r="AK85" s="99"/>
      <c r="AL85" s="99"/>
      <c r="AM85" s="99"/>
      <c r="AN85" s="99"/>
    </row>
    <row r="86" spans="1:40" s="71" customFormat="1" x14ac:dyDescent="0.3">
      <c r="A86" s="66">
        <v>118</v>
      </c>
      <c r="B86" s="67" t="s">
        <v>63</v>
      </c>
      <c r="C86" s="66">
        <v>12</v>
      </c>
      <c r="D86" s="88">
        <v>0</v>
      </c>
      <c r="E86" s="68">
        <v>7</v>
      </c>
      <c r="F86" s="66">
        <v>190</v>
      </c>
      <c r="G86" s="107">
        <f t="shared" si="27"/>
        <v>23.333333333333336</v>
      </c>
      <c r="H86" s="69">
        <f t="shared" si="22"/>
        <v>106.66666666666667</v>
      </c>
      <c r="I86" s="66"/>
      <c r="J86" s="119">
        <f t="shared" si="23"/>
        <v>106.66666666666667</v>
      </c>
      <c r="K86" s="77">
        <f t="shared" si="28"/>
        <v>8.8888888888888893</v>
      </c>
      <c r="L86" s="44">
        <f t="shared" si="19"/>
        <v>0.44444444444444448</v>
      </c>
      <c r="M86" s="40">
        <f t="shared" si="20"/>
        <v>9.3333333333333339</v>
      </c>
      <c r="N86" s="83">
        <v>96</v>
      </c>
      <c r="O86" s="71">
        <f t="shared" si="26"/>
        <v>48</v>
      </c>
      <c r="P86" s="99"/>
      <c r="Q86" s="88">
        <v>10</v>
      </c>
      <c r="R86" s="119">
        <f t="shared" si="21"/>
        <v>23.333333333333336</v>
      </c>
      <c r="S86" s="99"/>
      <c r="T86" s="99"/>
      <c r="U86" s="99"/>
      <c r="V86" s="99"/>
      <c r="W86" s="99"/>
      <c r="X86" s="99"/>
      <c r="Y86" s="99"/>
      <c r="Z86" s="99"/>
      <c r="AA86" s="99"/>
      <c r="AB86" s="99"/>
      <c r="AC86" s="99"/>
      <c r="AD86" s="99"/>
      <c r="AE86" s="99"/>
      <c r="AF86" s="99"/>
      <c r="AG86" s="99"/>
      <c r="AH86" s="99"/>
      <c r="AI86" s="99"/>
      <c r="AJ86" s="99"/>
      <c r="AK86" s="99"/>
      <c r="AL86" s="99"/>
      <c r="AM86" s="99"/>
      <c r="AN86" s="99"/>
    </row>
    <row r="87" spans="1:40" s="71" customFormat="1" x14ac:dyDescent="0.3">
      <c r="A87" s="66">
        <v>92</v>
      </c>
      <c r="B87" s="67" t="s">
        <v>62</v>
      </c>
      <c r="C87" s="66">
        <v>40</v>
      </c>
      <c r="D87" s="88">
        <v>1395</v>
      </c>
      <c r="E87" s="68">
        <v>7</v>
      </c>
      <c r="F87" s="66">
        <v>5230</v>
      </c>
      <c r="G87" s="107">
        <f>R87</f>
        <v>3362.333333333333</v>
      </c>
      <c r="H87" s="69">
        <f t="shared" ref="H87:H120" si="30">SUM(F87+G87)/2</f>
        <v>4296.1666666666661</v>
      </c>
      <c r="I87" s="66"/>
      <c r="J87" s="119">
        <f t="shared" ref="J87:J120" si="31">H87-D87-I87</f>
        <v>2901.1666666666661</v>
      </c>
      <c r="K87" s="77">
        <f>(H87-D87-I87)/C87</f>
        <v>72.529166666666654</v>
      </c>
      <c r="L87" s="44">
        <f t="shared" ref="L87:L95" si="32">H87*0.05/C87</f>
        <v>5.3702083333333324</v>
      </c>
      <c r="M87" s="40">
        <f t="shared" ref="M87:M95" si="33">K87+L87</f>
        <v>77.899374999999992</v>
      </c>
      <c r="N87" s="83">
        <v>1662</v>
      </c>
      <c r="O87" s="71">
        <f t="shared" ref="O87:O95" si="34">N87/2</f>
        <v>831</v>
      </c>
      <c r="P87" s="99"/>
      <c r="Q87" s="88">
        <v>1441</v>
      </c>
      <c r="R87" s="119">
        <f t="shared" ref="R87:R120" si="35">Q87/3*E87</f>
        <v>3362.333333333333</v>
      </c>
      <c r="S87" s="99"/>
      <c r="T87" s="99"/>
      <c r="U87" s="99"/>
      <c r="V87" s="99"/>
      <c r="W87" s="99"/>
      <c r="X87" s="99"/>
      <c r="Y87" s="99"/>
      <c r="Z87" s="99"/>
      <c r="AA87" s="99"/>
      <c r="AB87" s="99"/>
      <c r="AC87" s="99"/>
      <c r="AD87" s="99"/>
      <c r="AE87" s="99"/>
      <c r="AF87" s="99"/>
      <c r="AG87" s="99"/>
      <c r="AH87" s="99"/>
      <c r="AI87" s="99"/>
      <c r="AJ87" s="99"/>
      <c r="AK87" s="99"/>
      <c r="AL87" s="99"/>
      <c r="AM87" s="99"/>
      <c r="AN87" s="99"/>
    </row>
    <row r="88" spans="1:40" s="71" customFormat="1" x14ac:dyDescent="0.3">
      <c r="A88" s="66">
        <v>122</v>
      </c>
      <c r="B88" s="67" t="s">
        <v>39</v>
      </c>
      <c r="C88" s="66">
        <v>10</v>
      </c>
      <c r="D88" s="88">
        <v>3290</v>
      </c>
      <c r="E88" s="68">
        <v>9</v>
      </c>
      <c r="F88" s="66">
        <v>4639</v>
      </c>
      <c r="G88" s="107">
        <f>R88</f>
        <v>6876</v>
      </c>
      <c r="H88" s="69">
        <f t="shared" si="30"/>
        <v>5757.5</v>
      </c>
      <c r="I88" s="66">
        <v>2200</v>
      </c>
      <c r="J88" s="119">
        <f t="shared" si="31"/>
        <v>267.5</v>
      </c>
      <c r="K88" s="77">
        <f>(H88-D88-I88)/C88</f>
        <v>26.75</v>
      </c>
      <c r="L88" s="44">
        <f t="shared" si="32"/>
        <v>28.787500000000001</v>
      </c>
      <c r="M88" s="40">
        <f t="shared" si="33"/>
        <v>55.537500000000001</v>
      </c>
      <c r="N88" s="83">
        <v>1120</v>
      </c>
      <c r="O88" s="71">
        <f t="shared" si="34"/>
        <v>560</v>
      </c>
      <c r="P88" s="99"/>
      <c r="Q88" s="88">
        <v>2292</v>
      </c>
      <c r="R88" s="119">
        <f t="shared" si="35"/>
        <v>6876</v>
      </c>
      <c r="S88" s="99"/>
      <c r="T88" s="99"/>
      <c r="U88" s="99"/>
      <c r="V88" s="99"/>
      <c r="W88" s="99"/>
      <c r="X88" s="99"/>
      <c r="Y88" s="99"/>
      <c r="Z88" s="99"/>
      <c r="AA88" s="99"/>
      <c r="AB88" s="99"/>
      <c r="AC88" s="99"/>
      <c r="AD88" s="99"/>
      <c r="AE88" s="99"/>
      <c r="AF88" s="99"/>
      <c r="AG88" s="99"/>
      <c r="AH88" s="99"/>
      <c r="AI88" s="99"/>
      <c r="AJ88" s="99"/>
      <c r="AK88" s="99"/>
      <c r="AL88" s="99"/>
      <c r="AM88" s="99"/>
      <c r="AN88" s="99"/>
    </row>
    <row r="89" spans="1:40" s="71" customFormat="1" x14ac:dyDescent="0.3">
      <c r="A89" s="66">
        <v>1028</v>
      </c>
      <c r="B89" s="67" t="s">
        <v>436</v>
      </c>
      <c r="C89" s="66"/>
      <c r="D89" s="88">
        <v>0</v>
      </c>
      <c r="E89" s="68"/>
      <c r="F89" s="66"/>
      <c r="G89" s="107"/>
      <c r="H89" s="69"/>
      <c r="I89" s="66">
        <v>300</v>
      </c>
      <c r="J89" s="119"/>
      <c r="K89" s="77"/>
      <c r="L89" s="44"/>
      <c r="M89" s="40"/>
      <c r="N89" s="83"/>
      <c r="P89" s="99"/>
      <c r="Q89" s="88"/>
      <c r="R89" s="119"/>
      <c r="S89" s="99"/>
      <c r="T89" s="99"/>
      <c r="U89" s="99"/>
      <c r="V89" s="99"/>
      <c r="W89" s="99"/>
      <c r="X89" s="99"/>
      <c r="Y89" s="99"/>
      <c r="Z89" s="99"/>
      <c r="AA89" s="99"/>
      <c r="AB89" s="99"/>
      <c r="AC89" s="99"/>
      <c r="AD89" s="99"/>
      <c r="AE89" s="99"/>
      <c r="AF89" s="99"/>
      <c r="AG89" s="99"/>
      <c r="AH89" s="99"/>
      <c r="AI89" s="99"/>
      <c r="AJ89" s="99"/>
      <c r="AK89" s="99"/>
      <c r="AL89" s="99"/>
      <c r="AM89" s="99"/>
      <c r="AN89" s="99"/>
    </row>
    <row r="90" spans="1:40" s="71" customFormat="1" x14ac:dyDescent="0.3">
      <c r="A90" s="66">
        <v>1029</v>
      </c>
      <c r="B90" s="67" t="s">
        <v>437</v>
      </c>
      <c r="C90" s="66">
        <v>10</v>
      </c>
      <c r="D90" s="88">
        <v>1177</v>
      </c>
      <c r="E90" s="68">
        <v>9</v>
      </c>
      <c r="F90" s="66">
        <v>1377</v>
      </c>
      <c r="G90" s="107">
        <f t="shared" ref="G90:G95" si="36">R90</f>
        <v>1515</v>
      </c>
      <c r="H90" s="69">
        <f t="shared" si="30"/>
        <v>1446</v>
      </c>
      <c r="I90" s="66">
        <v>100</v>
      </c>
      <c r="J90" s="119">
        <f t="shared" si="31"/>
        <v>169</v>
      </c>
      <c r="K90" s="77">
        <f>(H90-D90-I90)/C90</f>
        <v>16.899999999999999</v>
      </c>
      <c r="L90" s="44">
        <f t="shared" si="32"/>
        <v>7.2299999999999995</v>
      </c>
      <c r="M90" s="40">
        <f t="shared" si="33"/>
        <v>24.13</v>
      </c>
      <c r="N90" s="83">
        <v>406</v>
      </c>
      <c r="O90" s="71">
        <f t="shared" si="34"/>
        <v>203</v>
      </c>
      <c r="P90" s="99"/>
      <c r="Q90" s="88">
        <v>505</v>
      </c>
      <c r="R90" s="119">
        <f t="shared" si="35"/>
        <v>1515</v>
      </c>
      <c r="S90" s="99"/>
      <c r="T90" s="99"/>
      <c r="U90" s="99"/>
      <c r="V90" s="99"/>
      <c r="W90" s="99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99"/>
      <c r="AK90" s="99"/>
      <c r="AL90" s="99"/>
      <c r="AM90" s="99"/>
      <c r="AN90" s="99"/>
    </row>
    <row r="91" spans="1:40" s="71" customFormat="1" x14ac:dyDescent="0.3">
      <c r="A91" s="66">
        <v>1027</v>
      </c>
      <c r="B91" s="67" t="s">
        <v>135</v>
      </c>
      <c r="C91" s="66">
        <v>10</v>
      </c>
      <c r="D91" s="88">
        <v>588</v>
      </c>
      <c r="E91" s="68">
        <v>9</v>
      </c>
      <c r="F91" s="66">
        <v>783</v>
      </c>
      <c r="G91" s="107">
        <f t="shared" si="36"/>
        <v>717</v>
      </c>
      <c r="H91" s="69">
        <f t="shared" si="30"/>
        <v>750</v>
      </c>
      <c r="I91" s="66">
        <v>50</v>
      </c>
      <c r="J91" s="119">
        <f t="shared" si="31"/>
        <v>112</v>
      </c>
      <c r="K91" s="77">
        <f>(H91-D91-I91)/C91</f>
        <v>11.2</v>
      </c>
      <c r="L91" s="44">
        <f t="shared" si="32"/>
        <v>3.75</v>
      </c>
      <c r="M91" s="40">
        <f t="shared" si="33"/>
        <v>14.95</v>
      </c>
      <c r="N91" s="83">
        <v>213</v>
      </c>
      <c r="O91" s="71">
        <f t="shared" si="34"/>
        <v>106.5</v>
      </c>
      <c r="P91" s="99"/>
      <c r="Q91" s="88">
        <v>239</v>
      </c>
      <c r="R91" s="119">
        <f t="shared" si="35"/>
        <v>717</v>
      </c>
      <c r="S91" s="99"/>
      <c r="T91" s="99"/>
      <c r="U91" s="99"/>
      <c r="V91" s="99"/>
      <c r="W91" s="99"/>
      <c r="X91" s="99"/>
      <c r="Y91" s="99"/>
      <c r="Z91" s="99"/>
      <c r="AA91" s="99"/>
      <c r="AB91" s="99"/>
      <c r="AC91" s="99"/>
      <c r="AD91" s="99"/>
      <c r="AE91" s="99"/>
      <c r="AF91" s="99"/>
      <c r="AG91" s="99"/>
      <c r="AH91" s="99"/>
      <c r="AI91" s="99"/>
      <c r="AJ91" s="99"/>
      <c r="AK91" s="99"/>
      <c r="AL91" s="99"/>
      <c r="AM91" s="99"/>
      <c r="AN91" s="99"/>
    </row>
    <row r="92" spans="1:40" s="71" customFormat="1" x14ac:dyDescent="0.3">
      <c r="A92" s="66">
        <v>4602</v>
      </c>
      <c r="B92" s="67" t="s">
        <v>136</v>
      </c>
      <c r="C92" s="66">
        <v>10</v>
      </c>
      <c r="D92" s="88">
        <v>0</v>
      </c>
      <c r="E92" s="68">
        <v>9</v>
      </c>
      <c r="F92" s="66">
        <v>718</v>
      </c>
      <c r="G92" s="107">
        <f t="shared" si="36"/>
        <v>261</v>
      </c>
      <c r="H92" s="69">
        <f t="shared" si="30"/>
        <v>489.5</v>
      </c>
      <c r="I92" s="66"/>
      <c r="J92" s="119">
        <f t="shared" si="31"/>
        <v>489.5</v>
      </c>
      <c r="K92" s="77">
        <f>(H92-D92-I92)/C92</f>
        <v>48.95</v>
      </c>
      <c r="L92" s="44">
        <f t="shared" si="32"/>
        <v>2.4475000000000002</v>
      </c>
      <c r="M92" s="40">
        <f t="shared" si="33"/>
        <v>51.397500000000001</v>
      </c>
      <c r="N92" s="83">
        <v>100</v>
      </c>
      <c r="O92" s="71">
        <f t="shared" si="34"/>
        <v>50</v>
      </c>
      <c r="P92" s="99"/>
      <c r="Q92" s="88">
        <v>87</v>
      </c>
      <c r="R92" s="119">
        <f t="shared" si="35"/>
        <v>261</v>
      </c>
      <c r="S92" s="99"/>
      <c r="T92" s="99"/>
      <c r="U92" s="99"/>
      <c r="V92" s="99"/>
      <c r="W92" s="99"/>
      <c r="X92" s="99"/>
      <c r="Y92" s="99"/>
      <c r="Z92" s="99"/>
      <c r="AA92" s="99"/>
      <c r="AB92" s="99"/>
      <c r="AC92" s="99"/>
      <c r="AD92" s="99"/>
      <c r="AE92" s="99"/>
      <c r="AF92" s="99"/>
      <c r="AG92" s="99"/>
      <c r="AH92" s="99"/>
      <c r="AI92" s="99"/>
      <c r="AJ92" s="99"/>
      <c r="AK92" s="99"/>
      <c r="AL92" s="99"/>
      <c r="AM92" s="99"/>
      <c r="AN92" s="99"/>
    </row>
    <row r="93" spans="1:40" s="71" customFormat="1" x14ac:dyDescent="0.3">
      <c r="A93" s="66">
        <v>1353</v>
      </c>
      <c r="B93" s="67" t="s">
        <v>211</v>
      </c>
      <c r="C93" s="66">
        <v>20</v>
      </c>
      <c r="D93" s="88">
        <v>520</v>
      </c>
      <c r="E93" s="68">
        <v>4.5</v>
      </c>
      <c r="F93" s="66">
        <v>2102</v>
      </c>
      <c r="G93" s="107">
        <f t="shared" si="36"/>
        <v>1140</v>
      </c>
      <c r="H93" s="69">
        <f t="shared" si="30"/>
        <v>1621</v>
      </c>
      <c r="I93" s="66">
        <v>200</v>
      </c>
      <c r="J93" s="119">
        <f t="shared" si="31"/>
        <v>901</v>
      </c>
      <c r="K93" s="77">
        <f>IF(J93&lt;=0,0, J93)/C93</f>
        <v>45.05</v>
      </c>
      <c r="L93" s="44">
        <f t="shared" si="32"/>
        <v>4.0525000000000002</v>
      </c>
      <c r="M93" s="40">
        <f t="shared" si="33"/>
        <v>49.102499999999999</v>
      </c>
      <c r="N93" s="83">
        <v>800</v>
      </c>
      <c r="O93" s="71">
        <f t="shared" si="34"/>
        <v>400</v>
      </c>
      <c r="P93" s="99"/>
      <c r="Q93" s="88">
        <v>760</v>
      </c>
      <c r="R93" s="119">
        <f t="shared" si="35"/>
        <v>1140</v>
      </c>
      <c r="S93" s="99"/>
      <c r="T93" s="99"/>
      <c r="U93" s="99"/>
      <c r="V93" s="99"/>
      <c r="W93" s="99"/>
      <c r="X93" s="99"/>
      <c r="Y93" s="99"/>
      <c r="Z93" s="99"/>
      <c r="AA93" s="99"/>
      <c r="AB93" s="99"/>
      <c r="AC93" s="99"/>
      <c r="AD93" s="99"/>
      <c r="AE93" s="99"/>
      <c r="AF93" s="99"/>
      <c r="AG93" s="99"/>
      <c r="AH93" s="99"/>
      <c r="AI93" s="99"/>
      <c r="AJ93" s="99"/>
      <c r="AK93" s="99"/>
      <c r="AL93" s="99"/>
      <c r="AM93" s="99"/>
      <c r="AN93" s="99"/>
    </row>
    <row r="94" spans="1:40" s="123" customFormat="1" x14ac:dyDescent="0.3">
      <c r="A94" s="120">
        <v>1469</v>
      </c>
      <c r="B94" s="100" t="s">
        <v>212</v>
      </c>
      <c r="C94" s="120">
        <v>20</v>
      </c>
      <c r="D94" s="120">
        <v>3180</v>
      </c>
      <c r="E94" s="116">
        <v>7</v>
      </c>
      <c r="F94" s="120">
        <v>4494</v>
      </c>
      <c r="G94" s="107">
        <f t="shared" si="36"/>
        <v>3999.3333333333335</v>
      </c>
      <c r="H94" s="121">
        <f t="shared" si="30"/>
        <v>4246.666666666667</v>
      </c>
      <c r="I94" s="120"/>
      <c r="J94" s="121">
        <f t="shared" si="31"/>
        <v>1066.666666666667</v>
      </c>
      <c r="K94" s="121">
        <f>(H94-D94-I94)/C94</f>
        <v>53.33333333333335</v>
      </c>
      <c r="L94" s="96">
        <f t="shared" si="32"/>
        <v>10.616666666666669</v>
      </c>
      <c r="M94" s="96">
        <f t="shared" si="33"/>
        <v>63.950000000000017</v>
      </c>
      <c r="N94" s="122">
        <v>1299</v>
      </c>
      <c r="O94" s="123">
        <f t="shared" si="34"/>
        <v>649.5</v>
      </c>
      <c r="Q94" s="120">
        <v>1714</v>
      </c>
      <c r="R94" s="121">
        <f t="shared" si="35"/>
        <v>3999.3333333333335</v>
      </c>
    </row>
    <row r="95" spans="1:40" s="123" customFormat="1" x14ac:dyDescent="0.3">
      <c r="A95" s="120">
        <v>1470</v>
      </c>
      <c r="B95" s="100" t="s">
        <v>213</v>
      </c>
      <c r="C95" s="120">
        <v>20</v>
      </c>
      <c r="D95" s="120">
        <v>4666</v>
      </c>
      <c r="E95" s="116">
        <v>7</v>
      </c>
      <c r="F95" s="120">
        <v>5835</v>
      </c>
      <c r="G95" s="107">
        <f t="shared" si="36"/>
        <v>5390</v>
      </c>
      <c r="H95" s="121">
        <f t="shared" si="30"/>
        <v>5612.5</v>
      </c>
      <c r="I95" s="120"/>
      <c r="J95" s="121">
        <f t="shared" si="31"/>
        <v>946.5</v>
      </c>
      <c r="K95" s="121">
        <f>(H95-D95-I95)/C95</f>
        <v>47.325000000000003</v>
      </c>
      <c r="L95" s="96">
        <f t="shared" si="32"/>
        <v>14.03125</v>
      </c>
      <c r="M95" s="96">
        <f t="shared" si="33"/>
        <v>61.356250000000003</v>
      </c>
      <c r="N95" s="122">
        <v>1534</v>
      </c>
      <c r="O95" s="123">
        <f t="shared" si="34"/>
        <v>767</v>
      </c>
      <c r="Q95" s="120">
        <v>2310</v>
      </c>
      <c r="R95" s="121">
        <f t="shared" si="35"/>
        <v>5390</v>
      </c>
    </row>
    <row r="96" spans="1:40" s="71" customFormat="1" x14ac:dyDescent="0.3">
      <c r="A96" s="66">
        <v>170</v>
      </c>
      <c r="B96" s="67" t="s">
        <v>432</v>
      </c>
      <c r="C96" s="66">
        <v>20</v>
      </c>
      <c r="D96" s="88">
        <v>970</v>
      </c>
      <c r="E96" s="68">
        <v>5</v>
      </c>
      <c r="F96" s="66">
        <v>3293</v>
      </c>
      <c r="G96" s="107">
        <f t="shared" ref="G96:G99" si="37">R96</f>
        <v>3293.333333333333</v>
      </c>
      <c r="H96" s="69">
        <f t="shared" si="30"/>
        <v>3293.1666666666665</v>
      </c>
      <c r="I96" s="66"/>
      <c r="J96" s="119">
        <f t="shared" si="31"/>
        <v>2323.1666666666665</v>
      </c>
      <c r="K96" s="77">
        <f>IF(J96&lt;=0,0, J96)/C96</f>
        <v>116.15833333333333</v>
      </c>
      <c r="L96" s="44"/>
      <c r="M96" s="40"/>
      <c r="N96" s="83"/>
      <c r="P96" s="99"/>
      <c r="Q96" s="88">
        <v>1976</v>
      </c>
      <c r="R96" s="119">
        <f t="shared" si="35"/>
        <v>3293.333333333333</v>
      </c>
      <c r="S96" s="99"/>
      <c r="T96" s="99"/>
      <c r="U96" s="99"/>
      <c r="V96" s="99"/>
      <c r="W96" s="99"/>
      <c r="X96" s="99"/>
      <c r="Y96" s="99"/>
      <c r="Z96" s="99"/>
      <c r="AA96" s="99"/>
      <c r="AB96" s="99"/>
      <c r="AC96" s="99"/>
      <c r="AD96" s="99"/>
      <c r="AE96" s="99"/>
      <c r="AF96" s="99"/>
      <c r="AG96" s="99"/>
      <c r="AH96" s="99"/>
      <c r="AI96" s="99"/>
      <c r="AJ96" s="99"/>
      <c r="AK96" s="99"/>
      <c r="AL96" s="99"/>
      <c r="AM96" s="99"/>
      <c r="AN96" s="99"/>
    </row>
    <row r="97" spans="1:40" s="71" customFormat="1" x14ac:dyDescent="0.3">
      <c r="A97" s="66">
        <v>171</v>
      </c>
      <c r="B97" s="67" t="s">
        <v>433</v>
      </c>
      <c r="C97" s="66">
        <v>20</v>
      </c>
      <c r="D97" s="88">
        <v>601</v>
      </c>
      <c r="E97" s="68">
        <v>5</v>
      </c>
      <c r="F97" s="66">
        <v>4180</v>
      </c>
      <c r="G97" s="107">
        <f t="shared" si="37"/>
        <v>4180</v>
      </c>
      <c r="H97" s="69">
        <f t="shared" si="30"/>
        <v>4180</v>
      </c>
      <c r="I97" s="66"/>
      <c r="J97" s="119">
        <f t="shared" si="31"/>
        <v>3579</v>
      </c>
      <c r="K97" s="77">
        <f>IF(J97&lt;=0,0, J97)/C97</f>
        <v>178.95</v>
      </c>
      <c r="L97" s="44"/>
      <c r="M97" s="40"/>
      <c r="N97" s="83"/>
      <c r="P97" s="99"/>
      <c r="Q97" s="88">
        <v>2508</v>
      </c>
      <c r="R97" s="119">
        <f t="shared" si="35"/>
        <v>4180</v>
      </c>
      <c r="S97" s="99"/>
      <c r="T97" s="99"/>
      <c r="U97" s="99"/>
      <c r="V97" s="99"/>
      <c r="W97" s="99"/>
      <c r="X97" s="99"/>
      <c r="Y97" s="99"/>
      <c r="Z97" s="99"/>
      <c r="AA97" s="99"/>
      <c r="AB97" s="99"/>
      <c r="AC97" s="99"/>
      <c r="AD97" s="99"/>
      <c r="AE97" s="99"/>
      <c r="AF97" s="99"/>
      <c r="AG97" s="99"/>
      <c r="AH97" s="99"/>
      <c r="AI97" s="99"/>
      <c r="AJ97" s="99"/>
      <c r="AK97" s="99"/>
      <c r="AL97" s="99"/>
      <c r="AM97" s="99"/>
      <c r="AN97" s="99"/>
    </row>
    <row r="98" spans="1:40" s="71" customFormat="1" x14ac:dyDescent="0.3">
      <c r="A98" s="66">
        <v>173</v>
      </c>
      <c r="B98" s="67" t="s">
        <v>434</v>
      </c>
      <c r="C98" s="66">
        <v>20</v>
      </c>
      <c r="D98" s="88">
        <v>561</v>
      </c>
      <c r="E98" s="68">
        <v>5</v>
      </c>
      <c r="F98" s="66">
        <v>3840</v>
      </c>
      <c r="G98" s="107">
        <f t="shared" si="37"/>
        <v>3840</v>
      </c>
      <c r="H98" s="69">
        <f t="shared" si="30"/>
        <v>3840</v>
      </c>
      <c r="I98" s="66"/>
      <c r="J98" s="119">
        <f t="shared" si="31"/>
        <v>3279</v>
      </c>
      <c r="K98" s="77">
        <f>IF(J98&lt;=0,0, J98)/C98</f>
        <v>163.95</v>
      </c>
      <c r="L98" s="44"/>
      <c r="M98" s="40"/>
      <c r="N98" s="83"/>
      <c r="P98" s="99"/>
      <c r="Q98" s="88">
        <v>2304</v>
      </c>
      <c r="R98" s="119">
        <f t="shared" si="35"/>
        <v>3840</v>
      </c>
      <c r="S98" s="99"/>
      <c r="T98" s="99"/>
      <c r="U98" s="99"/>
      <c r="V98" s="99"/>
      <c r="W98" s="99"/>
      <c r="X98" s="99"/>
      <c r="Y98" s="99"/>
      <c r="Z98" s="99"/>
      <c r="AA98" s="99"/>
      <c r="AB98" s="99"/>
      <c r="AC98" s="99"/>
      <c r="AD98" s="99"/>
      <c r="AE98" s="99"/>
      <c r="AF98" s="99"/>
      <c r="AG98" s="99"/>
      <c r="AH98" s="99"/>
      <c r="AI98" s="99"/>
      <c r="AJ98" s="99"/>
      <c r="AK98" s="99"/>
      <c r="AL98" s="99"/>
      <c r="AM98" s="99"/>
      <c r="AN98" s="99"/>
    </row>
    <row r="99" spans="1:40" s="123" customFormat="1" x14ac:dyDescent="0.3">
      <c r="A99" s="120">
        <v>1504</v>
      </c>
      <c r="B99" s="100" t="s">
        <v>51</v>
      </c>
      <c r="C99" s="120">
        <v>12</v>
      </c>
      <c r="D99" s="120">
        <v>0</v>
      </c>
      <c r="E99" s="116">
        <v>3</v>
      </c>
      <c r="F99" s="120">
        <v>1040</v>
      </c>
      <c r="G99" s="107">
        <f t="shared" si="37"/>
        <v>546</v>
      </c>
      <c r="H99" s="121">
        <f t="shared" si="30"/>
        <v>793</v>
      </c>
      <c r="I99" s="120"/>
      <c r="J99" s="121">
        <f t="shared" si="31"/>
        <v>793</v>
      </c>
      <c r="K99" s="121">
        <f>IF(J99&lt;=0,0, J99)/C99</f>
        <v>66.083333333333329</v>
      </c>
      <c r="L99" s="96">
        <f>H99*0.05/C99</f>
        <v>3.3041666666666671</v>
      </c>
      <c r="M99" s="96">
        <f>K99+L99</f>
        <v>69.387499999999989</v>
      </c>
      <c r="N99" s="122">
        <v>273</v>
      </c>
      <c r="O99" s="123">
        <f>N99/2</f>
        <v>136.5</v>
      </c>
      <c r="Q99" s="120">
        <v>546</v>
      </c>
      <c r="R99" s="121">
        <f t="shared" si="35"/>
        <v>546</v>
      </c>
    </row>
    <row r="100" spans="1:40" s="71" customFormat="1" x14ac:dyDescent="0.3">
      <c r="A100" s="66">
        <v>1404</v>
      </c>
      <c r="B100" s="67" t="s">
        <v>243</v>
      </c>
      <c r="C100" s="66">
        <v>1</v>
      </c>
      <c r="D100" s="88">
        <v>13</v>
      </c>
      <c r="E100" s="68">
        <v>7</v>
      </c>
      <c r="F100" s="66">
        <v>53</v>
      </c>
      <c r="G100" s="66">
        <f>O100*E100</f>
        <v>59.5</v>
      </c>
      <c r="H100" s="69">
        <f t="shared" si="30"/>
        <v>56.25</v>
      </c>
      <c r="I100" s="66"/>
      <c r="J100" s="119">
        <f t="shared" si="31"/>
        <v>43.25</v>
      </c>
      <c r="K100" s="77">
        <f t="shared" ref="K100:K105" si="38">(H100-D100-I100)/C100</f>
        <v>43.25</v>
      </c>
      <c r="L100" s="44">
        <f>H100*0.05/C100</f>
        <v>2.8125</v>
      </c>
      <c r="M100" s="40">
        <f>K100+L100</f>
        <v>46.0625</v>
      </c>
      <c r="N100" s="83">
        <v>17</v>
      </c>
      <c r="O100" s="71">
        <f>N100/2</f>
        <v>8.5</v>
      </c>
      <c r="P100" s="99"/>
      <c r="Q100" s="88"/>
      <c r="R100" s="119">
        <f t="shared" si="35"/>
        <v>0</v>
      </c>
      <c r="S100" s="99"/>
      <c r="T100" s="99"/>
      <c r="U100" s="99"/>
      <c r="V100" s="99"/>
      <c r="W100" s="99"/>
      <c r="X100" s="99"/>
      <c r="Y100" s="99"/>
      <c r="Z100" s="99"/>
      <c r="AA100" s="99"/>
      <c r="AB100" s="99"/>
      <c r="AC100" s="99"/>
      <c r="AD100" s="99"/>
      <c r="AE100" s="99"/>
      <c r="AF100" s="99"/>
      <c r="AG100" s="99"/>
      <c r="AH100" s="99"/>
      <c r="AI100" s="99"/>
      <c r="AJ100" s="99"/>
      <c r="AK100" s="99"/>
      <c r="AL100" s="99"/>
      <c r="AM100" s="99"/>
      <c r="AN100" s="99"/>
    </row>
    <row r="101" spans="1:40" s="71" customFormat="1" x14ac:dyDescent="0.3">
      <c r="A101" s="66">
        <v>1494</v>
      </c>
      <c r="B101" s="67" t="s">
        <v>375</v>
      </c>
      <c r="C101" s="66">
        <v>30</v>
      </c>
      <c r="D101" s="88"/>
      <c r="E101" s="68"/>
      <c r="F101" s="66"/>
      <c r="G101" s="66"/>
      <c r="H101" s="69">
        <f t="shared" si="30"/>
        <v>0</v>
      </c>
      <c r="I101" s="66"/>
      <c r="J101" s="119">
        <f t="shared" si="31"/>
        <v>0</v>
      </c>
      <c r="K101" s="77">
        <f t="shared" si="38"/>
        <v>0</v>
      </c>
      <c r="L101" s="44"/>
      <c r="M101" s="40"/>
      <c r="N101" s="83"/>
      <c r="P101" s="99"/>
      <c r="Q101" s="88"/>
      <c r="R101" s="119">
        <f t="shared" si="35"/>
        <v>0</v>
      </c>
      <c r="S101" s="99"/>
      <c r="T101" s="99"/>
      <c r="U101" s="99"/>
      <c r="V101" s="99"/>
      <c r="W101" s="99"/>
      <c r="X101" s="99"/>
      <c r="Y101" s="99"/>
      <c r="Z101" s="99"/>
      <c r="AA101" s="99"/>
      <c r="AB101" s="99"/>
      <c r="AC101" s="99"/>
      <c r="AD101" s="99"/>
      <c r="AE101" s="99"/>
      <c r="AF101" s="99"/>
      <c r="AG101" s="99"/>
      <c r="AH101" s="99"/>
      <c r="AI101" s="99"/>
      <c r="AJ101" s="99"/>
      <c r="AK101" s="99"/>
      <c r="AL101" s="99"/>
      <c r="AM101" s="99"/>
      <c r="AN101" s="99"/>
    </row>
    <row r="102" spans="1:40" s="71" customFormat="1" x14ac:dyDescent="0.3">
      <c r="A102" s="66">
        <v>1072</v>
      </c>
      <c r="B102" s="67" t="s">
        <v>251</v>
      </c>
      <c r="C102" s="66">
        <v>10</v>
      </c>
      <c r="D102" s="88">
        <v>0</v>
      </c>
      <c r="E102" s="68">
        <v>9</v>
      </c>
      <c r="F102" s="66">
        <v>4266</v>
      </c>
      <c r="G102" s="107">
        <f t="shared" ref="G102:G115" si="39">R102</f>
        <v>2940</v>
      </c>
      <c r="H102" s="69">
        <f t="shared" si="30"/>
        <v>3603</v>
      </c>
      <c r="I102" s="66"/>
      <c r="J102" s="119">
        <f t="shared" si="31"/>
        <v>3603</v>
      </c>
      <c r="K102" s="77">
        <f t="shared" si="38"/>
        <v>360.3</v>
      </c>
      <c r="L102" s="44">
        <f>H102*0.05/C102</f>
        <v>18.015000000000001</v>
      </c>
      <c r="M102" s="40">
        <f>K102+L102</f>
        <v>378.315</v>
      </c>
      <c r="N102" s="83">
        <v>481</v>
      </c>
      <c r="O102" s="71">
        <f>N102/2</f>
        <v>240.5</v>
      </c>
      <c r="P102" s="99"/>
      <c r="Q102" s="88">
        <v>980</v>
      </c>
      <c r="R102" s="119">
        <f t="shared" si="35"/>
        <v>2940</v>
      </c>
      <c r="S102" s="99"/>
      <c r="T102" s="99"/>
      <c r="U102" s="99"/>
      <c r="V102" s="99"/>
      <c r="W102" s="99"/>
      <c r="X102" s="99"/>
      <c r="Y102" s="99"/>
      <c r="Z102" s="99"/>
      <c r="AA102" s="99"/>
      <c r="AB102" s="99"/>
      <c r="AC102" s="99"/>
      <c r="AD102" s="99"/>
      <c r="AE102" s="99"/>
      <c r="AF102" s="99"/>
      <c r="AG102" s="99"/>
      <c r="AH102" s="99"/>
      <c r="AI102" s="99"/>
      <c r="AJ102" s="99"/>
      <c r="AK102" s="99"/>
      <c r="AL102" s="99"/>
      <c r="AM102" s="99"/>
      <c r="AN102" s="99"/>
    </row>
    <row r="103" spans="1:40" s="71" customFormat="1" x14ac:dyDescent="0.3">
      <c r="A103" s="66">
        <v>152</v>
      </c>
      <c r="B103" s="67" t="s">
        <v>360</v>
      </c>
      <c r="C103" s="66">
        <v>1</v>
      </c>
      <c r="D103" s="88">
        <v>88</v>
      </c>
      <c r="E103" s="68">
        <v>7</v>
      </c>
      <c r="F103" s="66">
        <v>126</v>
      </c>
      <c r="G103" s="107">
        <f t="shared" si="39"/>
        <v>126</v>
      </c>
      <c r="H103" s="69">
        <f t="shared" si="30"/>
        <v>126</v>
      </c>
      <c r="I103" s="66"/>
      <c r="J103" s="119">
        <f t="shared" si="31"/>
        <v>38</v>
      </c>
      <c r="K103" s="77">
        <f t="shared" si="38"/>
        <v>38</v>
      </c>
      <c r="L103" s="44"/>
      <c r="M103" s="40"/>
      <c r="N103" s="83"/>
      <c r="P103" s="99"/>
      <c r="Q103" s="88">
        <v>54</v>
      </c>
      <c r="R103" s="119">
        <f t="shared" si="35"/>
        <v>126</v>
      </c>
      <c r="S103" s="99"/>
      <c r="T103" s="99"/>
      <c r="U103" s="99"/>
      <c r="V103" s="99"/>
      <c r="W103" s="99"/>
      <c r="X103" s="99"/>
      <c r="Y103" s="99"/>
      <c r="Z103" s="99"/>
      <c r="AA103" s="99"/>
      <c r="AB103" s="99"/>
      <c r="AC103" s="99"/>
      <c r="AD103" s="99"/>
      <c r="AE103" s="99"/>
      <c r="AF103" s="99"/>
      <c r="AG103" s="99"/>
      <c r="AH103" s="99"/>
      <c r="AI103" s="99"/>
      <c r="AJ103" s="99"/>
      <c r="AK103" s="99"/>
      <c r="AL103" s="99"/>
      <c r="AM103" s="99"/>
      <c r="AN103" s="99"/>
    </row>
    <row r="104" spans="1:40" s="71" customFormat="1" x14ac:dyDescent="0.3">
      <c r="A104" s="66">
        <v>4604</v>
      </c>
      <c r="B104" s="67" t="s">
        <v>48</v>
      </c>
      <c r="C104" s="66">
        <v>1</v>
      </c>
      <c r="D104" s="88">
        <v>158</v>
      </c>
      <c r="E104" s="68">
        <v>7</v>
      </c>
      <c r="F104" s="66">
        <v>399</v>
      </c>
      <c r="G104" s="107">
        <f t="shared" si="39"/>
        <v>189</v>
      </c>
      <c r="H104" s="69">
        <f t="shared" si="30"/>
        <v>294</v>
      </c>
      <c r="I104" s="66"/>
      <c r="J104" s="119">
        <f t="shared" si="31"/>
        <v>136</v>
      </c>
      <c r="K104" s="77">
        <f t="shared" si="38"/>
        <v>136</v>
      </c>
      <c r="L104" s="44">
        <f t="shared" ref="L104:L129" si="40">H104*0.05/C104</f>
        <v>14.700000000000001</v>
      </c>
      <c r="M104" s="40">
        <f t="shared" ref="M104:M129" si="41">K104+L104</f>
        <v>150.69999999999999</v>
      </c>
      <c r="N104" s="83">
        <v>136</v>
      </c>
      <c r="O104" s="71">
        <f t="shared" ref="O104:O129" si="42">N104/2</f>
        <v>68</v>
      </c>
      <c r="P104" s="99"/>
      <c r="Q104" s="88">
        <v>81</v>
      </c>
      <c r="R104" s="119">
        <f t="shared" si="35"/>
        <v>189</v>
      </c>
      <c r="S104" s="99"/>
      <c r="T104" s="99"/>
      <c r="U104" s="99"/>
      <c r="V104" s="99"/>
      <c r="W104" s="99"/>
      <c r="X104" s="99"/>
      <c r="Y104" s="99"/>
      <c r="Z104" s="99"/>
      <c r="AA104" s="99"/>
      <c r="AB104" s="99"/>
      <c r="AC104" s="99"/>
      <c r="AD104" s="99"/>
      <c r="AE104" s="99"/>
      <c r="AF104" s="99"/>
      <c r="AG104" s="99"/>
      <c r="AH104" s="99"/>
      <c r="AI104" s="99"/>
      <c r="AJ104" s="99"/>
      <c r="AK104" s="99"/>
      <c r="AL104" s="99"/>
      <c r="AM104" s="99"/>
      <c r="AN104" s="99"/>
    </row>
    <row r="105" spans="1:40" s="71" customFormat="1" x14ac:dyDescent="0.3">
      <c r="A105" s="66">
        <v>1241</v>
      </c>
      <c r="B105" s="67" t="s">
        <v>158</v>
      </c>
      <c r="C105" s="66">
        <v>20</v>
      </c>
      <c r="D105" s="88">
        <v>9523</v>
      </c>
      <c r="E105" s="68">
        <v>5.5</v>
      </c>
      <c r="F105" s="66">
        <v>27453</v>
      </c>
      <c r="G105" s="107">
        <f t="shared" si="39"/>
        <v>25089.166666666668</v>
      </c>
      <c r="H105" s="69">
        <f t="shared" si="30"/>
        <v>26271.083333333336</v>
      </c>
      <c r="I105" s="66">
        <v>9100</v>
      </c>
      <c r="J105" s="119">
        <f t="shared" si="31"/>
        <v>7648.0833333333358</v>
      </c>
      <c r="K105" s="77">
        <f t="shared" si="38"/>
        <v>382.40416666666681</v>
      </c>
      <c r="L105" s="44">
        <f t="shared" si="40"/>
        <v>65.677708333333342</v>
      </c>
      <c r="M105" s="40">
        <f t="shared" si="41"/>
        <v>448.08187500000014</v>
      </c>
      <c r="N105" s="83">
        <v>11034</v>
      </c>
      <c r="O105" s="71">
        <f t="shared" si="42"/>
        <v>5517</v>
      </c>
      <c r="P105" s="99"/>
      <c r="Q105" s="88">
        <v>13685</v>
      </c>
      <c r="R105" s="119">
        <f t="shared" si="35"/>
        <v>25089.166666666668</v>
      </c>
      <c r="S105" s="99"/>
      <c r="T105" s="99"/>
      <c r="U105" s="99"/>
      <c r="V105" s="99"/>
      <c r="W105" s="99"/>
      <c r="X105" s="99"/>
      <c r="Y105" s="99"/>
      <c r="Z105" s="99"/>
      <c r="AA105" s="99"/>
      <c r="AB105" s="99"/>
      <c r="AC105" s="99"/>
      <c r="AD105" s="99"/>
      <c r="AE105" s="99"/>
      <c r="AF105" s="99"/>
      <c r="AG105" s="99"/>
      <c r="AH105" s="99"/>
      <c r="AI105" s="99"/>
      <c r="AJ105" s="99"/>
      <c r="AK105" s="99"/>
      <c r="AL105" s="99"/>
      <c r="AM105" s="99"/>
      <c r="AN105" s="99"/>
    </row>
    <row r="106" spans="1:40" s="81" customFormat="1" x14ac:dyDescent="0.3">
      <c r="A106" s="66">
        <v>1354</v>
      </c>
      <c r="B106" s="67" t="s">
        <v>159</v>
      </c>
      <c r="C106" s="66">
        <v>20</v>
      </c>
      <c r="D106" s="88">
        <v>429</v>
      </c>
      <c r="E106" s="68">
        <v>4.5</v>
      </c>
      <c r="F106" s="66">
        <v>1101</v>
      </c>
      <c r="G106" s="107">
        <f t="shared" si="39"/>
        <v>1800</v>
      </c>
      <c r="H106" s="69">
        <f t="shared" si="30"/>
        <v>1450.5</v>
      </c>
      <c r="I106" s="66">
        <v>700</v>
      </c>
      <c r="J106" s="119">
        <f t="shared" si="31"/>
        <v>321.5</v>
      </c>
      <c r="K106" s="77">
        <f>IF(J106&lt;=0,0, J106)/C106</f>
        <v>16.074999999999999</v>
      </c>
      <c r="L106" s="44">
        <f t="shared" si="40"/>
        <v>3.6262500000000002</v>
      </c>
      <c r="M106" s="40">
        <f t="shared" si="41"/>
        <v>19.701249999999998</v>
      </c>
      <c r="N106" s="83">
        <v>400</v>
      </c>
      <c r="O106" s="71">
        <f t="shared" si="42"/>
        <v>200</v>
      </c>
      <c r="P106" s="12"/>
      <c r="Q106" s="14">
        <v>1200</v>
      </c>
      <c r="R106" s="119">
        <f t="shared" si="35"/>
        <v>1800</v>
      </c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</row>
    <row r="107" spans="1:40" s="71" customFormat="1" x14ac:dyDescent="0.3">
      <c r="A107" s="66">
        <v>128</v>
      </c>
      <c r="B107" s="67" t="s">
        <v>80</v>
      </c>
      <c r="C107" s="66">
        <v>6</v>
      </c>
      <c r="D107" s="88">
        <v>0</v>
      </c>
      <c r="E107" s="68">
        <v>4</v>
      </c>
      <c r="F107" s="66">
        <v>134</v>
      </c>
      <c r="G107" s="107">
        <f t="shared" si="39"/>
        <v>92</v>
      </c>
      <c r="H107" s="69">
        <f t="shared" si="30"/>
        <v>113</v>
      </c>
      <c r="I107" s="66">
        <v>36</v>
      </c>
      <c r="J107" s="119">
        <f t="shared" si="31"/>
        <v>77</v>
      </c>
      <c r="K107" s="77">
        <f>IF(J107&lt;=0,0, J107)/C107</f>
        <v>12.833333333333334</v>
      </c>
      <c r="L107" s="44">
        <f t="shared" si="40"/>
        <v>0.94166666666666676</v>
      </c>
      <c r="M107" s="40">
        <f t="shared" si="41"/>
        <v>13.775</v>
      </c>
      <c r="N107" s="83">
        <v>50</v>
      </c>
      <c r="O107" s="71">
        <f t="shared" si="42"/>
        <v>25</v>
      </c>
      <c r="P107" s="99"/>
      <c r="Q107" s="88">
        <v>69</v>
      </c>
      <c r="R107" s="119">
        <f t="shared" si="35"/>
        <v>92</v>
      </c>
      <c r="S107" s="99"/>
      <c r="T107" s="99"/>
      <c r="U107" s="99"/>
      <c r="V107" s="99"/>
      <c r="W107" s="99"/>
      <c r="X107" s="99"/>
      <c r="Y107" s="99"/>
      <c r="Z107" s="99"/>
      <c r="AA107" s="99"/>
      <c r="AB107" s="99"/>
      <c r="AC107" s="99"/>
      <c r="AD107" s="99"/>
      <c r="AE107" s="99"/>
      <c r="AF107" s="99"/>
      <c r="AG107" s="99"/>
      <c r="AH107" s="99"/>
      <c r="AI107" s="99"/>
      <c r="AJ107" s="99"/>
      <c r="AK107" s="99"/>
      <c r="AL107" s="99"/>
      <c r="AM107" s="99"/>
      <c r="AN107" s="99"/>
    </row>
    <row r="108" spans="1:40" s="71" customFormat="1" x14ac:dyDescent="0.3">
      <c r="A108" s="66">
        <v>3138</v>
      </c>
      <c r="B108" s="67" t="s">
        <v>339</v>
      </c>
      <c r="C108" s="66">
        <v>24</v>
      </c>
      <c r="D108" s="88">
        <v>1171</v>
      </c>
      <c r="E108" s="68">
        <v>7</v>
      </c>
      <c r="F108" s="66">
        <v>3460</v>
      </c>
      <c r="G108" s="107">
        <f t="shared" si="39"/>
        <v>2088.333333333333</v>
      </c>
      <c r="H108" s="69">
        <f t="shared" si="30"/>
        <v>2774.1666666666665</v>
      </c>
      <c r="I108" s="66"/>
      <c r="J108" s="119">
        <f t="shared" si="31"/>
        <v>1603.1666666666665</v>
      </c>
      <c r="K108" s="77">
        <f t="shared" ref="K108:K115" si="43">(H108-D108-I108)/C108</f>
        <v>66.7986111111111</v>
      </c>
      <c r="L108" s="44">
        <f t="shared" si="40"/>
        <v>5.7795138888888893</v>
      </c>
      <c r="M108" s="40">
        <f t="shared" si="41"/>
        <v>72.578124999999986</v>
      </c>
      <c r="N108" s="83">
        <v>1000</v>
      </c>
      <c r="O108" s="71">
        <f t="shared" si="42"/>
        <v>500</v>
      </c>
      <c r="P108" s="99"/>
      <c r="Q108" s="88">
        <v>895</v>
      </c>
      <c r="R108" s="119">
        <f t="shared" si="35"/>
        <v>2088.333333333333</v>
      </c>
      <c r="S108" s="99"/>
      <c r="T108" s="99"/>
      <c r="U108" s="99"/>
      <c r="V108" s="99"/>
      <c r="W108" s="99"/>
      <c r="X108" s="99"/>
      <c r="Y108" s="99"/>
      <c r="Z108" s="99"/>
      <c r="AA108" s="99"/>
      <c r="AB108" s="99"/>
      <c r="AC108" s="99"/>
      <c r="AD108" s="99"/>
      <c r="AE108" s="99"/>
      <c r="AF108" s="99"/>
      <c r="AG108" s="99"/>
      <c r="AH108" s="99"/>
      <c r="AI108" s="99"/>
      <c r="AJ108" s="99"/>
      <c r="AK108" s="99"/>
      <c r="AL108" s="99"/>
      <c r="AM108" s="99"/>
      <c r="AN108" s="99"/>
    </row>
    <row r="109" spans="1:40" s="71" customFormat="1" x14ac:dyDescent="0.3">
      <c r="A109" s="66">
        <v>1384</v>
      </c>
      <c r="B109" s="67" t="s">
        <v>46</v>
      </c>
      <c r="C109" s="66">
        <v>24</v>
      </c>
      <c r="D109" s="88">
        <v>869</v>
      </c>
      <c r="E109" s="68">
        <v>8</v>
      </c>
      <c r="F109" s="66">
        <v>1012</v>
      </c>
      <c r="G109" s="107">
        <f>R109</f>
        <v>1389.3333333333333</v>
      </c>
      <c r="H109" s="69">
        <f>SUM(F109+G109)/2</f>
        <v>1200.6666666666665</v>
      </c>
      <c r="I109" s="66"/>
      <c r="J109" s="119">
        <f>H109-D109-I109</f>
        <v>331.66666666666652</v>
      </c>
      <c r="K109" s="77">
        <f>(H109-D109-I109)/C109</f>
        <v>13.819444444444438</v>
      </c>
      <c r="L109" s="44">
        <f>H109*0.05/C109</f>
        <v>2.5013888888888887</v>
      </c>
      <c r="M109" s="40">
        <f>K109+L109</f>
        <v>16.320833333333326</v>
      </c>
      <c r="N109" s="83">
        <v>600</v>
      </c>
      <c r="O109" s="71">
        <f>N109/2</f>
        <v>300</v>
      </c>
      <c r="P109" s="99"/>
      <c r="Q109" s="88">
        <v>521</v>
      </c>
      <c r="R109" s="119">
        <f>Q109/3*E109</f>
        <v>1389.3333333333333</v>
      </c>
      <c r="S109" s="99"/>
      <c r="T109" s="99"/>
      <c r="U109" s="99"/>
      <c r="V109" s="99"/>
      <c r="W109" s="99"/>
      <c r="X109" s="99"/>
      <c r="Y109" s="99"/>
      <c r="Z109" s="99"/>
      <c r="AA109" s="99"/>
      <c r="AB109" s="99"/>
      <c r="AC109" s="99"/>
      <c r="AD109" s="99"/>
      <c r="AE109" s="99"/>
      <c r="AF109" s="99"/>
      <c r="AG109" s="99"/>
      <c r="AH109" s="99"/>
      <c r="AI109" s="99"/>
      <c r="AJ109" s="99"/>
      <c r="AK109" s="99"/>
      <c r="AL109" s="99"/>
      <c r="AM109" s="99"/>
      <c r="AN109" s="99"/>
    </row>
    <row r="110" spans="1:40" s="71" customFormat="1" x14ac:dyDescent="0.3">
      <c r="A110" s="66">
        <v>1385</v>
      </c>
      <c r="B110" s="67" t="s">
        <v>45</v>
      </c>
      <c r="C110" s="66">
        <v>24</v>
      </c>
      <c r="D110" s="88">
        <v>1968</v>
      </c>
      <c r="E110" s="68">
        <v>7</v>
      </c>
      <c r="F110" s="66">
        <v>3427</v>
      </c>
      <c r="G110" s="107">
        <f>R110</f>
        <v>2921.333333333333</v>
      </c>
      <c r="H110" s="69">
        <f>SUM(F110+G110)/2</f>
        <v>3174.1666666666665</v>
      </c>
      <c r="I110" s="66"/>
      <c r="J110" s="119">
        <f>H110-D110-I110</f>
        <v>1206.1666666666665</v>
      </c>
      <c r="K110" s="77">
        <f>(H110-D110-I110)/C110</f>
        <v>50.256944444444436</v>
      </c>
      <c r="L110" s="44">
        <f>H110*0.05/C110</f>
        <v>6.6128472222222223</v>
      </c>
      <c r="M110" s="40">
        <f>K110+L110</f>
        <v>56.869791666666657</v>
      </c>
      <c r="N110" s="83">
        <v>773</v>
      </c>
      <c r="O110" s="71">
        <f>N110/2</f>
        <v>386.5</v>
      </c>
      <c r="P110" s="99"/>
      <c r="Q110" s="88">
        <v>1252</v>
      </c>
      <c r="R110" s="119">
        <f>Q110/3*E110</f>
        <v>2921.333333333333</v>
      </c>
      <c r="S110" s="99"/>
      <c r="T110" s="99"/>
      <c r="U110" s="99"/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  <c r="AL110" s="99"/>
      <c r="AM110" s="99"/>
      <c r="AN110" s="99"/>
    </row>
    <row r="111" spans="1:40" s="71" customFormat="1" x14ac:dyDescent="0.3">
      <c r="A111" s="66">
        <v>1712</v>
      </c>
      <c r="B111" s="67" t="s">
        <v>438</v>
      </c>
      <c r="C111" s="66">
        <v>12</v>
      </c>
      <c r="D111" s="88">
        <v>360</v>
      </c>
      <c r="E111" s="68"/>
      <c r="F111" s="66"/>
      <c r="G111" s="107"/>
      <c r="H111" s="69"/>
      <c r="I111" s="66"/>
      <c r="J111" s="119"/>
      <c r="K111" s="77"/>
      <c r="L111" s="44"/>
      <c r="M111" s="40"/>
      <c r="N111" s="83"/>
      <c r="P111" s="99"/>
      <c r="Q111" s="88"/>
      <c r="R111" s="119"/>
      <c r="S111" s="99"/>
      <c r="T111" s="99"/>
      <c r="U111" s="99"/>
      <c r="V111" s="99"/>
      <c r="W111" s="99"/>
      <c r="X111" s="99"/>
      <c r="Y111" s="99"/>
      <c r="Z111" s="99"/>
      <c r="AA111" s="99"/>
      <c r="AB111" s="99"/>
      <c r="AC111" s="99"/>
      <c r="AD111" s="99"/>
      <c r="AE111" s="99"/>
      <c r="AF111" s="99"/>
      <c r="AG111" s="99"/>
      <c r="AH111" s="99"/>
      <c r="AI111" s="99"/>
      <c r="AJ111" s="99"/>
      <c r="AK111" s="99"/>
      <c r="AL111" s="99"/>
      <c r="AM111" s="99"/>
      <c r="AN111" s="99"/>
    </row>
    <row r="112" spans="1:40" s="71" customFormat="1" x14ac:dyDescent="0.3">
      <c r="A112" s="66">
        <v>1386</v>
      </c>
      <c r="B112" s="67" t="s">
        <v>66</v>
      </c>
      <c r="C112" s="66">
        <v>6</v>
      </c>
      <c r="D112" s="88">
        <v>35</v>
      </c>
      <c r="E112" s="68">
        <v>7</v>
      </c>
      <c r="F112" s="66">
        <v>196</v>
      </c>
      <c r="G112" s="107">
        <f>R112</f>
        <v>527.33333333333326</v>
      </c>
      <c r="H112" s="69">
        <f>SUM(F112+G112)/2</f>
        <v>361.66666666666663</v>
      </c>
      <c r="I112" s="66">
        <v>270</v>
      </c>
      <c r="J112" s="119">
        <f>H112-D112-I112</f>
        <v>56.666666666666629</v>
      </c>
      <c r="K112" s="77">
        <f>(H112-D112-I112)/C112</f>
        <v>9.4444444444444375</v>
      </c>
      <c r="L112" s="44">
        <f>H112*0.05/C112</f>
        <v>3.0138888888888888</v>
      </c>
      <c r="M112" s="40">
        <f>K112+L112</f>
        <v>12.458333333333327</v>
      </c>
      <c r="N112" s="83">
        <v>79</v>
      </c>
      <c r="O112" s="71">
        <f>N112/2</f>
        <v>39.5</v>
      </c>
      <c r="P112" s="99"/>
      <c r="Q112" s="88">
        <v>226</v>
      </c>
      <c r="R112" s="119">
        <f>Q112/3*E112</f>
        <v>527.33333333333326</v>
      </c>
      <c r="S112" s="99"/>
      <c r="T112" s="99"/>
      <c r="U112" s="99"/>
      <c r="V112" s="99"/>
      <c r="W112" s="99"/>
      <c r="X112" s="99"/>
      <c r="Y112" s="99"/>
      <c r="Z112" s="99"/>
      <c r="AA112" s="99"/>
      <c r="AB112" s="99"/>
      <c r="AC112" s="99"/>
      <c r="AD112" s="99"/>
      <c r="AE112" s="99"/>
      <c r="AF112" s="99"/>
      <c r="AG112" s="99"/>
      <c r="AH112" s="99"/>
      <c r="AI112" s="99"/>
      <c r="AJ112" s="99"/>
      <c r="AK112" s="99"/>
      <c r="AL112" s="99"/>
      <c r="AM112" s="99"/>
      <c r="AN112" s="99"/>
    </row>
    <row r="113" spans="1:40" s="71" customFormat="1" x14ac:dyDescent="0.3">
      <c r="A113" s="66">
        <v>91</v>
      </c>
      <c r="B113" s="67" t="s">
        <v>61</v>
      </c>
      <c r="C113" s="66">
        <v>12</v>
      </c>
      <c r="D113" s="88">
        <v>468</v>
      </c>
      <c r="E113" s="68">
        <v>10</v>
      </c>
      <c r="F113" s="66">
        <v>880</v>
      </c>
      <c r="G113" s="107">
        <f t="shared" si="39"/>
        <v>2023.3333333333335</v>
      </c>
      <c r="H113" s="69">
        <f t="shared" si="30"/>
        <v>1451.6666666666667</v>
      </c>
      <c r="I113" s="66"/>
      <c r="J113" s="119">
        <f t="shared" si="31"/>
        <v>983.66666666666674</v>
      </c>
      <c r="K113" s="77">
        <f t="shared" si="43"/>
        <v>81.972222222222229</v>
      </c>
      <c r="L113" s="44">
        <f t="shared" si="40"/>
        <v>6.0486111111111116</v>
      </c>
      <c r="M113" s="40">
        <f t="shared" si="41"/>
        <v>88.020833333333343</v>
      </c>
      <c r="N113" s="83">
        <v>276</v>
      </c>
      <c r="O113" s="71">
        <f t="shared" si="42"/>
        <v>138</v>
      </c>
      <c r="P113" s="99"/>
      <c r="Q113" s="88">
        <v>607</v>
      </c>
      <c r="R113" s="119">
        <f t="shared" si="35"/>
        <v>2023.3333333333335</v>
      </c>
      <c r="S113" s="99"/>
      <c r="T113" s="99"/>
      <c r="U113" s="99"/>
      <c r="V113" s="99"/>
      <c r="W113" s="99"/>
      <c r="X113" s="99"/>
      <c r="Y113" s="99"/>
      <c r="Z113" s="99"/>
      <c r="AA113" s="99"/>
      <c r="AB113" s="99"/>
      <c r="AC113" s="99"/>
      <c r="AD113" s="99"/>
      <c r="AE113" s="99"/>
      <c r="AF113" s="99"/>
      <c r="AG113" s="99"/>
      <c r="AH113" s="99"/>
      <c r="AI113" s="99"/>
      <c r="AJ113" s="99"/>
      <c r="AK113" s="99"/>
      <c r="AL113" s="99"/>
      <c r="AM113" s="99"/>
      <c r="AN113" s="99"/>
    </row>
    <row r="114" spans="1:40" s="71" customFormat="1" x14ac:dyDescent="0.3">
      <c r="A114" s="66">
        <v>1467</v>
      </c>
      <c r="B114" s="67" t="s">
        <v>263</v>
      </c>
      <c r="C114" s="66">
        <v>24</v>
      </c>
      <c r="D114" s="88">
        <v>1222</v>
      </c>
      <c r="E114" s="68">
        <v>9</v>
      </c>
      <c r="F114" s="66">
        <v>765</v>
      </c>
      <c r="G114" s="107">
        <f t="shared" si="39"/>
        <v>414</v>
      </c>
      <c r="H114" s="69">
        <f t="shared" si="30"/>
        <v>589.5</v>
      </c>
      <c r="I114" s="66"/>
      <c r="J114" s="119">
        <f t="shared" si="31"/>
        <v>-632.5</v>
      </c>
      <c r="K114" s="77">
        <f t="shared" si="43"/>
        <v>-26.354166666666668</v>
      </c>
      <c r="L114" s="44">
        <f t="shared" si="40"/>
        <v>1.2281250000000001</v>
      </c>
      <c r="M114" s="40">
        <f t="shared" si="41"/>
        <v>-25.126041666666669</v>
      </c>
      <c r="N114" s="83">
        <v>423</v>
      </c>
      <c r="O114" s="71">
        <f t="shared" si="42"/>
        <v>211.5</v>
      </c>
      <c r="P114" s="99"/>
      <c r="Q114" s="88">
        <v>138</v>
      </c>
      <c r="R114" s="119">
        <f t="shared" si="35"/>
        <v>414</v>
      </c>
      <c r="S114" s="99"/>
      <c r="T114" s="99"/>
      <c r="U114" s="99"/>
      <c r="V114" s="99"/>
      <c r="W114" s="99"/>
      <c r="X114" s="99"/>
      <c r="Y114" s="99"/>
      <c r="Z114" s="99"/>
      <c r="AA114" s="99"/>
      <c r="AB114" s="99"/>
      <c r="AC114" s="99"/>
      <c r="AD114" s="99"/>
      <c r="AE114" s="99"/>
      <c r="AF114" s="99"/>
      <c r="AG114" s="99"/>
      <c r="AH114" s="99"/>
      <c r="AI114" s="99"/>
      <c r="AJ114" s="99"/>
      <c r="AK114" s="99"/>
      <c r="AL114" s="99"/>
      <c r="AM114" s="99"/>
      <c r="AN114" s="99"/>
    </row>
    <row r="115" spans="1:40" s="71" customFormat="1" x14ac:dyDescent="0.3">
      <c r="A115" s="66">
        <v>1468</v>
      </c>
      <c r="B115" s="67" t="s">
        <v>160</v>
      </c>
      <c r="C115" s="66">
        <v>24</v>
      </c>
      <c r="D115" s="88">
        <v>7354</v>
      </c>
      <c r="E115" s="68">
        <v>9</v>
      </c>
      <c r="F115" s="66">
        <v>8091</v>
      </c>
      <c r="G115" s="107">
        <f t="shared" si="39"/>
        <v>6387</v>
      </c>
      <c r="H115" s="69">
        <f t="shared" si="30"/>
        <v>7239</v>
      </c>
      <c r="I115" s="66"/>
      <c r="J115" s="119">
        <f t="shared" si="31"/>
        <v>-115</v>
      </c>
      <c r="K115" s="77">
        <f t="shared" si="43"/>
        <v>-4.791666666666667</v>
      </c>
      <c r="L115" s="44">
        <f t="shared" si="40"/>
        <v>15.081250000000002</v>
      </c>
      <c r="M115" s="40">
        <f t="shared" si="41"/>
        <v>10.289583333333336</v>
      </c>
      <c r="N115" s="83">
        <v>2630</v>
      </c>
      <c r="O115" s="71">
        <f t="shared" si="42"/>
        <v>1315</v>
      </c>
      <c r="P115" s="99"/>
      <c r="Q115" s="88">
        <v>2129</v>
      </c>
      <c r="R115" s="119">
        <f t="shared" si="35"/>
        <v>6387</v>
      </c>
      <c r="S115" s="99"/>
      <c r="T115" s="99"/>
      <c r="U115" s="99"/>
      <c r="V115" s="99"/>
      <c r="W115" s="99"/>
      <c r="X115" s="99"/>
      <c r="Y115" s="99"/>
      <c r="Z115" s="99"/>
      <c r="AA115" s="99"/>
      <c r="AB115" s="99"/>
      <c r="AC115" s="99"/>
      <c r="AD115" s="99"/>
      <c r="AE115" s="99"/>
      <c r="AF115" s="99"/>
      <c r="AG115" s="99"/>
      <c r="AH115" s="99"/>
      <c r="AI115" s="99"/>
      <c r="AJ115" s="99"/>
      <c r="AK115" s="99"/>
      <c r="AL115" s="99"/>
      <c r="AM115" s="99"/>
      <c r="AN115" s="99"/>
    </row>
    <row r="116" spans="1:40" s="71" customFormat="1" x14ac:dyDescent="0.3">
      <c r="A116" s="120">
        <v>1317</v>
      </c>
      <c r="B116" s="100" t="s">
        <v>162</v>
      </c>
      <c r="C116" s="120">
        <v>50</v>
      </c>
      <c r="D116" s="120">
        <v>0</v>
      </c>
      <c r="E116" s="116">
        <v>4</v>
      </c>
      <c r="F116" s="120">
        <v>2448</v>
      </c>
      <c r="G116" s="120">
        <f>O116*E116</f>
        <v>2000</v>
      </c>
      <c r="H116" s="121">
        <f t="shared" si="30"/>
        <v>2224</v>
      </c>
      <c r="I116" s="120"/>
      <c r="J116" s="121">
        <f t="shared" si="31"/>
        <v>2224</v>
      </c>
      <c r="K116" s="121">
        <f>IF(J116&lt;=0,0, J116)/C116</f>
        <v>44.48</v>
      </c>
      <c r="L116" s="96">
        <f t="shared" si="40"/>
        <v>2.2240000000000002</v>
      </c>
      <c r="M116" s="96">
        <f t="shared" si="41"/>
        <v>46.703999999999994</v>
      </c>
      <c r="N116" s="122">
        <v>1000</v>
      </c>
      <c r="O116" s="123">
        <f t="shared" si="42"/>
        <v>500</v>
      </c>
      <c r="P116" s="123"/>
      <c r="Q116" s="120"/>
      <c r="R116" s="119">
        <f t="shared" si="35"/>
        <v>0</v>
      </c>
      <c r="S116" s="123"/>
      <c r="T116" s="123"/>
      <c r="U116" s="123"/>
      <c r="V116" s="123"/>
      <c r="W116" s="123"/>
      <c r="X116" s="123"/>
      <c r="Y116" s="123"/>
      <c r="Z116" s="123"/>
      <c r="AA116" s="123"/>
      <c r="AB116" s="123"/>
      <c r="AC116" s="123"/>
      <c r="AD116" s="123"/>
      <c r="AE116" s="123"/>
      <c r="AF116" s="123"/>
      <c r="AG116" s="123"/>
      <c r="AH116" s="123"/>
      <c r="AI116" s="123"/>
      <c r="AJ116" s="123"/>
      <c r="AK116" s="123"/>
      <c r="AL116" s="123"/>
      <c r="AM116" s="123"/>
      <c r="AN116" s="123"/>
    </row>
    <row r="117" spans="1:40" s="71" customFormat="1" x14ac:dyDescent="0.3">
      <c r="A117" s="120">
        <v>1319</v>
      </c>
      <c r="B117" s="100" t="s">
        <v>161</v>
      </c>
      <c r="C117" s="120">
        <v>50</v>
      </c>
      <c r="D117" s="120">
        <v>0</v>
      </c>
      <c r="E117" s="116">
        <v>4</v>
      </c>
      <c r="F117" s="120">
        <v>2782</v>
      </c>
      <c r="G117" s="120">
        <f>O117*E117</f>
        <v>2000</v>
      </c>
      <c r="H117" s="121">
        <f t="shared" si="30"/>
        <v>2391</v>
      </c>
      <c r="I117" s="120"/>
      <c r="J117" s="121">
        <f t="shared" si="31"/>
        <v>2391</v>
      </c>
      <c r="K117" s="121">
        <f>IF(J117&lt;=0,0, J117)/C117</f>
        <v>47.82</v>
      </c>
      <c r="L117" s="96">
        <f t="shared" si="40"/>
        <v>2.391</v>
      </c>
      <c r="M117" s="96">
        <f t="shared" si="41"/>
        <v>50.210999999999999</v>
      </c>
      <c r="N117" s="122">
        <v>1000</v>
      </c>
      <c r="O117" s="123">
        <f t="shared" si="42"/>
        <v>500</v>
      </c>
      <c r="P117" s="123"/>
      <c r="Q117" s="120"/>
      <c r="R117" s="119">
        <f t="shared" si="35"/>
        <v>0</v>
      </c>
      <c r="S117" s="123"/>
      <c r="T117" s="123"/>
      <c r="U117" s="123"/>
      <c r="V117" s="123"/>
      <c r="W117" s="123"/>
      <c r="X117" s="123"/>
      <c r="Y117" s="123"/>
      <c r="Z117" s="123"/>
      <c r="AA117" s="123"/>
      <c r="AB117" s="123"/>
      <c r="AC117" s="123"/>
      <c r="AD117" s="123"/>
      <c r="AE117" s="123"/>
      <c r="AF117" s="123"/>
      <c r="AG117" s="123"/>
      <c r="AH117" s="123"/>
      <c r="AI117" s="123"/>
      <c r="AJ117" s="123"/>
      <c r="AK117" s="123"/>
      <c r="AL117" s="123"/>
      <c r="AM117" s="123"/>
      <c r="AN117" s="123"/>
    </row>
    <row r="118" spans="1:40" s="123" customFormat="1" x14ac:dyDescent="0.3">
      <c r="A118" s="66">
        <v>3108</v>
      </c>
      <c r="B118" s="67" t="s">
        <v>86</v>
      </c>
      <c r="C118" s="66">
        <v>12</v>
      </c>
      <c r="D118" s="88">
        <v>876</v>
      </c>
      <c r="E118" s="68">
        <v>9</v>
      </c>
      <c r="F118" s="66">
        <v>2250</v>
      </c>
      <c r="G118" s="107">
        <f t="shared" ref="G118:G139" si="44">R118</f>
        <v>2502</v>
      </c>
      <c r="H118" s="69">
        <f t="shared" si="30"/>
        <v>2376</v>
      </c>
      <c r="I118" s="66"/>
      <c r="J118" s="119">
        <f t="shared" si="31"/>
        <v>1500</v>
      </c>
      <c r="K118" s="77">
        <f>(H118-D118-I118)/C118</f>
        <v>125</v>
      </c>
      <c r="L118" s="44">
        <f t="shared" si="40"/>
        <v>9.9</v>
      </c>
      <c r="M118" s="40">
        <f t="shared" si="41"/>
        <v>134.9</v>
      </c>
      <c r="N118" s="83">
        <v>494</v>
      </c>
      <c r="O118" s="71">
        <f t="shared" si="42"/>
        <v>247</v>
      </c>
      <c r="P118" s="99"/>
      <c r="Q118" s="88">
        <v>834</v>
      </c>
      <c r="R118" s="119">
        <f t="shared" si="35"/>
        <v>2502</v>
      </c>
      <c r="S118" s="99"/>
      <c r="T118" s="99"/>
      <c r="U118" s="99"/>
      <c r="V118" s="99"/>
      <c r="W118" s="99"/>
      <c r="X118" s="99"/>
      <c r="Y118" s="99"/>
      <c r="Z118" s="99"/>
      <c r="AA118" s="99"/>
      <c r="AB118" s="99"/>
      <c r="AC118" s="99"/>
      <c r="AD118" s="99"/>
      <c r="AE118" s="99"/>
      <c r="AF118" s="99"/>
      <c r="AG118" s="99"/>
      <c r="AH118" s="99"/>
      <c r="AI118" s="99"/>
      <c r="AJ118" s="99"/>
      <c r="AK118" s="99"/>
      <c r="AL118" s="99"/>
      <c r="AM118" s="99"/>
      <c r="AN118" s="99"/>
    </row>
    <row r="119" spans="1:40" s="123" customFormat="1" x14ac:dyDescent="0.3">
      <c r="A119" s="66">
        <v>1322</v>
      </c>
      <c r="B119" s="67" t="s">
        <v>72</v>
      </c>
      <c r="C119" s="66">
        <v>20</v>
      </c>
      <c r="D119" s="88">
        <v>381</v>
      </c>
      <c r="E119" s="68">
        <v>4</v>
      </c>
      <c r="F119" s="66">
        <v>934</v>
      </c>
      <c r="G119" s="107">
        <f t="shared" si="44"/>
        <v>826.66666666666663</v>
      </c>
      <c r="H119" s="69">
        <f t="shared" si="30"/>
        <v>880.33333333333326</v>
      </c>
      <c r="I119" s="66">
        <v>200</v>
      </c>
      <c r="J119" s="119">
        <f t="shared" si="31"/>
        <v>299.33333333333326</v>
      </c>
      <c r="K119" s="77">
        <f>IF(J119&lt;=0,0, J119)/C119</f>
        <v>14.966666666666663</v>
      </c>
      <c r="L119" s="44">
        <f t="shared" si="40"/>
        <v>2.2008333333333332</v>
      </c>
      <c r="M119" s="40">
        <f t="shared" si="41"/>
        <v>17.167499999999997</v>
      </c>
      <c r="N119" s="83">
        <v>400</v>
      </c>
      <c r="O119" s="71">
        <f t="shared" si="42"/>
        <v>200</v>
      </c>
      <c r="P119" s="99"/>
      <c r="Q119" s="88">
        <v>620</v>
      </c>
      <c r="R119" s="119">
        <f t="shared" si="35"/>
        <v>826.66666666666663</v>
      </c>
      <c r="S119" s="99"/>
      <c r="T119" s="99"/>
      <c r="U119" s="99"/>
      <c r="V119" s="99"/>
      <c r="W119" s="99"/>
      <c r="X119" s="99"/>
      <c r="Y119" s="99"/>
      <c r="Z119" s="99"/>
      <c r="AA119" s="99"/>
      <c r="AB119" s="99"/>
      <c r="AC119" s="99"/>
      <c r="AD119" s="99"/>
      <c r="AE119" s="99"/>
      <c r="AF119" s="99"/>
      <c r="AG119" s="99"/>
      <c r="AH119" s="99"/>
      <c r="AI119" s="99"/>
      <c r="AJ119" s="99"/>
      <c r="AK119" s="99"/>
      <c r="AL119" s="99"/>
      <c r="AM119" s="99"/>
      <c r="AN119" s="99"/>
    </row>
    <row r="120" spans="1:40" s="71" customFormat="1" x14ac:dyDescent="0.3">
      <c r="A120" s="120">
        <v>3126</v>
      </c>
      <c r="B120" s="100" t="s">
        <v>425</v>
      </c>
      <c r="C120" s="120">
        <v>12</v>
      </c>
      <c r="D120" s="120">
        <v>499</v>
      </c>
      <c r="E120" s="116">
        <v>7</v>
      </c>
      <c r="F120" s="120">
        <v>1464</v>
      </c>
      <c r="G120" s="107">
        <f t="shared" si="44"/>
        <v>1866.6666666666667</v>
      </c>
      <c r="H120" s="121">
        <f t="shared" si="30"/>
        <v>1665.3333333333335</v>
      </c>
      <c r="I120" s="120"/>
      <c r="J120" s="121">
        <f t="shared" si="31"/>
        <v>1166.3333333333335</v>
      </c>
      <c r="K120" s="121">
        <f t="shared" ref="K120:K138" si="45">(H120-D120-I120)/C120</f>
        <v>97.194444444444457</v>
      </c>
      <c r="L120" s="96">
        <f t="shared" si="40"/>
        <v>6.93888888888889</v>
      </c>
      <c r="M120" s="96">
        <f t="shared" si="41"/>
        <v>104.13333333333335</v>
      </c>
      <c r="N120" s="122">
        <v>661</v>
      </c>
      <c r="O120" s="123">
        <f t="shared" si="42"/>
        <v>330.5</v>
      </c>
      <c r="P120" s="123"/>
      <c r="Q120" s="120">
        <v>800</v>
      </c>
      <c r="R120" s="119">
        <f t="shared" si="35"/>
        <v>1866.6666666666667</v>
      </c>
      <c r="S120" s="123"/>
      <c r="T120" s="123"/>
      <c r="U120" s="123"/>
      <c r="V120" s="123"/>
      <c r="W120" s="123"/>
      <c r="X120" s="123"/>
      <c r="Y120" s="123"/>
      <c r="Z120" s="123"/>
      <c r="AA120" s="123"/>
      <c r="AB120" s="123"/>
      <c r="AC120" s="123"/>
      <c r="AD120" s="123"/>
      <c r="AE120" s="123"/>
      <c r="AF120" s="123"/>
      <c r="AG120" s="123"/>
      <c r="AH120" s="123"/>
      <c r="AI120" s="123"/>
      <c r="AJ120" s="123"/>
      <c r="AK120" s="123"/>
      <c r="AL120" s="123"/>
      <c r="AM120" s="123"/>
      <c r="AN120" s="123"/>
    </row>
    <row r="121" spans="1:40" s="71" customFormat="1" x14ac:dyDescent="0.3">
      <c r="A121" s="66">
        <v>3070</v>
      </c>
      <c r="B121" s="67" t="s">
        <v>426</v>
      </c>
      <c r="C121" s="66">
        <v>12</v>
      </c>
      <c r="D121" s="88">
        <v>986</v>
      </c>
      <c r="E121" s="68">
        <v>7</v>
      </c>
      <c r="F121" s="66">
        <v>1264</v>
      </c>
      <c r="G121" s="107">
        <f t="shared" si="44"/>
        <v>1750</v>
      </c>
      <c r="H121" s="69">
        <f t="shared" ref="H121:H152" si="46">SUM(F121+G121)/2</f>
        <v>1507</v>
      </c>
      <c r="I121" s="66"/>
      <c r="J121" s="119">
        <f t="shared" ref="J121:J152" si="47">H121-D121-I121</f>
        <v>521</v>
      </c>
      <c r="K121" s="77">
        <f t="shared" si="45"/>
        <v>43.416666666666664</v>
      </c>
      <c r="L121" s="44">
        <f t="shared" si="40"/>
        <v>6.2791666666666677</v>
      </c>
      <c r="M121" s="40">
        <f t="shared" si="41"/>
        <v>49.695833333333333</v>
      </c>
      <c r="N121" s="83">
        <v>768</v>
      </c>
      <c r="O121" s="71">
        <f t="shared" si="42"/>
        <v>384</v>
      </c>
      <c r="P121" s="99"/>
      <c r="Q121" s="88">
        <v>750</v>
      </c>
      <c r="R121" s="119">
        <f t="shared" ref="R121:R152" si="48">Q121/3*E121</f>
        <v>1750</v>
      </c>
      <c r="S121" s="99"/>
      <c r="T121" s="99"/>
      <c r="U121" s="99"/>
      <c r="V121" s="99"/>
      <c r="W121" s="99"/>
      <c r="X121" s="99"/>
      <c r="Y121" s="99"/>
      <c r="Z121" s="99"/>
      <c r="AA121" s="99"/>
      <c r="AB121" s="99"/>
      <c r="AC121" s="99"/>
      <c r="AD121" s="99"/>
      <c r="AE121" s="99"/>
      <c r="AF121" s="99"/>
      <c r="AG121" s="99"/>
      <c r="AH121" s="99"/>
      <c r="AI121" s="99"/>
      <c r="AJ121" s="99"/>
      <c r="AK121" s="99"/>
      <c r="AL121" s="99"/>
      <c r="AM121" s="99"/>
      <c r="AN121" s="99"/>
    </row>
    <row r="122" spans="1:40" s="71" customFormat="1" x14ac:dyDescent="0.3">
      <c r="A122" s="66">
        <v>3054</v>
      </c>
      <c r="B122" s="67" t="s">
        <v>427</v>
      </c>
      <c r="C122" s="66">
        <v>12</v>
      </c>
      <c r="D122" s="88">
        <v>195</v>
      </c>
      <c r="E122" s="68">
        <v>7</v>
      </c>
      <c r="F122" s="66">
        <v>872</v>
      </c>
      <c r="G122" s="107">
        <f t="shared" si="44"/>
        <v>933.33333333333337</v>
      </c>
      <c r="H122" s="69">
        <f t="shared" si="46"/>
        <v>902.66666666666674</v>
      </c>
      <c r="I122" s="66"/>
      <c r="J122" s="119">
        <f t="shared" si="47"/>
        <v>707.66666666666674</v>
      </c>
      <c r="K122" s="77">
        <f t="shared" si="45"/>
        <v>58.972222222222229</v>
      </c>
      <c r="L122" s="44">
        <f t="shared" si="40"/>
        <v>3.7611111111111115</v>
      </c>
      <c r="M122" s="40">
        <f t="shared" si="41"/>
        <v>62.733333333333341</v>
      </c>
      <c r="N122" s="83">
        <v>222</v>
      </c>
      <c r="O122" s="71">
        <f t="shared" si="42"/>
        <v>111</v>
      </c>
      <c r="P122" s="99"/>
      <c r="Q122" s="88">
        <v>400</v>
      </c>
      <c r="R122" s="119">
        <f t="shared" si="48"/>
        <v>933.33333333333337</v>
      </c>
      <c r="S122" s="99"/>
      <c r="T122" s="99"/>
      <c r="U122" s="99"/>
      <c r="V122" s="99"/>
      <c r="W122" s="99"/>
      <c r="X122" s="99"/>
      <c r="Y122" s="99"/>
      <c r="Z122" s="99"/>
      <c r="AA122" s="99"/>
      <c r="AB122" s="99"/>
      <c r="AC122" s="99"/>
      <c r="AD122" s="99"/>
      <c r="AE122" s="99"/>
      <c r="AF122" s="99"/>
      <c r="AG122" s="99"/>
      <c r="AH122" s="99"/>
      <c r="AI122" s="99"/>
      <c r="AJ122" s="99"/>
      <c r="AK122" s="99"/>
      <c r="AL122" s="99"/>
      <c r="AM122" s="99"/>
      <c r="AN122" s="99"/>
    </row>
    <row r="123" spans="1:40" s="123" customFormat="1" x14ac:dyDescent="0.3">
      <c r="A123" s="66">
        <v>3056</v>
      </c>
      <c r="B123" s="67" t="s">
        <v>428</v>
      </c>
      <c r="C123" s="66">
        <v>12</v>
      </c>
      <c r="D123" s="88">
        <v>0</v>
      </c>
      <c r="E123" s="68">
        <v>7</v>
      </c>
      <c r="F123" s="66">
        <v>932</v>
      </c>
      <c r="G123" s="107">
        <f t="shared" si="44"/>
        <v>1516.6666666666665</v>
      </c>
      <c r="H123" s="69">
        <f t="shared" si="46"/>
        <v>1224.3333333333333</v>
      </c>
      <c r="I123" s="66">
        <v>960</v>
      </c>
      <c r="J123" s="119">
        <f t="shared" si="47"/>
        <v>264.33333333333326</v>
      </c>
      <c r="K123" s="77">
        <f t="shared" si="45"/>
        <v>22.027777777777771</v>
      </c>
      <c r="L123" s="44">
        <f t="shared" si="40"/>
        <v>5.1013888888888888</v>
      </c>
      <c r="M123" s="40">
        <f t="shared" si="41"/>
        <v>27.129166666666659</v>
      </c>
      <c r="N123" s="83">
        <v>366</v>
      </c>
      <c r="O123" s="71">
        <f t="shared" si="42"/>
        <v>183</v>
      </c>
      <c r="P123" s="99"/>
      <c r="Q123" s="88">
        <v>650</v>
      </c>
      <c r="R123" s="119">
        <f t="shared" si="48"/>
        <v>1516.6666666666665</v>
      </c>
      <c r="S123" s="99"/>
      <c r="T123" s="99"/>
      <c r="U123" s="99"/>
      <c r="V123" s="99"/>
      <c r="W123" s="99"/>
      <c r="X123" s="99"/>
      <c r="Y123" s="99"/>
      <c r="Z123" s="99"/>
      <c r="AA123" s="99"/>
      <c r="AB123" s="99"/>
      <c r="AC123" s="99"/>
      <c r="AD123" s="99"/>
      <c r="AE123" s="99"/>
      <c r="AF123" s="99"/>
      <c r="AG123" s="99"/>
      <c r="AH123" s="99"/>
      <c r="AI123" s="99"/>
      <c r="AJ123" s="99"/>
      <c r="AK123" s="99"/>
      <c r="AL123" s="99"/>
      <c r="AM123" s="99"/>
      <c r="AN123" s="99"/>
    </row>
    <row r="124" spans="1:40" s="71" customFormat="1" x14ac:dyDescent="0.3">
      <c r="A124" s="66">
        <v>3053</v>
      </c>
      <c r="B124" s="67" t="s">
        <v>429</v>
      </c>
      <c r="C124" s="66">
        <v>12</v>
      </c>
      <c r="D124" s="88">
        <v>207</v>
      </c>
      <c r="E124" s="68">
        <v>7</v>
      </c>
      <c r="F124" s="66">
        <v>1648</v>
      </c>
      <c r="G124" s="107">
        <f t="shared" si="44"/>
        <v>1633.3333333333335</v>
      </c>
      <c r="H124" s="69">
        <f t="shared" si="46"/>
        <v>1640.6666666666667</v>
      </c>
      <c r="I124" s="66">
        <v>1080</v>
      </c>
      <c r="J124" s="119">
        <f t="shared" si="47"/>
        <v>353.66666666666674</v>
      </c>
      <c r="K124" s="77">
        <f t="shared" si="45"/>
        <v>29.472222222222229</v>
      </c>
      <c r="L124" s="44">
        <f t="shared" si="40"/>
        <v>6.8361111111111121</v>
      </c>
      <c r="M124" s="40">
        <f t="shared" si="41"/>
        <v>36.308333333333337</v>
      </c>
      <c r="N124" s="83">
        <v>757</v>
      </c>
      <c r="O124" s="71">
        <f t="shared" si="42"/>
        <v>378.5</v>
      </c>
      <c r="P124" s="99"/>
      <c r="Q124" s="88">
        <v>700</v>
      </c>
      <c r="R124" s="119">
        <f t="shared" si="48"/>
        <v>1633.3333333333335</v>
      </c>
      <c r="S124" s="99"/>
      <c r="T124" s="99"/>
      <c r="U124" s="99"/>
      <c r="V124" s="99"/>
      <c r="W124" s="99"/>
      <c r="X124" s="99"/>
      <c r="Y124" s="99"/>
      <c r="Z124" s="99"/>
      <c r="AA124" s="99"/>
      <c r="AB124" s="99"/>
      <c r="AC124" s="99"/>
      <c r="AD124" s="99"/>
      <c r="AE124" s="99"/>
      <c r="AF124" s="99"/>
      <c r="AG124" s="99"/>
      <c r="AH124" s="99"/>
      <c r="AI124" s="99"/>
      <c r="AJ124" s="99"/>
      <c r="AK124" s="99"/>
      <c r="AL124" s="99"/>
      <c r="AM124" s="99"/>
      <c r="AN124" s="99"/>
    </row>
    <row r="125" spans="1:40" s="71" customFormat="1" x14ac:dyDescent="0.3">
      <c r="A125" s="66">
        <v>3055</v>
      </c>
      <c r="B125" s="67" t="s">
        <v>430</v>
      </c>
      <c r="C125" s="66">
        <v>12</v>
      </c>
      <c r="D125" s="88">
        <v>264</v>
      </c>
      <c r="E125" s="68">
        <v>7</v>
      </c>
      <c r="F125" s="66">
        <v>2508</v>
      </c>
      <c r="G125" s="107">
        <f t="shared" si="44"/>
        <v>4900</v>
      </c>
      <c r="H125" s="69">
        <f t="shared" si="46"/>
        <v>3704</v>
      </c>
      <c r="I125" s="66">
        <v>2160</v>
      </c>
      <c r="J125" s="119">
        <f t="shared" si="47"/>
        <v>1280</v>
      </c>
      <c r="K125" s="77">
        <f t="shared" si="45"/>
        <v>106.66666666666667</v>
      </c>
      <c r="L125" s="44">
        <f t="shared" si="40"/>
        <v>15.433333333333335</v>
      </c>
      <c r="M125" s="40">
        <f t="shared" si="41"/>
        <v>122.10000000000001</v>
      </c>
      <c r="N125" s="83">
        <v>1500</v>
      </c>
      <c r="O125" s="71">
        <f t="shared" si="42"/>
        <v>750</v>
      </c>
      <c r="P125" s="99"/>
      <c r="Q125" s="88">
        <v>2100</v>
      </c>
      <c r="R125" s="119">
        <f t="shared" si="48"/>
        <v>4900</v>
      </c>
      <c r="S125" s="99"/>
      <c r="T125" s="99"/>
      <c r="U125" s="99"/>
      <c r="V125" s="99"/>
      <c r="W125" s="99"/>
      <c r="X125" s="99"/>
      <c r="Y125" s="99"/>
      <c r="Z125" s="99"/>
      <c r="AA125" s="99"/>
      <c r="AB125" s="99"/>
      <c r="AC125" s="99"/>
      <c r="AD125" s="99"/>
      <c r="AE125" s="99"/>
      <c r="AF125" s="99"/>
      <c r="AG125" s="99"/>
      <c r="AH125" s="99"/>
      <c r="AI125" s="99"/>
      <c r="AJ125" s="99"/>
      <c r="AK125" s="99"/>
      <c r="AL125" s="99"/>
      <c r="AM125" s="99"/>
      <c r="AN125" s="99"/>
    </row>
    <row r="126" spans="1:40" s="71" customFormat="1" x14ac:dyDescent="0.3">
      <c r="A126" s="66">
        <v>3021</v>
      </c>
      <c r="B126" s="67" t="s">
        <v>367</v>
      </c>
      <c r="C126" s="66">
        <v>36</v>
      </c>
      <c r="D126" s="88">
        <v>0</v>
      </c>
      <c r="E126" s="68">
        <v>5</v>
      </c>
      <c r="F126" s="66">
        <v>1182</v>
      </c>
      <c r="G126" s="107">
        <f t="shared" si="44"/>
        <v>966.66666666666674</v>
      </c>
      <c r="H126" s="69">
        <f t="shared" si="46"/>
        <v>1074.3333333333335</v>
      </c>
      <c r="I126" s="66"/>
      <c r="J126" s="119">
        <f t="shared" si="47"/>
        <v>1074.3333333333335</v>
      </c>
      <c r="K126" s="77">
        <f t="shared" si="45"/>
        <v>29.842592592592595</v>
      </c>
      <c r="L126" s="44">
        <f t="shared" si="40"/>
        <v>1.4921296296296298</v>
      </c>
      <c r="M126" s="40">
        <f t="shared" si="41"/>
        <v>31.334722222222226</v>
      </c>
      <c r="N126" s="83">
        <v>1440</v>
      </c>
      <c r="O126" s="71">
        <f t="shared" si="42"/>
        <v>720</v>
      </c>
      <c r="P126" s="99"/>
      <c r="Q126" s="88">
        <v>580</v>
      </c>
      <c r="R126" s="119">
        <f t="shared" si="48"/>
        <v>966.66666666666674</v>
      </c>
      <c r="S126" s="99"/>
      <c r="T126" s="99"/>
      <c r="U126" s="99"/>
      <c r="V126" s="99"/>
      <c r="W126" s="99"/>
      <c r="X126" s="99"/>
      <c r="Y126" s="99"/>
      <c r="Z126" s="99"/>
      <c r="AA126" s="99"/>
      <c r="AB126" s="99"/>
      <c r="AC126" s="99"/>
      <c r="AD126" s="99"/>
      <c r="AE126" s="99"/>
      <c r="AF126" s="99"/>
      <c r="AG126" s="99"/>
      <c r="AH126" s="99"/>
      <c r="AI126" s="99"/>
      <c r="AJ126" s="99"/>
      <c r="AK126" s="99"/>
      <c r="AL126" s="99"/>
      <c r="AM126" s="99"/>
      <c r="AN126" s="99"/>
    </row>
    <row r="127" spans="1:40" s="71" customFormat="1" x14ac:dyDescent="0.3">
      <c r="A127" s="66">
        <v>1267</v>
      </c>
      <c r="B127" s="67" t="s">
        <v>357</v>
      </c>
      <c r="C127" s="66">
        <v>36</v>
      </c>
      <c r="D127" s="88">
        <v>663</v>
      </c>
      <c r="E127" s="68">
        <v>5</v>
      </c>
      <c r="F127" s="66">
        <v>600</v>
      </c>
      <c r="G127" s="107">
        <f t="shared" si="44"/>
        <v>500</v>
      </c>
      <c r="H127" s="69">
        <f t="shared" si="46"/>
        <v>550</v>
      </c>
      <c r="I127" s="66"/>
      <c r="J127" s="119">
        <f t="shared" si="47"/>
        <v>-113</v>
      </c>
      <c r="K127" s="77">
        <f t="shared" si="45"/>
        <v>-3.1388888888888888</v>
      </c>
      <c r="L127" s="44">
        <f t="shared" si="40"/>
        <v>0.76388888888888884</v>
      </c>
      <c r="M127" s="40">
        <f t="shared" si="41"/>
        <v>-2.375</v>
      </c>
      <c r="N127" s="83">
        <v>250</v>
      </c>
      <c r="O127" s="71">
        <f t="shared" si="42"/>
        <v>125</v>
      </c>
      <c r="P127" s="99"/>
      <c r="Q127" s="88">
        <v>300</v>
      </c>
      <c r="R127" s="119">
        <f t="shared" si="48"/>
        <v>500</v>
      </c>
      <c r="S127" s="99"/>
      <c r="T127" s="99"/>
      <c r="U127" s="99"/>
      <c r="V127" s="99"/>
      <c r="W127" s="99"/>
      <c r="X127" s="99"/>
      <c r="Y127" s="99"/>
      <c r="Z127" s="99"/>
      <c r="AA127" s="99"/>
      <c r="AB127" s="99"/>
      <c r="AC127" s="99"/>
      <c r="AD127" s="99"/>
      <c r="AE127" s="99"/>
      <c r="AF127" s="99"/>
      <c r="AG127" s="99"/>
      <c r="AH127" s="99"/>
      <c r="AI127" s="99"/>
      <c r="AJ127" s="99"/>
      <c r="AK127" s="99"/>
      <c r="AL127" s="99"/>
      <c r="AM127" s="99"/>
      <c r="AN127" s="99"/>
    </row>
    <row r="128" spans="1:40" s="71" customFormat="1" x14ac:dyDescent="0.3">
      <c r="A128" s="66">
        <v>1234</v>
      </c>
      <c r="B128" s="67" t="s">
        <v>8</v>
      </c>
      <c r="C128" s="66">
        <v>12</v>
      </c>
      <c r="D128" s="88">
        <v>0</v>
      </c>
      <c r="E128" s="68">
        <v>9</v>
      </c>
      <c r="F128" s="66">
        <v>2368</v>
      </c>
      <c r="G128" s="107">
        <f t="shared" si="44"/>
        <v>2760</v>
      </c>
      <c r="H128" s="69">
        <f t="shared" si="46"/>
        <v>2564</v>
      </c>
      <c r="I128" s="66"/>
      <c r="J128" s="119">
        <f t="shared" si="47"/>
        <v>2564</v>
      </c>
      <c r="K128" s="77">
        <f t="shared" si="45"/>
        <v>213.66666666666666</v>
      </c>
      <c r="L128" s="44">
        <f t="shared" si="40"/>
        <v>10.683333333333335</v>
      </c>
      <c r="M128" s="40">
        <f t="shared" si="41"/>
        <v>224.35</v>
      </c>
      <c r="N128" s="83">
        <v>1492</v>
      </c>
      <c r="O128" s="71">
        <f t="shared" si="42"/>
        <v>746</v>
      </c>
      <c r="P128" s="99"/>
      <c r="Q128" s="88">
        <v>920</v>
      </c>
      <c r="R128" s="119">
        <f t="shared" si="48"/>
        <v>2760</v>
      </c>
      <c r="S128" s="99"/>
      <c r="T128" s="99"/>
      <c r="U128" s="99"/>
      <c r="V128" s="99"/>
      <c r="W128" s="99"/>
      <c r="X128" s="99"/>
      <c r="Y128" s="99"/>
      <c r="Z128" s="99"/>
      <c r="AA128" s="99"/>
      <c r="AB128" s="99"/>
      <c r="AC128" s="99"/>
      <c r="AD128" s="99"/>
      <c r="AE128" s="99"/>
      <c r="AF128" s="99"/>
      <c r="AG128" s="99"/>
      <c r="AH128" s="99"/>
      <c r="AI128" s="99"/>
      <c r="AJ128" s="99"/>
      <c r="AK128" s="99"/>
      <c r="AL128" s="99"/>
      <c r="AM128" s="99"/>
      <c r="AN128" s="99"/>
    </row>
    <row r="129" spans="1:40" s="71" customFormat="1" x14ac:dyDescent="0.3">
      <c r="A129" s="66">
        <v>1355</v>
      </c>
      <c r="B129" s="67" t="s">
        <v>322</v>
      </c>
      <c r="C129" s="66">
        <v>24</v>
      </c>
      <c r="D129" s="88">
        <v>523</v>
      </c>
      <c r="E129" s="68">
        <v>9</v>
      </c>
      <c r="F129" s="66">
        <v>540</v>
      </c>
      <c r="G129" s="107">
        <f t="shared" si="44"/>
        <v>531</v>
      </c>
      <c r="H129" s="69">
        <f t="shared" si="46"/>
        <v>535.5</v>
      </c>
      <c r="I129" s="66"/>
      <c r="J129" s="119">
        <f t="shared" si="47"/>
        <v>12.5</v>
      </c>
      <c r="K129" s="77">
        <f t="shared" si="45"/>
        <v>0.52083333333333337</v>
      </c>
      <c r="L129" s="44">
        <f t="shared" si="40"/>
        <v>1.1156250000000001</v>
      </c>
      <c r="M129" s="40">
        <f t="shared" si="41"/>
        <v>1.6364583333333336</v>
      </c>
      <c r="N129" s="83">
        <v>240</v>
      </c>
      <c r="O129" s="71">
        <f t="shared" si="42"/>
        <v>120</v>
      </c>
      <c r="P129" s="99"/>
      <c r="Q129" s="88">
        <v>177</v>
      </c>
      <c r="R129" s="119">
        <f t="shared" si="48"/>
        <v>531</v>
      </c>
      <c r="S129" s="99"/>
      <c r="T129" s="99"/>
      <c r="U129" s="99"/>
      <c r="V129" s="99"/>
      <c r="W129" s="99"/>
      <c r="X129" s="99"/>
      <c r="Y129" s="99"/>
      <c r="Z129" s="99"/>
      <c r="AA129" s="99"/>
      <c r="AB129" s="99"/>
      <c r="AC129" s="99"/>
      <c r="AD129" s="99"/>
      <c r="AE129" s="99"/>
      <c r="AF129" s="99"/>
      <c r="AG129" s="99"/>
      <c r="AH129" s="99"/>
      <c r="AI129" s="99"/>
      <c r="AJ129" s="99"/>
      <c r="AK129" s="99"/>
      <c r="AL129" s="99"/>
      <c r="AM129" s="99"/>
      <c r="AN129" s="99"/>
    </row>
    <row r="130" spans="1:40" s="71" customFormat="1" x14ac:dyDescent="0.3">
      <c r="A130" s="66">
        <v>157</v>
      </c>
      <c r="B130" s="67" t="s">
        <v>431</v>
      </c>
      <c r="C130" s="66">
        <v>12</v>
      </c>
      <c r="D130" s="88">
        <v>703</v>
      </c>
      <c r="E130" s="68">
        <v>9</v>
      </c>
      <c r="F130" s="66">
        <v>657</v>
      </c>
      <c r="G130" s="107">
        <f t="shared" si="44"/>
        <v>657</v>
      </c>
      <c r="H130" s="69">
        <f t="shared" si="46"/>
        <v>657</v>
      </c>
      <c r="I130" s="66"/>
      <c r="J130" s="119">
        <f t="shared" si="47"/>
        <v>-46</v>
      </c>
      <c r="K130" s="77">
        <f t="shared" si="45"/>
        <v>-3.8333333333333335</v>
      </c>
      <c r="L130" s="44"/>
      <c r="M130" s="40"/>
      <c r="N130" s="83"/>
      <c r="P130" s="99"/>
      <c r="Q130" s="88">
        <v>219</v>
      </c>
      <c r="R130" s="119">
        <f t="shared" si="48"/>
        <v>657</v>
      </c>
      <c r="S130" s="99"/>
      <c r="T130" s="99"/>
      <c r="U130" s="99"/>
      <c r="V130" s="99"/>
      <c r="W130" s="99"/>
      <c r="X130" s="99"/>
      <c r="Y130" s="99"/>
      <c r="Z130" s="99"/>
      <c r="AA130" s="99"/>
      <c r="AB130" s="99"/>
      <c r="AC130" s="99"/>
      <c r="AD130" s="99"/>
      <c r="AE130" s="99"/>
      <c r="AF130" s="99"/>
      <c r="AG130" s="99"/>
      <c r="AH130" s="99"/>
      <c r="AI130" s="99"/>
      <c r="AJ130" s="99"/>
      <c r="AK130" s="99"/>
      <c r="AL130" s="99"/>
      <c r="AM130" s="99"/>
      <c r="AN130" s="99"/>
    </row>
    <row r="131" spans="1:40" s="71" customFormat="1" x14ac:dyDescent="0.3">
      <c r="A131" s="66">
        <v>156</v>
      </c>
      <c r="B131" s="67" t="s">
        <v>371</v>
      </c>
      <c r="C131" s="66">
        <v>12</v>
      </c>
      <c r="D131" s="88">
        <v>616</v>
      </c>
      <c r="E131" s="68">
        <v>9</v>
      </c>
      <c r="F131" s="66">
        <v>627</v>
      </c>
      <c r="G131" s="107">
        <f t="shared" si="44"/>
        <v>627</v>
      </c>
      <c r="H131" s="69">
        <f t="shared" si="46"/>
        <v>627</v>
      </c>
      <c r="I131" s="66"/>
      <c r="J131" s="119">
        <f t="shared" si="47"/>
        <v>11</v>
      </c>
      <c r="K131" s="77">
        <f t="shared" si="45"/>
        <v>0.91666666666666663</v>
      </c>
      <c r="L131" s="44"/>
      <c r="M131" s="40"/>
      <c r="N131" s="83"/>
      <c r="P131" s="99"/>
      <c r="Q131" s="88">
        <v>209</v>
      </c>
      <c r="R131" s="119">
        <f t="shared" si="48"/>
        <v>627</v>
      </c>
      <c r="S131" s="99"/>
      <c r="T131" s="99"/>
      <c r="U131" s="99"/>
      <c r="V131" s="99"/>
      <c r="W131" s="99"/>
      <c r="X131" s="99"/>
      <c r="Y131" s="99"/>
      <c r="Z131" s="99"/>
      <c r="AA131" s="99"/>
      <c r="AB131" s="99"/>
      <c r="AC131" s="99"/>
      <c r="AD131" s="99"/>
      <c r="AE131" s="99"/>
      <c r="AF131" s="99"/>
      <c r="AG131" s="99"/>
      <c r="AH131" s="99"/>
      <c r="AI131" s="99"/>
      <c r="AJ131" s="99"/>
      <c r="AK131" s="99"/>
      <c r="AL131" s="99"/>
      <c r="AM131" s="99"/>
      <c r="AN131" s="99"/>
    </row>
    <row r="132" spans="1:40" s="71" customFormat="1" x14ac:dyDescent="0.3">
      <c r="A132" s="66">
        <v>160</v>
      </c>
      <c r="B132" s="67" t="s">
        <v>234</v>
      </c>
      <c r="C132" s="66">
        <v>24</v>
      </c>
      <c r="D132" s="88">
        <v>1520</v>
      </c>
      <c r="E132" s="68">
        <v>9</v>
      </c>
      <c r="F132" s="66">
        <v>1337</v>
      </c>
      <c r="G132" s="107">
        <f t="shared" si="44"/>
        <v>996</v>
      </c>
      <c r="H132" s="69">
        <f t="shared" si="46"/>
        <v>1166.5</v>
      </c>
      <c r="I132" s="66"/>
      <c r="J132" s="119">
        <f t="shared" si="47"/>
        <v>-353.5</v>
      </c>
      <c r="K132" s="77">
        <f t="shared" si="45"/>
        <v>-14.729166666666666</v>
      </c>
      <c r="L132" s="44">
        <f t="shared" ref="L132:L142" si="49">H132*0.05/C132</f>
        <v>2.4302083333333333</v>
      </c>
      <c r="M132" s="40">
        <f t="shared" ref="M132:M142" si="50">K132+L132</f>
        <v>-12.298958333333333</v>
      </c>
      <c r="N132" s="83">
        <v>223</v>
      </c>
      <c r="O132" s="71">
        <f t="shared" ref="O132:O142" si="51">N132/2</f>
        <v>111.5</v>
      </c>
      <c r="P132" s="99"/>
      <c r="Q132" s="88">
        <v>332</v>
      </c>
      <c r="R132" s="119">
        <f t="shared" si="48"/>
        <v>996</v>
      </c>
      <c r="S132" s="99"/>
      <c r="T132" s="99"/>
      <c r="U132" s="99"/>
      <c r="V132" s="99"/>
      <c r="W132" s="99"/>
      <c r="X132" s="99"/>
      <c r="Y132" s="99"/>
      <c r="Z132" s="99"/>
      <c r="AA132" s="99"/>
      <c r="AB132" s="99"/>
      <c r="AC132" s="99"/>
      <c r="AD132" s="99"/>
      <c r="AE132" s="99"/>
      <c r="AF132" s="99"/>
      <c r="AG132" s="99"/>
      <c r="AH132" s="99"/>
      <c r="AI132" s="99"/>
      <c r="AJ132" s="99"/>
      <c r="AK132" s="99"/>
      <c r="AL132" s="99"/>
      <c r="AM132" s="99"/>
      <c r="AN132" s="99"/>
    </row>
    <row r="133" spans="1:40" s="71" customFormat="1" x14ac:dyDescent="0.3">
      <c r="A133" s="66">
        <v>159</v>
      </c>
      <c r="B133" s="67" t="s">
        <v>113</v>
      </c>
      <c r="C133" s="66">
        <v>24</v>
      </c>
      <c r="D133" s="88">
        <v>1273</v>
      </c>
      <c r="E133" s="68">
        <v>9</v>
      </c>
      <c r="F133" s="66">
        <v>1849</v>
      </c>
      <c r="G133" s="107">
        <f t="shared" si="44"/>
        <v>1785</v>
      </c>
      <c r="H133" s="69">
        <f t="shared" si="46"/>
        <v>1817</v>
      </c>
      <c r="I133" s="66"/>
      <c r="J133" s="119">
        <f t="shared" si="47"/>
        <v>544</v>
      </c>
      <c r="K133" s="77">
        <f t="shared" si="45"/>
        <v>22.666666666666668</v>
      </c>
      <c r="L133" s="44">
        <f t="shared" si="49"/>
        <v>3.7854166666666669</v>
      </c>
      <c r="M133" s="40">
        <f t="shared" si="50"/>
        <v>26.452083333333334</v>
      </c>
      <c r="N133" s="83">
        <v>436</v>
      </c>
      <c r="O133" s="71">
        <f t="shared" si="51"/>
        <v>218</v>
      </c>
      <c r="P133" s="99"/>
      <c r="Q133" s="88">
        <v>595</v>
      </c>
      <c r="R133" s="119">
        <f t="shared" si="48"/>
        <v>1785</v>
      </c>
      <c r="S133" s="99"/>
      <c r="T133" s="99"/>
      <c r="U133" s="99"/>
      <c r="V133" s="99"/>
      <c r="W133" s="99"/>
      <c r="X133" s="99"/>
      <c r="Y133" s="99"/>
      <c r="Z133" s="99"/>
      <c r="AA133" s="99"/>
      <c r="AB133" s="99"/>
      <c r="AC133" s="99"/>
      <c r="AD133" s="99"/>
      <c r="AE133" s="99"/>
      <c r="AF133" s="99"/>
      <c r="AG133" s="99"/>
      <c r="AH133" s="99"/>
      <c r="AI133" s="99"/>
      <c r="AJ133" s="99"/>
      <c r="AK133" s="99"/>
      <c r="AL133" s="99"/>
      <c r="AM133" s="99"/>
      <c r="AN133" s="99"/>
    </row>
    <row r="134" spans="1:40" s="71" customFormat="1" x14ac:dyDescent="0.3">
      <c r="A134" s="66">
        <v>162</v>
      </c>
      <c r="B134" s="67" t="s">
        <v>54</v>
      </c>
      <c r="C134" s="66">
        <v>24</v>
      </c>
      <c r="D134" s="88">
        <v>3339</v>
      </c>
      <c r="E134" s="68">
        <v>9</v>
      </c>
      <c r="F134" s="66">
        <v>2232</v>
      </c>
      <c r="G134" s="107">
        <f t="shared" si="44"/>
        <v>1950</v>
      </c>
      <c r="H134" s="69">
        <f t="shared" si="46"/>
        <v>2091</v>
      </c>
      <c r="I134" s="66"/>
      <c r="J134" s="119">
        <f t="shared" si="47"/>
        <v>-1248</v>
      </c>
      <c r="K134" s="77">
        <f t="shared" si="45"/>
        <v>-52</v>
      </c>
      <c r="L134" s="44">
        <f t="shared" si="49"/>
        <v>4.3562500000000002</v>
      </c>
      <c r="M134" s="40">
        <f t="shared" si="50"/>
        <v>-47.643749999999997</v>
      </c>
      <c r="N134" s="83">
        <v>805</v>
      </c>
      <c r="O134" s="71">
        <f t="shared" si="51"/>
        <v>402.5</v>
      </c>
      <c r="P134" s="99"/>
      <c r="Q134" s="88">
        <v>650</v>
      </c>
      <c r="R134" s="119">
        <f t="shared" si="48"/>
        <v>1950</v>
      </c>
      <c r="S134" s="99"/>
      <c r="T134" s="99"/>
      <c r="U134" s="99"/>
      <c r="V134" s="99"/>
      <c r="W134" s="99"/>
      <c r="X134" s="99"/>
      <c r="Y134" s="99"/>
      <c r="Z134" s="99"/>
      <c r="AA134" s="99"/>
      <c r="AB134" s="99"/>
      <c r="AC134" s="99"/>
      <c r="AD134" s="99"/>
      <c r="AE134" s="99"/>
      <c r="AF134" s="99"/>
      <c r="AG134" s="99"/>
      <c r="AH134" s="99"/>
      <c r="AI134" s="99"/>
      <c r="AJ134" s="99"/>
      <c r="AK134" s="99"/>
      <c r="AL134" s="99"/>
      <c r="AM134" s="99"/>
      <c r="AN134" s="99"/>
    </row>
    <row r="135" spans="1:40" s="71" customFormat="1" x14ac:dyDescent="0.3">
      <c r="A135" s="66">
        <v>161</v>
      </c>
      <c r="B135" s="67" t="s">
        <v>197</v>
      </c>
      <c r="C135" s="66">
        <v>24</v>
      </c>
      <c r="D135" s="88">
        <v>1435</v>
      </c>
      <c r="E135" s="68">
        <v>9</v>
      </c>
      <c r="F135" s="66">
        <v>1238</v>
      </c>
      <c r="G135" s="107">
        <f t="shared" si="44"/>
        <v>1590</v>
      </c>
      <c r="H135" s="69">
        <f t="shared" si="46"/>
        <v>1414</v>
      </c>
      <c r="I135" s="66"/>
      <c r="J135" s="119">
        <f t="shared" si="47"/>
        <v>-21</v>
      </c>
      <c r="K135" s="77">
        <f t="shared" si="45"/>
        <v>-0.875</v>
      </c>
      <c r="L135" s="44">
        <f t="shared" si="49"/>
        <v>2.9458333333333333</v>
      </c>
      <c r="M135" s="40">
        <f t="shared" si="50"/>
        <v>2.0708333333333333</v>
      </c>
      <c r="N135" s="83">
        <v>380</v>
      </c>
      <c r="O135" s="71">
        <f t="shared" si="51"/>
        <v>190</v>
      </c>
      <c r="P135" s="99"/>
      <c r="Q135" s="88">
        <v>530</v>
      </c>
      <c r="R135" s="119">
        <f t="shared" si="48"/>
        <v>1590</v>
      </c>
      <c r="S135" s="99"/>
      <c r="T135" s="99"/>
      <c r="U135" s="99"/>
      <c r="V135" s="99"/>
      <c r="W135" s="99"/>
      <c r="X135" s="99"/>
      <c r="Y135" s="99"/>
      <c r="Z135" s="99"/>
      <c r="AA135" s="99"/>
      <c r="AB135" s="99"/>
      <c r="AC135" s="99"/>
      <c r="AD135" s="99"/>
      <c r="AE135" s="99"/>
      <c r="AF135" s="99"/>
      <c r="AG135" s="99"/>
      <c r="AH135" s="99"/>
      <c r="AI135" s="99"/>
      <c r="AJ135" s="99"/>
      <c r="AK135" s="99"/>
      <c r="AL135" s="99"/>
      <c r="AM135" s="99"/>
      <c r="AN135" s="99"/>
    </row>
    <row r="136" spans="1:40" s="71" customFormat="1" x14ac:dyDescent="0.3">
      <c r="A136" s="41">
        <v>228</v>
      </c>
      <c r="B136" s="63" t="s">
        <v>324</v>
      </c>
      <c r="C136" s="41">
        <v>24</v>
      </c>
      <c r="D136" s="14">
        <v>909</v>
      </c>
      <c r="E136" s="42">
        <v>9</v>
      </c>
      <c r="F136" s="41">
        <v>846</v>
      </c>
      <c r="G136" s="107">
        <f t="shared" si="44"/>
        <v>513</v>
      </c>
      <c r="H136" s="69">
        <f t="shared" si="46"/>
        <v>679.5</v>
      </c>
      <c r="I136" s="41"/>
      <c r="J136" s="119">
        <f t="shared" si="47"/>
        <v>-229.5</v>
      </c>
      <c r="K136" s="77">
        <f t="shared" si="45"/>
        <v>-9.5625</v>
      </c>
      <c r="L136" s="39">
        <f t="shared" si="49"/>
        <v>1.4156250000000001</v>
      </c>
      <c r="M136" s="40">
        <f t="shared" si="50"/>
        <v>-8.1468749999999996</v>
      </c>
      <c r="N136" s="84">
        <v>246</v>
      </c>
      <c r="O136" s="71">
        <f t="shared" si="51"/>
        <v>123</v>
      </c>
      <c r="P136" s="12"/>
      <c r="Q136" s="14">
        <v>171</v>
      </c>
      <c r="R136" s="119">
        <f t="shared" si="48"/>
        <v>513</v>
      </c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</row>
    <row r="137" spans="1:40" s="71" customFormat="1" x14ac:dyDescent="0.3">
      <c r="A137" s="66">
        <v>1355</v>
      </c>
      <c r="B137" s="67" t="s">
        <v>323</v>
      </c>
      <c r="C137" s="66">
        <v>24</v>
      </c>
      <c r="D137" s="88">
        <v>639</v>
      </c>
      <c r="E137" s="68">
        <v>9</v>
      </c>
      <c r="F137" s="66">
        <v>518</v>
      </c>
      <c r="G137" s="107">
        <f t="shared" si="44"/>
        <v>390</v>
      </c>
      <c r="H137" s="69">
        <f t="shared" si="46"/>
        <v>454</v>
      </c>
      <c r="I137" s="66"/>
      <c r="J137" s="119">
        <f t="shared" si="47"/>
        <v>-185</v>
      </c>
      <c r="K137" s="77">
        <f t="shared" si="45"/>
        <v>-7.708333333333333</v>
      </c>
      <c r="L137" s="44">
        <f t="shared" si="49"/>
        <v>0.94583333333333341</v>
      </c>
      <c r="M137" s="40">
        <f t="shared" si="50"/>
        <v>-6.7624999999999993</v>
      </c>
      <c r="N137" s="83">
        <v>240</v>
      </c>
      <c r="O137" s="71">
        <f t="shared" si="51"/>
        <v>120</v>
      </c>
      <c r="P137" s="12"/>
      <c r="Q137" s="14">
        <v>130</v>
      </c>
      <c r="R137" s="119">
        <f t="shared" si="48"/>
        <v>390</v>
      </c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</row>
    <row r="138" spans="1:40" s="81" customFormat="1" x14ac:dyDescent="0.3">
      <c r="A138" s="120">
        <v>1239</v>
      </c>
      <c r="B138" s="100" t="s">
        <v>188</v>
      </c>
      <c r="C138" s="120">
        <v>30</v>
      </c>
      <c r="D138" s="120">
        <v>854</v>
      </c>
      <c r="E138" s="116">
        <v>4.5</v>
      </c>
      <c r="F138" s="120">
        <v>1821</v>
      </c>
      <c r="G138" s="107">
        <f t="shared" si="44"/>
        <v>2929.5</v>
      </c>
      <c r="H138" s="121">
        <f t="shared" si="46"/>
        <v>2375.25</v>
      </c>
      <c r="I138" s="120"/>
      <c r="J138" s="121">
        <f t="shared" si="47"/>
        <v>1521.25</v>
      </c>
      <c r="K138" s="121">
        <f t="shared" si="45"/>
        <v>50.708333333333336</v>
      </c>
      <c r="L138" s="96">
        <f t="shared" si="49"/>
        <v>3.9587500000000002</v>
      </c>
      <c r="M138" s="96">
        <f t="shared" si="50"/>
        <v>54.667083333333338</v>
      </c>
      <c r="N138" s="122">
        <v>1081</v>
      </c>
      <c r="O138" s="123">
        <f t="shared" si="51"/>
        <v>540.5</v>
      </c>
      <c r="P138" s="123"/>
      <c r="Q138" s="120">
        <v>1953</v>
      </c>
      <c r="R138" s="119">
        <f t="shared" si="48"/>
        <v>2929.5</v>
      </c>
      <c r="S138" s="123"/>
      <c r="T138" s="123"/>
      <c r="U138" s="123"/>
      <c r="V138" s="123"/>
      <c r="W138" s="123"/>
      <c r="X138" s="123"/>
      <c r="Y138" s="123"/>
      <c r="Z138" s="123"/>
      <c r="AA138" s="123"/>
      <c r="AB138" s="123"/>
      <c r="AC138" s="123"/>
      <c r="AD138" s="123"/>
      <c r="AE138" s="123"/>
      <c r="AF138" s="123"/>
      <c r="AG138" s="123"/>
      <c r="AH138" s="123"/>
      <c r="AI138" s="123"/>
      <c r="AJ138" s="123"/>
      <c r="AK138" s="123"/>
      <c r="AL138" s="123"/>
      <c r="AM138" s="123"/>
      <c r="AN138" s="123"/>
    </row>
    <row r="139" spans="1:40" s="81" customFormat="1" x14ac:dyDescent="0.3">
      <c r="A139" s="120">
        <v>1770</v>
      </c>
      <c r="B139" s="100" t="s">
        <v>368</v>
      </c>
      <c r="C139" s="120">
        <v>24</v>
      </c>
      <c r="D139" s="120">
        <v>292</v>
      </c>
      <c r="E139" s="116">
        <v>4</v>
      </c>
      <c r="F139" s="120">
        <v>475</v>
      </c>
      <c r="G139" s="107">
        <f t="shared" si="44"/>
        <v>533.33333333333337</v>
      </c>
      <c r="H139" s="121">
        <f t="shared" si="46"/>
        <v>504.16666666666669</v>
      </c>
      <c r="I139" s="120"/>
      <c r="J139" s="121">
        <f t="shared" si="47"/>
        <v>212.16666666666669</v>
      </c>
      <c r="K139" s="121">
        <f>IF(J139&lt;=0,0, J139)/C139</f>
        <v>8.8402777777777786</v>
      </c>
      <c r="L139" s="96">
        <f t="shared" si="49"/>
        <v>1.0503472222222223</v>
      </c>
      <c r="M139" s="96">
        <f t="shared" si="50"/>
        <v>9.890625</v>
      </c>
      <c r="N139" s="122">
        <v>250</v>
      </c>
      <c r="O139" s="123">
        <f t="shared" si="51"/>
        <v>125</v>
      </c>
      <c r="P139" s="123"/>
      <c r="Q139" s="120">
        <v>400</v>
      </c>
      <c r="R139" s="119">
        <f t="shared" si="48"/>
        <v>533.33333333333337</v>
      </c>
      <c r="S139" s="123"/>
      <c r="T139" s="123"/>
      <c r="U139" s="123"/>
      <c r="V139" s="123"/>
      <c r="W139" s="123"/>
      <c r="X139" s="123"/>
      <c r="Y139" s="123"/>
      <c r="Z139" s="123"/>
      <c r="AA139" s="123"/>
      <c r="AB139" s="123"/>
      <c r="AC139" s="123"/>
      <c r="AD139" s="123"/>
      <c r="AE139" s="123"/>
      <c r="AF139" s="123"/>
      <c r="AG139" s="123"/>
      <c r="AH139" s="123"/>
      <c r="AI139" s="123"/>
      <c r="AJ139" s="123"/>
      <c r="AK139" s="123"/>
      <c r="AL139" s="123"/>
      <c r="AM139" s="123"/>
      <c r="AN139" s="123"/>
    </row>
    <row r="140" spans="1:40" s="123" customFormat="1" x14ac:dyDescent="0.3">
      <c r="A140" s="66">
        <v>3103</v>
      </c>
      <c r="B140" s="67" t="s">
        <v>99</v>
      </c>
      <c r="C140" s="66">
        <v>30</v>
      </c>
      <c r="D140" s="88">
        <v>1283</v>
      </c>
      <c r="E140" s="68">
        <v>5</v>
      </c>
      <c r="F140" s="66">
        <v>2524</v>
      </c>
      <c r="G140" s="107">
        <f t="shared" ref="G140:G150" si="52">R140</f>
        <v>473.33333333333337</v>
      </c>
      <c r="H140" s="69">
        <f t="shared" si="46"/>
        <v>1498.6666666666667</v>
      </c>
      <c r="I140" s="66"/>
      <c r="J140" s="119">
        <f t="shared" si="47"/>
        <v>215.66666666666674</v>
      </c>
      <c r="K140" s="77">
        <f>(H140-D140-I140)/C140</f>
        <v>7.1888888888888918</v>
      </c>
      <c r="L140" s="44">
        <f t="shared" si="49"/>
        <v>2.4977777777777779</v>
      </c>
      <c r="M140" s="40">
        <f t="shared" si="50"/>
        <v>9.6866666666666692</v>
      </c>
      <c r="N140" s="83">
        <v>1175</v>
      </c>
      <c r="O140" s="71">
        <f t="shared" si="51"/>
        <v>587.5</v>
      </c>
      <c r="P140" s="99"/>
      <c r="Q140" s="88">
        <v>284</v>
      </c>
      <c r="R140" s="119">
        <f t="shared" si="48"/>
        <v>473.33333333333337</v>
      </c>
      <c r="S140" s="99"/>
      <c r="T140" s="99"/>
      <c r="U140" s="99"/>
      <c r="V140" s="99"/>
      <c r="W140" s="99"/>
      <c r="X140" s="99"/>
      <c r="Y140" s="99"/>
      <c r="Z140" s="99"/>
      <c r="AA140" s="99"/>
      <c r="AB140" s="99"/>
      <c r="AC140" s="99"/>
      <c r="AD140" s="99"/>
      <c r="AE140" s="99"/>
      <c r="AF140" s="99"/>
      <c r="AG140" s="99"/>
      <c r="AH140" s="99"/>
      <c r="AI140" s="99"/>
      <c r="AJ140" s="99"/>
      <c r="AK140" s="99"/>
      <c r="AL140" s="99"/>
      <c r="AM140" s="99"/>
      <c r="AN140" s="99"/>
    </row>
    <row r="141" spans="1:40" s="123" customFormat="1" x14ac:dyDescent="0.3">
      <c r="A141" s="120">
        <v>1351</v>
      </c>
      <c r="B141" s="100" t="s">
        <v>179</v>
      </c>
      <c r="C141" s="120">
        <v>24</v>
      </c>
      <c r="D141" s="120">
        <v>415</v>
      </c>
      <c r="E141" s="116">
        <v>9</v>
      </c>
      <c r="F141" s="120">
        <v>963</v>
      </c>
      <c r="G141" s="107">
        <f t="shared" si="52"/>
        <v>900</v>
      </c>
      <c r="H141" s="121">
        <f t="shared" si="46"/>
        <v>931.5</v>
      </c>
      <c r="I141" s="120"/>
      <c r="J141" s="121">
        <f t="shared" si="47"/>
        <v>516.5</v>
      </c>
      <c r="K141" s="121">
        <f>(H141-D141-I141)/C141</f>
        <v>21.520833333333332</v>
      </c>
      <c r="L141" s="96">
        <f t="shared" si="49"/>
        <v>1.940625</v>
      </c>
      <c r="M141" s="96">
        <f t="shared" si="50"/>
        <v>23.461458333333333</v>
      </c>
      <c r="N141" s="122">
        <v>330</v>
      </c>
      <c r="O141" s="123">
        <f t="shared" si="51"/>
        <v>165</v>
      </c>
      <c r="Q141" s="120">
        <v>300</v>
      </c>
      <c r="R141" s="119">
        <f t="shared" si="48"/>
        <v>900</v>
      </c>
    </row>
    <row r="142" spans="1:40" s="71" customFormat="1" x14ac:dyDescent="0.3">
      <c r="A142" s="66">
        <v>3079</v>
      </c>
      <c r="B142" s="67" t="s">
        <v>83</v>
      </c>
      <c r="C142" s="66">
        <v>12</v>
      </c>
      <c r="D142" s="88">
        <v>1438</v>
      </c>
      <c r="E142" s="68">
        <v>4</v>
      </c>
      <c r="F142" s="66">
        <v>2725</v>
      </c>
      <c r="G142" s="107">
        <f t="shared" si="52"/>
        <v>2361.3333333333335</v>
      </c>
      <c r="H142" s="69">
        <f t="shared" si="46"/>
        <v>2543.166666666667</v>
      </c>
      <c r="I142" s="66"/>
      <c r="J142" s="119">
        <f t="shared" si="47"/>
        <v>1105.166666666667</v>
      </c>
      <c r="K142" s="77">
        <f>IF(J142&lt;=0,0, J142)/C142</f>
        <v>92.097222222222243</v>
      </c>
      <c r="L142" s="44">
        <f t="shared" si="49"/>
        <v>10.59652777777778</v>
      </c>
      <c r="M142" s="40">
        <f t="shared" si="50"/>
        <v>102.69375000000002</v>
      </c>
      <c r="N142" s="83">
        <v>1312</v>
      </c>
      <c r="O142" s="71">
        <f t="shared" si="51"/>
        <v>656</v>
      </c>
      <c r="P142" s="99"/>
      <c r="Q142" s="88">
        <v>1771</v>
      </c>
      <c r="R142" s="119">
        <f t="shared" si="48"/>
        <v>2361.3333333333335</v>
      </c>
      <c r="S142" s="99"/>
      <c r="T142" s="99"/>
      <c r="U142" s="99"/>
      <c r="V142" s="99"/>
      <c r="W142" s="99"/>
      <c r="X142" s="99"/>
      <c r="Y142" s="99"/>
      <c r="Z142" s="99"/>
      <c r="AA142" s="99"/>
      <c r="AB142" s="99"/>
      <c r="AC142" s="99"/>
      <c r="AD142" s="99"/>
      <c r="AE142" s="99"/>
      <c r="AF142" s="99"/>
      <c r="AG142" s="99"/>
      <c r="AH142" s="99"/>
      <c r="AI142" s="99"/>
      <c r="AJ142" s="99"/>
      <c r="AK142" s="99"/>
      <c r="AL142" s="99"/>
      <c r="AM142" s="99"/>
      <c r="AN142" s="99"/>
    </row>
    <row r="143" spans="1:40" s="123" customFormat="1" x14ac:dyDescent="0.3">
      <c r="A143" s="120">
        <v>155</v>
      </c>
      <c r="B143" s="100" t="s">
        <v>376</v>
      </c>
      <c r="C143" s="120">
        <v>8</v>
      </c>
      <c r="D143" s="120">
        <v>0</v>
      </c>
      <c r="E143" s="116">
        <v>4</v>
      </c>
      <c r="F143" s="120">
        <v>40</v>
      </c>
      <c r="G143" s="107">
        <f t="shared" si="52"/>
        <v>80</v>
      </c>
      <c r="H143" s="121">
        <f t="shared" si="46"/>
        <v>60</v>
      </c>
      <c r="I143" s="120"/>
      <c r="J143" s="121">
        <f t="shared" si="47"/>
        <v>60</v>
      </c>
      <c r="K143" s="121">
        <f>IF(J143&lt;=0,0, J143)/C143</f>
        <v>7.5</v>
      </c>
      <c r="L143" s="96"/>
      <c r="M143" s="96"/>
      <c r="N143" s="122"/>
      <c r="Q143" s="120">
        <v>60</v>
      </c>
      <c r="R143" s="119">
        <f t="shared" si="48"/>
        <v>80</v>
      </c>
    </row>
    <row r="144" spans="1:40" s="71" customFormat="1" x14ac:dyDescent="0.3">
      <c r="A144" s="66">
        <v>165</v>
      </c>
      <c r="B144" s="67" t="s">
        <v>82</v>
      </c>
      <c r="C144" s="66">
        <v>24</v>
      </c>
      <c r="D144" s="88">
        <v>0</v>
      </c>
      <c r="E144" s="68">
        <v>4</v>
      </c>
      <c r="F144" s="66">
        <v>12855</v>
      </c>
      <c r="G144" s="107">
        <f t="shared" si="52"/>
        <v>9062.6666666666661</v>
      </c>
      <c r="H144" s="69">
        <f t="shared" si="46"/>
        <v>10958.833333333332</v>
      </c>
      <c r="I144" s="66">
        <v>10080</v>
      </c>
      <c r="J144" s="119">
        <f t="shared" si="47"/>
        <v>878.83333333333212</v>
      </c>
      <c r="K144" s="77">
        <f>IF(J144&lt;=0,0, J144)/C144</f>
        <v>36.618055555555507</v>
      </c>
      <c r="L144" s="44">
        <f t="shared" ref="L144:L175" si="53">H144*0.05/C144</f>
        <v>22.830902777777776</v>
      </c>
      <c r="M144" s="40">
        <f t="shared" ref="M144:M175" si="54">K144+L144</f>
        <v>59.44895833333328</v>
      </c>
      <c r="N144" s="83">
        <v>5583</v>
      </c>
      <c r="O144" s="71">
        <f t="shared" ref="O144:O175" si="55">N144/2</f>
        <v>2791.5</v>
      </c>
      <c r="P144" s="99"/>
      <c r="Q144" s="88">
        <v>6797</v>
      </c>
      <c r="R144" s="119">
        <f t="shared" si="48"/>
        <v>9062.6666666666661</v>
      </c>
      <c r="S144" s="99"/>
      <c r="T144" s="99"/>
      <c r="U144" s="99"/>
      <c r="V144" s="99"/>
      <c r="W144" s="99"/>
      <c r="X144" s="99"/>
      <c r="Y144" s="99"/>
      <c r="Z144" s="99"/>
      <c r="AA144" s="99"/>
      <c r="AB144" s="99"/>
      <c r="AC144" s="99"/>
      <c r="AD144" s="99"/>
      <c r="AE144" s="99"/>
      <c r="AF144" s="99"/>
      <c r="AG144" s="99"/>
      <c r="AH144" s="99"/>
      <c r="AI144" s="99"/>
      <c r="AJ144" s="99"/>
      <c r="AK144" s="99"/>
      <c r="AL144" s="99"/>
      <c r="AM144" s="99"/>
      <c r="AN144" s="99"/>
    </row>
    <row r="145" spans="1:40" s="71" customFormat="1" x14ac:dyDescent="0.3">
      <c r="A145" s="66">
        <v>1820</v>
      </c>
      <c r="B145" s="67" t="s">
        <v>439</v>
      </c>
      <c r="C145" s="66">
        <v>8</v>
      </c>
      <c r="D145" s="88">
        <v>138</v>
      </c>
      <c r="E145" s="68">
        <v>4</v>
      </c>
      <c r="F145" s="66">
        <v>205</v>
      </c>
      <c r="G145" s="107">
        <f t="shared" si="52"/>
        <v>286.66666666666669</v>
      </c>
      <c r="H145" s="69">
        <f t="shared" si="46"/>
        <v>245.83333333333334</v>
      </c>
      <c r="I145" s="66"/>
      <c r="J145" s="119">
        <f t="shared" si="47"/>
        <v>107.83333333333334</v>
      </c>
      <c r="K145" s="77">
        <f>IF(J145&lt;=0,0, J145)/C145</f>
        <v>13.479166666666668</v>
      </c>
      <c r="L145" s="44">
        <f t="shared" si="53"/>
        <v>1.5364583333333335</v>
      </c>
      <c r="M145" s="40">
        <f t="shared" si="54"/>
        <v>15.015625000000002</v>
      </c>
      <c r="N145" s="83">
        <v>167</v>
      </c>
      <c r="O145" s="71">
        <f t="shared" si="55"/>
        <v>83.5</v>
      </c>
      <c r="P145" s="99"/>
      <c r="Q145" s="88">
        <v>215</v>
      </c>
      <c r="R145" s="119">
        <f t="shared" si="48"/>
        <v>286.66666666666669</v>
      </c>
      <c r="S145" s="99"/>
      <c r="T145" s="99"/>
      <c r="U145" s="99"/>
      <c r="V145" s="99"/>
      <c r="W145" s="99"/>
      <c r="X145" s="99"/>
      <c r="Y145" s="99"/>
      <c r="Z145" s="99"/>
      <c r="AA145" s="99"/>
      <c r="AB145" s="99"/>
      <c r="AC145" s="99"/>
      <c r="AD145" s="99"/>
      <c r="AE145" s="99"/>
      <c r="AF145" s="99"/>
      <c r="AG145" s="99"/>
      <c r="AH145" s="99"/>
      <c r="AI145" s="99"/>
      <c r="AJ145" s="99"/>
      <c r="AK145" s="99"/>
      <c r="AL145" s="99"/>
      <c r="AM145" s="99"/>
      <c r="AN145" s="99"/>
    </row>
    <row r="146" spans="1:40" s="71" customFormat="1" x14ac:dyDescent="0.3">
      <c r="A146" s="66">
        <v>3135</v>
      </c>
      <c r="B146" s="67" t="s">
        <v>240</v>
      </c>
      <c r="C146" s="66">
        <v>10</v>
      </c>
      <c r="D146" s="88">
        <v>104</v>
      </c>
      <c r="E146" s="68">
        <v>8</v>
      </c>
      <c r="F146" s="66">
        <v>56</v>
      </c>
      <c r="G146" s="107">
        <f t="shared" si="52"/>
        <v>88</v>
      </c>
      <c r="H146" s="69">
        <f t="shared" si="46"/>
        <v>72</v>
      </c>
      <c r="I146" s="66"/>
      <c r="J146" s="119">
        <f t="shared" si="47"/>
        <v>-32</v>
      </c>
      <c r="K146" s="77">
        <f>(H146-D146-I146)/C146</f>
        <v>-3.2</v>
      </c>
      <c r="L146" s="44">
        <f t="shared" si="53"/>
        <v>0.36</v>
      </c>
      <c r="M146" s="40">
        <f t="shared" si="54"/>
        <v>-2.8400000000000003</v>
      </c>
      <c r="N146" s="83">
        <v>29</v>
      </c>
      <c r="O146" s="71">
        <f t="shared" si="55"/>
        <v>14.5</v>
      </c>
      <c r="P146" s="99"/>
      <c r="Q146" s="88">
        <v>33</v>
      </c>
      <c r="R146" s="119">
        <f t="shared" si="48"/>
        <v>88</v>
      </c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  <c r="AD146" s="99"/>
      <c r="AE146" s="99"/>
      <c r="AF146" s="99"/>
      <c r="AG146" s="99"/>
      <c r="AH146" s="99"/>
      <c r="AI146" s="99"/>
      <c r="AJ146" s="99"/>
      <c r="AK146" s="99"/>
      <c r="AL146" s="99"/>
      <c r="AM146" s="99"/>
      <c r="AN146" s="99"/>
    </row>
    <row r="147" spans="1:40" s="123" customFormat="1" x14ac:dyDescent="0.3">
      <c r="A147" s="66">
        <v>84</v>
      </c>
      <c r="B147" s="67" t="s">
        <v>391</v>
      </c>
      <c r="C147" s="66">
        <v>12</v>
      </c>
      <c r="D147" s="88">
        <v>27345</v>
      </c>
      <c r="E147" s="68">
        <v>36</v>
      </c>
      <c r="F147" s="66">
        <v>21600</v>
      </c>
      <c r="G147" s="107">
        <f t="shared" si="52"/>
        <v>21600</v>
      </c>
      <c r="H147" s="69">
        <f t="shared" si="46"/>
        <v>21600</v>
      </c>
      <c r="I147" s="66"/>
      <c r="J147" s="119">
        <f t="shared" si="47"/>
        <v>-5745</v>
      </c>
      <c r="K147" s="77">
        <f>(H147-D147-I147)/C147</f>
        <v>-478.75</v>
      </c>
      <c r="L147" s="44">
        <f t="shared" si="53"/>
        <v>90</v>
      </c>
      <c r="M147" s="40">
        <f t="shared" si="54"/>
        <v>-388.75</v>
      </c>
      <c r="N147" s="83"/>
      <c r="O147" s="71">
        <f t="shared" si="55"/>
        <v>0</v>
      </c>
      <c r="P147" s="99"/>
      <c r="Q147" s="88">
        <v>1800</v>
      </c>
      <c r="R147" s="119">
        <f t="shared" si="48"/>
        <v>21600</v>
      </c>
      <c r="S147" s="99"/>
      <c r="T147" s="99"/>
      <c r="U147" s="99"/>
      <c r="V147" s="99"/>
      <c r="W147" s="99"/>
      <c r="X147" s="99"/>
      <c r="Y147" s="99"/>
      <c r="Z147" s="99"/>
      <c r="AA147" s="99"/>
      <c r="AB147" s="99"/>
      <c r="AC147" s="99"/>
      <c r="AD147" s="99"/>
      <c r="AE147" s="99"/>
      <c r="AF147" s="99"/>
      <c r="AG147" s="99"/>
      <c r="AH147" s="99"/>
      <c r="AI147" s="99"/>
      <c r="AJ147" s="99"/>
      <c r="AK147" s="99"/>
      <c r="AL147" s="99"/>
      <c r="AM147" s="99"/>
      <c r="AN147" s="99"/>
    </row>
    <row r="148" spans="1:40" s="71" customFormat="1" x14ac:dyDescent="0.3">
      <c r="A148" s="66">
        <v>167</v>
      </c>
      <c r="B148" s="67" t="s">
        <v>175</v>
      </c>
      <c r="C148" s="66">
        <v>1</v>
      </c>
      <c r="D148" s="88">
        <v>108</v>
      </c>
      <c r="E148" s="68">
        <v>10</v>
      </c>
      <c r="F148" s="66">
        <v>200</v>
      </c>
      <c r="G148" s="107">
        <f t="shared" si="52"/>
        <v>616.66666666666663</v>
      </c>
      <c r="H148" s="69">
        <f t="shared" si="46"/>
        <v>408.33333333333331</v>
      </c>
      <c r="I148" s="66"/>
      <c r="J148" s="119">
        <f t="shared" si="47"/>
        <v>300.33333333333331</v>
      </c>
      <c r="K148" s="77">
        <f>(H148-D148-I148)/C148</f>
        <v>300.33333333333331</v>
      </c>
      <c r="L148" s="44">
        <f t="shared" si="53"/>
        <v>20.416666666666668</v>
      </c>
      <c r="M148" s="40">
        <f t="shared" si="54"/>
        <v>320.75</v>
      </c>
      <c r="N148" s="83">
        <v>109</v>
      </c>
      <c r="O148" s="71">
        <f t="shared" si="55"/>
        <v>54.5</v>
      </c>
      <c r="P148" s="99"/>
      <c r="Q148" s="88">
        <v>185</v>
      </c>
      <c r="R148" s="119">
        <f t="shared" si="48"/>
        <v>616.66666666666663</v>
      </c>
      <c r="S148" s="99"/>
      <c r="T148" s="99"/>
      <c r="U148" s="99"/>
      <c r="V148" s="99"/>
      <c r="W148" s="99"/>
      <c r="X148" s="99"/>
      <c r="Y148" s="99"/>
      <c r="Z148" s="99"/>
      <c r="AA148" s="99"/>
      <c r="AB148" s="99"/>
      <c r="AC148" s="99"/>
      <c r="AD148" s="99"/>
      <c r="AE148" s="99"/>
      <c r="AF148" s="99"/>
      <c r="AG148" s="99"/>
      <c r="AH148" s="99"/>
      <c r="AI148" s="99"/>
      <c r="AJ148" s="99"/>
      <c r="AK148" s="99"/>
      <c r="AL148" s="99"/>
      <c r="AM148" s="99"/>
      <c r="AN148" s="99"/>
    </row>
    <row r="149" spans="1:40" s="71" customFormat="1" x14ac:dyDescent="0.3">
      <c r="A149" s="66">
        <v>166</v>
      </c>
      <c r="B149" s="67" t="s">
        <v>176</v>
      </c>
      <c r="C149" s="66">
        <v>1</v>
      </c>
      <c r="D149" s="88">
        <v>0</v>
      </c>
      <c r="E149" s="68">
        <v>10</v>
      </c>
      <c r="F149" s="66">
        <v>0</v>
      </c>
      <c r="G149" s="107">
        <f t="shared" si="52"/>
        <v>0</v>
      </c>
      <c r="H149" s="69">
        <f t="shared" si="46"/>
        <v>0</v>
      </c>
      <c r="I149" s="66"/>
      <c r="J149" s="119">
        <f t="shared" si="47"/>
        <v>0</v>
      </c>
      <c r="K149" s="77">
        <f>(H149-D149-I149)/C149</f>
        <v>0</v>
      </c>
      <c r="L149" s="44">
        <f t="shared" si="53"/>
        <v>0</v>
      </c>
      <c r="M149" s="40">
        <f t="shared" si="54"/>
        <v>0</v>
      </c>
      <c r="N149" s="83"/>
      <c r="O149" s="71">
        <f t="shared" si="55"/>
        <v>0</v>
      </c>
      <c r="P149" s="99"/>
      <c r="Q149" s="88"/>
      <c r="R149" s="119">
        <f t="shared" si="48"/>
        <v>0</v>
      </c>
      <c r="S149" s="99"/>
      <c r="T149" s="99"/>
      <c r="U149" s="99"/>
      <c r="V149" s="99"/>
      <c r="W149" s="99"/>
      <c r="X149" s="99"/>
      <c r="Y149" s="99"/>
      <c r="Z149" s="99"/>
      <c r="AA149" s="99"/>
      <c r="AB149" s="99"/>
      <c r="AC149" s="99"/>
      <c r="AD149" s="99"/>
      <c r="AE149" s="99"/>
      <c r="AF149" s="99"/>
      <c r="AG149" s="99"/>
      <c r="AH149" s="99"/>
      <c r="AI149" s="99"/>
      <c r="AJ149" s="99"/>
      <c r="AK149" s="99"/>
      <c r="AL149" s="99"/>
      <c r="AM149" s="99"/>
      <c r="AN149" s="99"/>
    </row>
    <row r="150" spans="1:40" s="71" customFormat="1" x14ac:dyDescent="0.3">
      <c r="A150" s="66">
        <v>3102</v>
      </c>
      <c r="B150" s="67" t="s">
        <v>84</v>
      </c>
      <c r="C150" s="66">
        <v>6</v>
      </c>
      <c r="D150" s="88">
        <v>0</v>
      </c>
      <c r="E150" s="68">
        <v>3.5</v>
      </c>
      <c r="F150" s="66">
        <v>121</v>
      </c>
      <c r="G150" s="107">
        <f t="shared" si="52"/>
        <v>196</v>
      </c>
      <c r="H150" s="69">
        <f t="shared" si="46"/>
        <v>158.5</v>
      </c>
      <c r="I150" s="66"/>
      <c r="J150" s="119">
        <f t="shared" si="47"/>
        <v>158.5</v>
      </c>
      <c r="K150" s="77">
        <f>IF(J150&lt;=0,0, J150)/C150</f>
        <v>26.416666666666668</v>
      </c>
      <c r="L150" s="44">
        <f t="shared" si="53"/>
        <v>1.3208333333333335</v>
      </c>
      <c r="M150" s="40">
        <f t="shared" si="54"/>
        <v>27.737500000000001</v>
      </c>
      <c r="N150" s="83">
        <v>120</v>
      </c>
      <c r="O150" s="71">
        <f t="shared" si="55"/>
        <v>60</v>
      </c>
      <c r="P150" s="99"/>
      <c r="Q150" s="88">
        <v>168</v>
      </c>
      <c r="R150" s="119">
        <f t="shared" si="48"/>
        <v>196</v>
      </c>
      <c r="S150" s="99"/>
      <c r="T150" s="99"/>
      <c r="U150" s="99"/>
      <c r="V150" s="99"/>
      <c r="W150" s="99"/>
      <c r="X150" s="99"/>
      <c r="Y150" s="99"/>
      <c r="Z150" s="99"/>
      <c r="AA150" s="99"/>
      <c r="AB150" s="99"/>
      <c r="AC150" s="99"/>
      <c r="AD150" s="99"/>
      <c r="AE150" s="99"/>
      <c r="AF150" s="99"/>
      <c r="AG150" s="99"/>
      <c r="AH150" s="99"/>
      <c r="AI150" s="99"/>
      <c r="AJ150" s="99"/>
      <c r="AK150" s="99"/>
      <c r="AL150" s="99"/>
      <c r="AM150" s="99"/>
      <c r="AN150" s="99"/>
    </row>
    <row r="151" spans="1:40" s="71" customFormat="1" x14ac:dyDescent="0.3">
      <c r="A151" s="73">
        <v>3</v>
      </c>
      <c r="B151" s="74" t="s">
        <v>20</v>
      </c>
      <c r="C151" s="73">
        <v>24</v>
      </c>
      <c r="D151" s="73">
        <v>104</v>
      </c>
      <c r="E151" s="76">
        <v>9</v>
      </c>
      <c r="F151" s="73">
        <v>1476</v>
      </c>
      <c r="G151" s="73">
        <f>O151*E151</f>
        <v>459</v>
      </c>
      <c r="H151" s="77">
        <f t="shared" si="46"/>
        <v>967.5</v>
      </c>
      <c r="I151" s="73"/>
      <c r="J151" s="77">
        <f t="shared" si="47"/>
        <v>863.5</v>
      </c>
      <c r="K151" s="77">
        <f t="shared" ref="K151:K157" si="56">(H151-D151-I151)/C151</f>
        <v>35.979166666666664</v>
      </c>
      <c r="L151" s="40">
        <f t="shared" si="53"/>
        <v>2.015625</v>
      </c>
      <c r="M151" s="40">
        <f t="shared" si="54"/>
        <v>37.994791666666664</v>
      </c>
      <c r="N151" s="85">
        <v>102</v>
      </c>
      <c r="O151" s="78">
        <f t="shared" si="55"/>
        <v>51</v>
      </c>
      <c r="P151" s="78"/>
      <c r="Q151" s="73"/>
      <c r="R151" s="119">
        <f t="shared" si="48"/>
        <v>0</v>
      </c>
      <c r="S151" s="78"/>
      <c r="T151" s="78"/>
      <c r="U151" s="78"/>
      <c r="V151" s="78"/>
      <c r="W151" s="78"/>
      <c r="X151" s="78"/>
      <c r="Y151" s="78"/>
      <c r="Z151" s="78"/>
      <c r="AA151" s="78"/>
      <c r="AB151" s="78"/>
      <c r="AC151" s="78"/>
      <c r="AD151" s="78"/>
      <c r="AE151" s="78"/>
      <c r="AF151" s="78"/>
      <c r="AG151" s="78"/>
      <c r="AH151" s="78"/>
      <c r="AI151" s="78"/>
      <c r="AJ151" s="78"/>
      <c r="AK151" s="78"/>
      <c r="AL151" s="78"/>
      <c r="AM151" s="78"/>
      <c r="AN151" s="78"/>
    </row>
    <row r="152" spans="1:40" s="71" customFormat="1" x14ac:dyDescent="0.3">
      <c r="A152" s="73">
        <v>2</v>
      </c>
      <c r="B152" s="74" t="s">
        <v>19</v>
      </c>
      <c r="C152" s="73">
        <v>24</v>
      </c>
      <c r="D152" s="73">
        <v>0</v>
      </c>
      <c r="E152" s="76">
        <v>9</v>
      </c>
      <c r="F152" s="73">
        <v>3848</v>
      </c>
      <c r="G152" s="73">
        <f>O152*E152</f>
        <v>3145.5</v>
      </c>
      <c r="H152" s="77">
        <f t="shared" si="46"/>
        <v>3496.75</v>
      </c>
      <c r="I152" s="73"/>
      <c r="J152" s="77">
        <f t="shared" si="47"/>
        <v>3496.75</v>
      </c>
      <c r="K152" s="77">
        <f t="shared" si="56"/>
        <v>145.69791666666666</v>
      </c>
      <c r="L152" s="40">
        <f t="shared" si="53"/>
        <v>7.2848958333333336</v>
      </c>
      <c r="M152" s="40">
        <f t="shared" si="54"/>
        <v>152.98281249999999</v>
      </c>
      <c r="N152" s="85">
        <v>699</v>
      </c>
      <c r="O152" s="78">
        <f t="shared" si="55"/>
        <v>349.5</v>
      </c>
      <c r="P152" s="78"/>
      <c r="Q152" s="73"/>
      <c r="R152" s="119">
        <f t="shared" si="48"/>
        <v>0</v>
      </c>
      <c r="S152" s="78"/>
      <c r="T152" s="78"/>
      <c r="U152" s="78"/>
      <c r="V152" s="78"/>
      <c r="W152" s="78"/>
      <c r="X152" s="78"/>
      <c r="Y152" s="78"/>
      <c r="Z152" s="78"/>
      <c r="AA152" s="78"/>
      <c r="AB152" s="78"/>
      <c r="AC152" s="78"/>
      <c r="AD152" s="78"/>
      <c r="AE152" s="78"/>
      <c r="AF152" s="78"/>
      <c r="AG152" s="78"/>
      <c r="AH152" s="78"/>
      <c r="AI152" s="78"/>
      <c r="AJ152" s="78"/>
      <c r="AK152" s="78"/>
      <c r="AL152" s="78"/>
      <c r="AM152" s="78"/>
      <c r="AN152" s="78"/>
    </row>
    <row r="153" spans="1:40" s="78" customFormat="1" x14ac:dyDescent="0.3">
      <c r="A153" s="66">
        <v>59</v>
      </c>
      <c r="B153" s="67" t="s">
        <v>112</v>
      </c>
      <c r="C153" s="66">
        <v>12</v>
      </c>
      <c r="D153" s="88">
        <v>2188</v>
      </c>
      <c r="E153" s="68">
        <v>9</v>
      </c>
      <c r="F153" s="66">
        <v>3992</v>
      </c>
      <c r="G153" s="107">
        <f t="shared" ref="G153:G157" si="57">R153</f>
        <v>3933</v>
      </c>
      <c r="H153" s="69">
        <f t="shared" ref="H153:H184" si="58">SUM(F153+G153)/2</f>
        <v>3962.5</v>
      </c>
      <c r="I153" s="66"/>
      <c r="J153" s="119">
        <f t="shared" ref="J153:J184" si="59">H153-D153-I153</f>
        <v>1774.5</v>
      </c>
      <c r="K153" s="77">
        <f t="shared" si="56"/>
        <v>147.875</v>
      </c>
      <c r="L153" s="44">
        <f t="shared" si="53"/>
        <v>16.510416666666668</v>
      </c>
      <c r="M153" s="40">
        <f t="shared" si="54"/>
        <v>164.38541666666666</v>
      </c>
      <c r="N153" s="83">
        <v>1003</v>
      </c>
      <c r="O153" s="71">
        <f t="shared" si="55"/>
        <v>501.5</v>
      </c>
      <c r="P153" s="12"/>
      <c r="Q153" s="14">
        <v>1311</v>
      </c>
      <c r="R153" s="119">
        <f t="shared" ref="R153:R184" si="60">Q153/3*E153</f>
        <v>3933</v>
      </c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</row>
    <row r="154" spans="1:40" s="19" customFormat="1" x14ac:dyDescent="0.3">
      <c r="A154" s="66">
        <v>4</v>
      </c>
      <c r="B154" s="67" t="s">
        <v>21</v>
      </c>
      <c r="C154" s="66">
        <v>24</v>
      </c>
      <c r="D154" s="88">
        <v>2113</v>
      </c>
      <c r="E154" s="68">
        <v>9</v>
      </c>
      <c r="F154" s="66">
        <v>2237</v>
      </c>
      <c r="G154" s="107">
        <f t="shared" si="57"/>
        <v>840</v>
      </c>
      <c r="H154" s="69">
        <f t="shared" si="58"/>
        <v>1538.5</v>
      </c>
      <c r="I154" s="66"/>
      <c r="J154" s="119">
        <f t="shared" si="59"/>
        <v>-574.5</v>
      </c>
      <c r="K154" s="77">
        <f t="shared" si="56"/>
        <v>-23.9375</v>
      </c>
      <c r="L154" s="44">
        <f t="shared" si="53"/>
        <v>3.2052083333333337</v>
      </c>
      <c r="M154" s="40">
        <f t="shared" si="54"/>
        <v>-20.732291666666665</v>
      </c>
      <c r="N154" s="83">
        <v>546</v>
      </c>
      <c r="O154" s="71">
        <f t="shared" si="55"/>
        <v>273</v>
      </c>
      <c r="P154" s="12"/>
      <c r="Q154" s="14">
        <v>280</v>
      </c>
      <c r="R154" s="119">
        <f t="shared" si="60"/>
        <v>840</v>
      </c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</row>
    <row r="155" spans="1:40" s="104" customFormat="1" x14ac:dyDescent="0.3">
      <c r="A155" s="66">
        <v>5</v>
      </c>
      <c r="B155" s="67" t="s">
        <v>22</v>
      </c>
      <c r="C155" s="66">
        <v>24</v>
      </c>
      <c r="D155" s="88">
        <v>1738</v>
      </c>
      <c r="E155" s="68">
        <v>9</v>
      </c>
      <c r="F155" s="66">
        <v>2120</v>
      </c>
      <c r="G155" s="107">
        <f t="shared" si="57"/>
        <v>1626</v>
      </c>
      <c r="H155" s="69">
        <f t="shared" si="58"/>
        <v>1873</v>
      </c>
      <c r="I155" s="66"/>
      <c r="J155" s="119">
        <f t="shared" si="59"/>
        <v>135</v>
      </c>
      <c r="K155" s="77">
        <f t="shared" si="56"/>
        <v>5.625</v>
      </c>
      <c r="L155" s="44">
        <f t="shared" si="53"/>
        <v>3.9020833333333336</v>
      </c>
      <c r="M155" s="40">
        <f t="shared" si="54"/>
        <v>9.5270833333333336</v>
      </c>
      <c r="N155" s="83">
        <v>495</v>
      </c>
      <c r="O155" s="71">
        <f t="shared" si="55"/>
        <v>247.5</v>
      </c>
      <c r="P155" s="12"/>
      <c r="Q155" s="14">
        <v>542</v>
      </c>
      <c r="R155" s="119">
        <f t="shared" si="60"/>
        <v>1626</v>
      </c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</row>
    <row r="156" spans="1:40" s="104" customFormat="1" x14ac:dyDescent="0.3">
      <c r="A156" s="66">
        <v>1388</v>
      </c>
      <c r="B156" s="67" t="s">
        <v>24</v>
      </c>
      <c r="C156" s="66">
        <v>24</v>
      </c>
      <c r="D156" s="88">
        <v>1395</v>
      </c>
      <c r="E156" s="68">
        <v>9</v>
      </c>
      <c r="F156" s="66">
        <v>1341</v>
      </c>
      <c r="G156" s="107">
        <f t="shared" si="57"/>
        <v>951</v>
      </c>
      <c r="H156" s="69">
        <f t="shared" si="58"/>
        <v>1146</v>
      </c>
      <c r="I156" s="66"/>
      <c r="J156" s="119">
        <f t="shared" si="59"/>
        <v>-249</v>
      </c>
      <c r="K156" s="77">
        <f t="shared" si="56"/>
        <v>-10.375</v>
      </c>
      <c r="L156" s="44">
        <f t="shared" si="53"/>
        <v>2.3875000000000002</v>
      </c>
      <c r="M156" s="40">
        <f t="shared" si="54"/>
        <v>-7.9874999999999998</v>
      </c>
      <c r="N156" s="83">
        <v>478</v>
      </c>
      <c r="O156" s="71">
        <f t="shared" si="55"/>
        <v>239</v>
      </c>
      <c r="P156" s="12"/>
      <c r="Q156" s="14">
        <v>317</v>
      </c>
      <c r="R156" s="119">
        <f t="shared" si="60"/>
        <v>951</v>
      </c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</row>
    <row r="157" spans="1:40" s="104" customFormat="1" x14ac:dyDescent="0.3">
      <c r="A157" s="66">
        <v>3017</v>
      </c>
      <c r="B157" s="67" t="s">
        <v>340</v>
      </c>
      <c r="C157" s="66">
        <v>24</v>
      </c>
      <c r="D157" s="88">
        <v>1861</v>
      </c>
      <c r="E157" s="68">
        <v>9</v>
      </c>
      <c r="F157" s="66">
        <v>2367</v>
      </c>
      <c r="G157" s="107">
        <f t="shared" si="57"/>
        <v>1581</v>
      </c>
      <c r="H157" s="69">
        <f t="shared" si="58"/>
        <v>1974</v>
      </c>
      <c r="I157" s="66"/>
      <c r="J157" s="119">
        <f t="shared" si="59"/>
        <v>113</v>
      </c>
      <c r="K157" s="77">
        <f t="shared" si="56"/>
        <v>4.708333333333333</v>
      </c>
      <c r="L157" s="44">
        <f t="shared" si="53"/>
        <v>4.1124999999999998</v>
      </c>
      <c r="M157" s="40">
        <f t="shared" si="54"/>
        <v>8.8208333333333329</v>
      </c>
      <c r="N157" s="83">
        <v>571</v>
      </c>
      <c r="O157" s="71">
        <f t="shared" si="55"/>
        <v>285.5</v>
      </c>
      <c r="P157" s="99"/>
      <c r="Q157" s="88">
        <v>527</v>
      </c>
      <c r="R157" s="119">
        <f t="shared" si="60"/>
        <v>1581</v>
      </c>
      <c r="S157" s="99"/>
      <c r="T157" s="99"/>
      <c r="U157" s="99"/>
      <c r="V157" s="99"/>
      <c r="W157" s="99"/>
      <c r="X157" s="99"/>
      <c r="Y157" s="99"/>
      <c r="Z157" s="99"/>
      <c r="AA157" s="99"/>
      <c r="AB157" s="99"/>
      <c r="AC157" s="99"/>
      <c r="AD157" s="99"/>
      <c r="AE157" s="99"/>
      <c r="AF157" s="99"/>
      <c r="AG157" s="99"/>
      <c r="AH157" s="99"/>
      <c r="AI157" s="99"/>
      <c r="AJ157" s="99"/>
      <c r="AK157" s="99"/>
      <c r="AL157" s="99"/>
      <c r="AM157" s="99"/>
      <c r="AN157" s="99"/>
    </row>
    <row r="158" spans="1:40" s="104" customFormat="1" x14ac:dyDescent="0.3">
      <c r="A158" s="66">
        <v>12</v>
      </c>
      <c r="B158" s="67" t="s">
        <v>138</v>
      </c>
      <c r="C158" s="66">
        <v>200</v>
      </c>
      <c r="D158" s="88">
        <v>0</v>
      </c>
      <c r="E158" s="68">
        <v>3.5</v>
      </c>
      <c r="F158" s="66">
        <v>38920</v>
      </c>
      <c r="G158" s="107">
        <f t="shared" ref="G158:G175" si="61">R158</f>
        <v>23426.666666666664</v>
      </c>
      <c r="H158" s="69">
        <f t="shared" si="58"/>
        <v>31173.333333333332</v>
      </c>
      <c r="I158" s="66"/>
      <c r="J158" s="119">
        <f t="shared" si="59"/>
        <v>31173.333333333332</v>
      </c>
      <c r="K158" s="77">
        <f>IF(J158&lt;=0,0, J158)/C158</f>
        <v>155.86666666666667</v>
      </c>
      <c r="L158" s="44">
        <f t="shared" si="53"/>
        <v>7.7933333333333339</v>
      </c>
      <c r="M158" s="40">
        <f t="shared" si="54"/>
        <v>163.66</v>
      </c>
      <c r="N158" s="83">
        <v>25000</v>
      </c>
      <c r="O158" s="71">
        <f t="shared" si="55"/>
        <v>12500</v>
      </c>
      <c r="P158" s="99"/>
      <c r="Q158" s="88">
        <v>20080</v>
      </c>
      <c r="R158" s="119">
        <f t="shared" si="60"/>
        <v>23426.666666666664</v>
      </c>
      <c r="S158" s="99"/>
      <c r="T158" s="99"/>
      <c r="U158" s="99"/>
      <c r="V158" s="99"/>
      <c r="W158" s="99"/>
      <c r="X158" s="99"/>
      <c r="Y158" s="99"/>
      <c r="Z158" s="99"/>
      <c r="AA158" s="99"/>
      <c r="AB158" s="99"/>
      <c r="AC158" s="99"/>
      <c r="AD158" s="99"/>
      <c r="AE158" s="99"/>
      <c r="AF158" s="99"/>
      <c r="AG158" s="99"/>
      <c r="AH158" s="99"/>
      <c r="AI158" s="99"/>
      <c r="AJ158" s="99"/>
      <c r="AK158" s="99"/>
      <c r="AL158" s="99"/>
      <c r="AM158" s="99"/>
      <c r="AN158" s="99"/>
    </row>
    <row r="159" spans="1:40" s="71" customFormat="1" x14ac:dyDescent="0.3">
      <c r="A159" s="66">
        <v>1519</v>
      </c>
      <c r="B159" s="67" t="s">
        <v>180</v>
      </c>
      <c r="C159" s="66">
        <v>36</v>
      </c>
      <c r="D159" s="88">
        <v>1467</v>
      </c>
      <c r="E159" s="68">
        <v>4.5</v>
      </c>
      <c r="F159" s="66">
        <v>2115</v>
      </c>
      <c r="G159" s="107">
        <f t="shared" si="61"/>
        <v>2095.5</v>
      </c>
      <c r="H159" s="69">
        <f t="shared" si="58"/>
        <v>2105.25</v>
      </c>
      <c r="I159" s="66"/>
      <c r="J159" s="119">
        <f t="shared" si="59"/>
        <v>638.25</v>
      </c>
      <c r="K159" s="77">
        <f>IF(J159&lt;=0,0, J159)/C159</f>
        <v>17.729166666666668</v>
      </c>
      <c r="L159" s="44">
        <f t="shared" si="53"/>
        <v>2.9239583333333332</v>
      </c>
      <c r="M159" s="40">
        <f t="shared" si="54"/>
        <v>20.653125000000003</v>
      </c>
      <c r="N159" s="83">
        <v>1000</v>
      </c>
      <c r="O159" s="71">
        <f t="shared" si="55"/>
        <v>500</v>
      </c>
      <c r="P159" s="99"/>
      <c r="Q159" s="88">
        <v>1397</v>
      </c>
      <c r="R159" s="119">
        <f t="shared" si="60"/>
        <v>2095.5</v>
      </c>
      <c r="S159" s="99"/>
      <c r="T159" s="99"/>
      <c r="U159" s="99"/>
      <c r="V159" s="99"/>
      <c r="W159" s="99"/>
      <c r="X159" s="99"/>
      <c r="Y159" s="99"/>
      <c r="Z159" s="99"/>
      <c r="AA159" s="99"/>
      <c r="AB159" s="99"/>
      <c r="AC159" s="99"/>
      <c r="AD159" s="99"/>
      <c r="AE159" s="99"/>
      <c r="AF159" s="99"/>
      <c r="AG159" s="99"/>
      <c r="AH159" s="99"/>
      <c r="AI159" s="99"/>
      <c r="AJ159" s="99"/>
      <c r="AK159" s="99"/>
      <c r="AL159" s="99"/>
      <c r="AM159" s="99"/>
      <c r="AN159" s="99"/>
    </row>
    <row r="160" spans="1:40" s="71" customFormat="1" x14ac:dyDescent="0.3">
      <c r="A160" s="66">
        <v>1520</v>
      </c>
      <c r="B160" s="67" t="s">
        <v>181</v>
      </c>
      <c r="C160" s="66">
        <v>36</v>
      </c>
      <c r="D160" s="88">
        <v>1551</v>
      </c>
      <c r="E160" s="68">
        <v>4.5</v>
      </c>
      <c r="F160" s="66">
        <v>1375</v>
      </c>
      <c r="G160" s="107">
        <f t="shared" si="61"/>
        <v>999</v>
      </c>
      <c r="H160" s="69">
        <f t="shared" si="58"/>
        <v>1187</v>
      </c>
      <c r="I160" s="66"/>
      <c r="J160" s="119">
        <f t="shared" si="59"/>
        <v>-364</v>
      </c>
      <c r="K160" s="77">
        <f>IF(J160&lt;=0,0, J160)/C160</f>
        <v>0</v>
      </c>
      <c r="L160" s="44">
        <f t="shared" si="53"/>
        <v>1.6486111111111112</v>
      </c>
      <c r="M160" s="40">
        <f t="shared" si="54"/>
        <v>1.6486111111111112</v>
      </c>
      <c r="N160" s="83">
        <v>700</v>
      </c>
      <c r="O160" s="71">
        <f t="shared" si="55"/>
        <v>350</v>
      </c>
      <c r="P160" s="99"/>
      <c r="Q160" s="88">
        <v>666</v>
      </c>
      <c r="R160" s="119">
        <f t="shared" si="60"/>
        <v>999</v>
      </c>
      <c r="S160" s="99"/>
      <c r="T160" s="99"/>
      <c r="U160" s="99"/>
      <c r="V160" s="99"/>
      <c r="W160" s="99"/>
      <c r="X160" s="99"/>
      <c r="Y160" s="99"/>
      <c r="Z160" s="99"/>
      <c r="AA160" s="99"/>
      <c r="AB160" s="99"/>
      <c r="AC160" s="99"/>
      <c r="AD160" s="99"/>
      <c r="AE160" s="99"/>
      <c r="AF160" s="99"/>
      <c r="AG160" s="99"/>
      <c r="AH160" s="99"/>
      <c r="AI160" s="99"/>
      <c r="AJ160" s="99"/>
      <c r="AK160" s="99"/>
      <c r="AL160" s="99"/>
      <c r="AM160" s="99"/>
      <c r="AN160" s="99"/>
    </row>
    <row r="161" spans="1:40" s="71" customFormat="1" x14ac:dyDescent="0.3">
      <c r="A161" s="66">
        <v>1034</v>
      </c>
      <c r="B161" s="67" t="s">
        <v>174</v>
      </c>
      <c r="C161" s="66">
        <v>1</v>
      </c>
      <c r="D161" s="88">
        <v>382</v>
      </c>
      <c r="E161" s="68">
        <v>10</v>
      </c>
      <c r="F161" s="66">
        <v>305</v>
      </c>
      <c r="G161" s="107">
        <f t="shared" si="61"/>
        <v>726.66666666666674</v>
      </c>
      <c r="H161" s="69">
        <f t="shared" si="58"/>
        <v>515.83333333333337</v>
      </c>
      <c r="I161" s="66"/>
      <c r="J161" s="119">
        <f t="shared" si="59"/>
        <v>133.83333333333337</v>
      </c>
      <c r="K161" s="77">
        <f>(H161-D161-I161)/C161</f>
        <v>133.83333333333337</v>
      </c>
      <c r="L161" s="44">
        <f t="shared" si="53"/>
        <v>25.791666666666671</v>
      </c>
      <c r="M161" s="40">
        <f t="shared" si="54"/>
        <v>159.62500000000006</v>
      </c>
      <c r="N161" s="83">
        <v>142</v>
      </c>
      <c r="O161" s="71">
        <f t="shared" si="55"/>
        <v>71</v>
      </c>
      <c r="P161" s="99"/>
      <c r="Q161" s="88">
        <v>218</v>
      </c>
      <c r="R161" s="119">
        <f t="shared" si="60"/>
        <v>726.66666666666674</v>
      </c>
      <c r="S161" s="99"/>
      <c r="T161" s="99"/>
      <c r="U161" s="99"/>
      <c r="V161" s="99"/>
      <c r="W161" s="99"/>
      <c r="X161" s="99"/>
      <c r="Y161" s="99"/>
      <c r="Z161" s="99"/>
      <c r="AA161" s="99"/>
      <c r="AB161" s="99"/>
      <c r="AC161" s="99"/>
      <c r="AD161" s="99"/>
      <c r="AE161" s="99"/>
      <c r="AF161" s="99"/>
      <c r="AG161" s="99"/>
      <c r="AH161" s="99"/>
      <c r="AI161" s="99"/>
      <c r="AJ161" s="99"/>
      <c r="AK161" s="99"/>
      <c r="AL161" s="99"/>
      <c r="AM161" s="99"/>
      <c r="AN161" s="99"/>
    </row>
    <row r="162" spans="1:40" s="71" customFormat="1" x14ac:dyDescent="0.3">
      <c r="A162" s="66">
        <v>1324</v>
      </c>
      <c r="B162" s="67" t="s">
        <v>73</v>
      </c>
      <c r="C162" s="66">
        <v>15</v>
      </c>
      <c r="D162" s="88">
        <v>0</v>
      </c>
      <c r="E162" s="68">
        <v>3</v>
      </c>
      <c r="F162" s="66">
        <v>1400</v>
      </c>
      <c r="G162" s="107">
        <f t="shared" si="61"/>
        <v>875</v>
      </c>
      <c r="H162" s="69">
        <f t="shared" si="58"/>
        <v>1137.5</v>
      </c>
      <c r="I162" s="66"/>
      <c r="J162" s="119">
        <f t="shared" si="59"/>
        <v>1137.5</v>
      </c>
      <c r="K162" s="77">
        <f>IF(J162&lt;=0,0, J162)/C162</f>
        <v>75.833333333333329</v>
      </c>
      <c r="L162" s="44">
        <f t="shared" si="53"/>
        <v>3.7916666666666665</v>
      </c>
      <c r="M162" s="40">
        <f t="shared" si="54"/>
        <v>79.625</v>
      </c>
      <c r="N162" s="83">
        <v>450</v>
      </c>
      <c r="O162" s="71">
        <f t="shared" si="55"/>
        <v>225</v>
      </c>
      <c r="P162" s="99"/>
      <c r="Q162" s="88">
        <v>875</v>
      </c>
      <c r="R162" s="119">
        <f t="shared" si="60"/>
        <v>875</v>
      </c>
      <c r="S162" s="99"/>
      <c r="T162" s="99"/>
      <c r="U162" s="99"/>
      <c r="V162" s="99"/>
      <c r="W162" s="99"/>
      <c r="X162" s="99"/>
      <c r="Y162" s="99"/>
      <c r="Z162" s="99"/>
      <c r="AA162" s="99"/>
      <c r="AB162" s="99"/>
      <c r="AC162" s="99"/>
      <c r="AD162" s="99"/>
      <c r="AE162" s="99"/>
      <c r="AF162" s="99"/>
      <c r="AG162" s="99"/>
      <c r="AH162" s="99"/>
      <c r="AI162" s="99"/>
      <c r="AJ162" s="99"/>
      <c r="AK162" s="99"/>
      <c r="AL162" s="99"/>
      <c r="AM162" s="99"/>
      <c r="AN162" s="99"/>
    </row>
    <row r="163" spans="1:40" s="71" customFormat="1" x14ac:dyDescent="0.3">
      <c r="A163" s="66">
        <v>3015</v>
      </c>
      <c r="B163" s="67" t="s">
        <v>16</v>
      </c>
      <c r="C163" s="66">
        <v>20</v>
      </c>
      <c r="D163" s="88">
        <v>2347</v>
      </c>
      <c r="E163" s="68">
        <v>9</v>
      </c>
      <c r="F163" s="66">
        <v>8658</v>
      </c>
      <c r="G163" s="107">
        <f t="shared" si="61"/>
        <v>6156</v>
      </c>
      <c r="H163" s="69">
        <f t="shared" si="58"/>
        <v>7407</v>
      </c>
      <c r="I163" s="66"/>
      <c r="J163" s="119">
        <f t="shared" si="59"/>
        <v>5060</v>
      </c>
      <c r="K163" s="77">
        <f>(H163-D163-I163)/C163</f>
        <v>253</v>
      </c>
      <c r="L163" s="44">
        <f t="shared" si="53"/>
        <v>18.517500000000002</v>
      </c>
      <c r="M163" s="40">
        <f t="shared" si="54"/>
        <v>271.51749999999998</v>
      </c>
      <c r="N163" s="83">
        <v>1826</v>
      </c>
      <c r="O163" s="71">
        <f t="shared" si="55"/>
        <v>913</v>
      </c>
      <c r="P163" s="99"/>
      <c r="Q163" s="88">
        <v>2052</v>
      </c>
      <c r="R163" s="119">
        <f t="shared" si="60"/>
        <v>6156</v>
      </c>
      <c r="S163" s="99"/>
      <c r="T163" s="99"/>
      <c r="U163" s="99"/>
      <c r="V163" s="99"/>
      <c r="W163" s="99"/>
      <c r="X163" s="99"/>
      <c r="Y163" s="99"/>
      <c r="Z163" s="99"/>
      <c r="AA163" s="99"/>
      <c r="AB163" s="99"/>
      <c r="AC163" s="99"/>
      <c r="AD163" s="99"/>
      <c r="AE163" s="99"/>
      <c r="AF163" s="99"/>
      <c r="AG163" s="99"/>
      <c r="AH163" s="99"/>
      <c r="AI163" s="99"/>
      <c r="AJ163" s="99"/>
      <c r="AK163" s="99"/>
      <c r="AL163" s="99"/>
      <c r="AM163" s="99"/>
      <c r="AN163" s="99"/>
    </row>
    <row r="164" spans="1:40" s="71" customFormat="1" x14ac:dyDescent="0.3">
      <c r="A164" s="66">
        <v>3016</v>
      </c>
      <c r="B164" s="67" t="s">
        <v>14</v>
      </c>
      <c r="C164" s="66">
        <v>20</v>
      </c>
      <c r="D164" s="88">
        <v>7485</v>
      </c>
      <c r="E164" s="68">
        <v>9</v>
      </c>
      <c r="F164" s="66">
        <v>9603</v>
      </c>
      <c r="G164" s="107">
        <f t="shared" si="61"/>
        <v>5517</v>
      </c>
      <c r="H164" s="69">
        <f t="shared" si="58"/>
        <v>7560</v>
      </c>
      <c r="I164" s="66"/>
      <c r="J164" s="119">
        <f t="shared" si="59"/>
        <v>75</v>
      </c>
      <c r="K164" s="77">
        <f>(H164-D164-I164)/C164</f>
        <v>3.75</v>
      </c>
      <c r="L164" s="44">
        <f t="shared" si="53"/>
        <v>18.899999999999999</v>
      </c>
      <c r="M164" s="40">
        <f t="shared" si="54"/>
        <v>22.65</v>
      </c>
      <c r="N164" s="83">
        <v>1810</v>
      </c>
      <c r="O164" s="71">
        <f t="shared" si="55"/>
        <v>905</v>
      </c>
      <c r="P164" s="99"/>
      <c r="Q164" s="88">
        <v>1839</v>
      </c>
      <c r="R164" s="119">
        <f t="shared" si="60"/>
        <v>5517</v>
      </c>
      <c r="S164" s="99"/>
      <c r="T164" s="99"/>
      <c r="U164" s="99"/>
      <c r="V164" s="99"/>
      <c r="W164" s="99"/>
      <c r="X164" s="99"/>
      <c r="Y164" s="99"/>
      <c r="Z164" s="99"/>
      <c r="AA164" s="99"/>
      <c r="AB164" s="99"/>
      <c r="AC164" s="99"/>
      <c r="AD164" s="99"/>
      <c r="AE164" s="99"/>
      <c r="AF164" s="99"/>
      <c r="AG164" s="99"/>
      <c r="AH164" s="99"/>
      <c r="AI164" s="99"/>
      <c r="AJ164" s="99"/>
      <c r="AK164" s="99"/>
      <c r="AL164" s="99"/>
      <c r="AM164" s="99"/>
      <c r="AN164" s="99"/>
    </row>
    <row r="165" spans="1:40" s="71" customFormat="1" x14ac:dyDescent="0.3">
      <c r="A165" s="66">
        <v>3104</v>
      </c>
      <c r="B165" s="67" t="s">
        <v>183</v>
      </c>
      <c r="C165" s="66">
        <v>12</v>
      </c>
      <c r="D165" s="88">
        <v>69</v>
      </c>
      <c r="E165" s="68">
        <v>10</v>
      </c>
      <c r="F165" s="66">
        <v>135</v>
      </c>
      <c r="G165" s="107">
        <f t="shared" si="61"/>
        <v>253.33333333333331</v>
      </c>
      <c r="H165" s="69">
        <f t="shared" si="58"/>
        <v>194.16666666666666</v>
      </c>
      <c r="I165" s="66"/>
      <c r="J165" s="119">
        <f t="shared" si="59"/>
        <v>125.16666666666666</v>
      </c>
      <c r="K165" s="77">
        <f>(H165-D165-I165)/C165</f>
        <v>10.430555555555555</v>
      </c>
      <c r="L165" s="44">
        <f t="shared" si="53"/>
        <v>0.80902777777777779</v>
      </c>
      <c r="M165" s="40">
        <f t="shared" si="54"/>
        <v>11.239583333333334</v>
      </c>
      <c r="N165" s="83">
        <v>48</v>
      </c>
      <c r="O165" s="71">
        <f t="shared" si="55"/>
        <v>24</v>
      </c>
      <c r="P165" s="99"/>
      <c r="Q165" s="88">
        <v>76</v>
      </c>
      <c r="R165" s="119">
        <f t="shared" si="60"/>
        <v>253.33333333333331</v>
      </c>
      <c r="S165" s="99"/>
      <c r="T165" s="99"/>
      <c r="U165" s="99"/>
      <c r="V165" s="99"/>
      <c r="W165" s="99"/>
      <c r="X165" s="99"/>
      <c r="Y165" s="99"/>
      <c r="Z165" s="99"/>
      <c r="AA165" s="99"/>
      <c r="AB165" s="99"/>
      <c r="AC165" s="99"/>
      <c r="AD165" s="99"/>
      <c r="AE165" s="99"/>
      <c r="AF165" s="99"/>
      <c r="AG165" s="99"/>
      <c r="AH165" s="99"/>
      <c r="AI165" s="99"/>
      <c r="AJ165" s="99"/>
      <c r="AK165" s="99"/>
      <c r="AL165" s="99"/>
      <c r="AM165" s="99"/>
      <c r="AN165" s="99"/>
    </row>
    <row r="166" spans="1:40" s="71" customFormat="1" x14ac:dyDescent="0.3">
      <c r="A166" s="66">
        <v>3105</v>
      </c>
      <c r="B166" s="67" t="s">
        <v>182</v>
      </c>
      <c r="C166" s="66">
        <v>12</v>
      </c>
      <c r="D166" s="88">
        <v>12</v>
      </c>
      <c r="E166" s="68">
        <v>10</v>
      </c>
      <c r="F166" s="66">
        <v>150</v>
      </c>
      <c r="G166" s="107">
        <f t="shared" si="61"/>
        <v>300</v>
      </c>
      <c r="H166" s="69">
        <f t="shared" si="58"/>
        <v>225</v>
      </c>
      <c r="I166" s="66"/>
      <c r="J166" s="119">
        <f t="shared" si="59"/>
        <v>213</v>
      </c>
      <c r="K166" s="77">
        <f>(H166-D166-I166)/C166</f>
        <v>17.75</v>
      </c>
      <c r="L166" s="44">
        <f t="shared" si="53"/>
        <v>0.9375</v>
      </c>
      <c r="M166" s="40">
        <f t="shared" si="54"/>
        <v>18.6875</v>
      </c>
      <c r="N166" s="83">
        <v>57</v>
      </c>
      <c r="O166" s="71">
        <f t="shared" si="55"/>
        <v>28.5</v>
      </c>
      <c r="P166" s="99"/>
      <c r="Q166" s="88">
        <v>90</v>
      </c>
      <c r="R166" s="119">
        <f t="shared" si="60"/>
        <v>300</v>
      </c>
      <c r="S166" s="99"/>
      <c r="T166" s="99"/>
      <c r="U166" s="99"/>
      <c r="V166" s="99"/>
      <c r="W166" s="99"/>
      <c r="X166" s="99"/>
      <c r="Y166" s="99"/>
      <c r="Z166" s="99"/>
      <c r="AA166" s="99"/>
      <c r="AB166" s="99"/>
      <c r="AC166" s="99"/>
      <c r="AD166" s="99"/>
      <c r="AE166" s="99"/>
      <c r="AF166" s="99"/>
      <c r="AG166" s="99"/>
      <c r="AH166" s="99"/>
      <c r="AI166" s="99"/>
      <c r="AJ166" s="99"/>
      <c r="AK166" s="99"/>
      <c r="AL166" s="99"/>
      <c r="AM166" s="99"/>
      <c r="AN166" s="99"/>
    </row>
    <row r="167" spans="1:40" s="71" customFormat="1" x14ac:dyDescent="0.3">
      <c r="A167" s="41">
        <v>1416</v>
      </c>
      <c r="B167" s="63" t="s">
        <v>396</v>
      </c>
      <c r="C167" s="41">
        <v>22</v>
      </c>
      <c r="D167" s="14">
        <v>1742</v>
      </c>
      <c r="E167" s="42">
        <v>9</v>
      </c>
      <c r="F167" s="41">
        <v>2016</v>
      </c>
      <c r="G167" s="107">
        <f t="shared" si="61"/>
        <v>1560</v>
      </c>
      <c r="H167" s="69">
        <f t="shared" si="58"/>
        <v>1788</v>
      </c>
      <c r="I167" s="41"/>
      <c r="J167" s="119">
        <f t="shared" si="59"/>
        <v>46</v>
      </c>
      <c r="K167" s="77">
        <f>(H167-D167-I167)/C167</f>
        <v>2.0909090909090908</v>
      </c>
      <c r="L167" s="39">
        <f t="shared" si="53"/>
        <v>4.0636363636363635</v>
      </c>
      <c r="M167" s="40">
        <f t="shared" si="54"/>
        <v>6.1545454545454543</v>
      </c>
      <c r="N167" s="84">
        <v>490</v>
      </c>
      <c r="O167" s="71">
        <f t="shared" si="55"/>
        <v>245</v>
      </c>
      <c r="P167" s="12"/>
      <c r="Q167" s="14">
        <v>520</v>
      </c>
      <c r="R167" s="119">
        <f t="shared" si="60"/>
        <v>1560</v>
      </c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</row>
    <row r="168" spans="1:40" s="65" customFormat="1" x14ac:dyDescent="0.3">
      <c r="A168" s="66">
        <v>1407</v>
      </c>
      <c r="B168" s="67" t="s">
        <v>404</v>
      </c>
      <c r="C168" s="66">
        <v>10</v>
      </c>
      <c r="D168" s="88">
        <v>76</v>
      </c>
      <c r="E168" s="68">
        <v>4</v>
      </c>
      <c r="F168" s="66">
        <v>126</v>
      </c>
      <c r="G168" s="107">
        <f t="shared" si="61"/>
        <v>120</v>
      </c>
      <c r="H168" s="69">
        <f t="shared" si="58"/>
        <v>123</v>
      </c>
      <c r="I168" s="66"/>
      <c r="J168" s="119">
        <f t="shared" si="59"/>
        <v>47</v>
      </c>
      <c r="K168" s="77">
        <f t="shared" ref="K168:K175" si="62">IF(J168&lt;=0,0, J168)/C168</f>
        <v>4.7</v>
      </c>
      <c r="L168" s="44">
        <f t="shared" si="53"/>
        <v>0.61499999999999999</v>
      </c>
      <c r="M168" s="40">
        <f t="shared" si="54"/>
        <v>5.3150000000000004</v>
      </c>
      <c r="N168" s="83">
        <v>80</v>
      </c>
      <c r="O168" s="71">
        <f t="shared" si="55"/>
        <v>40</v>
      </c>
      <c r="P168" s="99"/>
      <c r="Q168" s="88">
        <v>90</v>
      </c>
      <c r="R168" s="119">
        <f t="shared" si="60"/>
        <v>120</v>
      </c>
      <c r="S168" s="99"/>
      <c r="T168" s="99"/>
      <c r="U168" s="99"/>
      <c r="V168" s="99"/>
      <c r="W168" s="99"/>
      <c r="X168" s="99"/>
      <c r="Y168" s="99"/>
      <c r="Z168" s="99"/>
      <c r="AA168" s="99"/>
      <c r="AB168" s="99"/>
      <c r="AC168" s="99"/>
      <c r="AD168" s="99"/>
      <c r="AE168" s="99"/>
      <c r="AF168" s="99"/>
      <c r="AG168" s="99"/>
      <c r="AH168" s="99"/>
      <c r="AI168" s="99"/>
      <c r="AJ168" s="99"/>
      <c r="AK168" s="99"/>
      <c r="AL168" s="99"/>
      <c r="AM168" s="99"/>
      <c r="AN168" s="99"/>
    </row>
    <row r="169" spans="1:40" s="71" customFormat="1" x14ac:dyDescent="0.3">
      <c r="A169" s="66">
        <v>1460</v>
      </c>
      <c r="B169" s="67" t="s">
        <v>405</v>
      </c>
      <c r="C169" s="66">
        <v>10</v>
      </c>
      <c r="D169" s="88">
        <v>0</v>
      </c>
      <c r="E169" s="68">
        <v>4</v>
      </c>
      <c r="F169" s="66">
        <v>140</v>
      </c>
      <c r="G169" s="107">
        <v>140</v>
      </c>
      <c r="H169" s="69">
        <f t="shared" si="58"/>
        <v>140</v>
      </c>
      <c r="I169" s="66"/>
      <c r="J169" s="119">
        <f t="shared" si="59"/>
        <v>140</v>
      </c>
      <c r="K169" s="77">
        <f t="shared" si="62"/>
        <v>14</v>
      </c>
      <c r="L169" s="44">
        <f t="shared" si="53"/>
        <v>0.7</v>
      </c>
      <c r="M169" s="40">
        <f t="shared" si="54"/>
        <v>14.7</v>
      </c>
      <c r="N169" s="83">
        <v>62</v>
      </c>
      <c r="O169" s="71">
        <f t="shared" si="55"/>
        <v>31</v>
      </c>
      <c r="P169" s="99"/>
      <c r="Q169" s="88"/>
      <c r="R169" s="119">
        <f t="shared" si="60"/>
        <v>0</v>
      </c>
      <c r="S169" s="99"/>
      <c r="T169" s="99"/>
      <c r="U169" s="99"/>
      <c r="V169" s="99"/>
      <c r="W169" s="99"/>
      <c r="X169" s="99"/>
      <c r="Y169" s="99"/>
      <c r="Z169" s="99"/>
      <c r="AA169" s="99"/>
      <c r="AB169" s="99"/>
      <c r="AC169" s="99"/>
      <c r="AD169" s="99"/>
      <c r="AE169" s="99"/>
      <c r="AF169" s="99"/>
      <c r="AG169" s="99"/>
      <c r="AH169" s="99"/>
      <c r="AI169" s="99"/>
      <c r="AJ169" s="99"/>
      <c r="AK169" s="99"/>
      <c r="AL169" s="99"/>
      <c r="AM169" s="99"/>
      <c r="AN169" s="99"/>
    </row>
    <row r="170" spans="1:40" s="71" customFormat="1" x14ac:dyDescent="0.3">
      <c r="A170" s="66">
        <v>1409</v>
      </c>
      <c r="B170" s="67" t="s">
        <v>406</v>
      </c>
      <c r="C170" s="66">
        <v>10</v>
      </c>
      <c r="D170" s="88">
        <v>47</v>
      </c>
      <c r="E170" s="68">
        <v>4</v>
      </c>
      <c r="F170" s="66">
        <v>118</v>
      </c>
      <c r="G170" s="107">
        <f t="shared" si="61"/>
        <v>96</v>
      </c>
      <c r="H170" s="69">
        <f t="shared" si="58"/>
        <v>107</v>
      </c>
      <c r="I170" s="66"/>
      <c r="J170" s="119">
        <f t="shared" si="59"/>
        <v>60</v>
      </c>
      <c r="K170" s="77">
        <f t="shared" si="62"/>
        <v>6</v>
      </c>
      <c r="L170" s="44">
        <f t="shared" si="53"/>
        <v>0.53500000000000003</v>
      </c>
      <c r="M170" s="40">
        <f t="shared" si="54"/>
        <v>6.5350000000000001</v>
      </c>
      <c r="N170" s="83">
        <v>100</v>
      </c>
      <c r="O170" s="71">
        <f t="shared" si="55"/>
        <v>50</v>
      </c>
      <c r="P170" s="99"/>
      <c r="Q170" s="88">
        <v>72</v>
      </c>
      <c r="R170" s="119">
        <f t="shared" si="60"/>
        <v>96</v>
      </c>
      <c r="S170" s="99"/>
      <c r="T170" s="99"/>
      <c r="U170" s="99"/>
      <c r="V170" s="99"/>
      <c r="W170" s="99"/>
      <c r="X170" s="99"/>
      <c r="Y170" s="99"/>
      <c r="Z170" s="99"/>
      <c r="AA170" s="99"/>
      <c r="AB170" s="99"/>
      <c r="AC170" s="99"/>
      <c r="AD170" s="99"/>
      <c r="AE170" s="99"/>
      <c r="AF170" s="99"/>
      <c r="AG170" s="99"/>
      <c r="AH170" s="99"/>
      <c r="AI170" s="99"/>
      <c r="AJ170" s="99"/>
      <c r="AK170" s="99"/>
      <c r="AL170" s="99"/>
      <c r="AM170" s="99"/>
      <c r="AN170" s="99"/>
    </row>
    <row r="171" spans="1:40" s="71" customFormat="1" x14ac:dyDescent="0.3">
      <c r="A171" s="66">
        <v>1410</v>
      </c>
      <c r="B171" s="67" t="s">
        <v>407</v>
      </c>
      <c r="C171" s="66">
        <v>10</v>
      </c>
      <c r="D171" s="88">
        <v>16</v>
      </c>
      <c r="E171" s="68">
        <v>4</v>
      </c>
      <c r="F171" s="66">
        <v>128</v>
      </c>
      <c r="G171" s="107">
        <f t="shared" si="61"/>
        <v>120</v>
      </c>
      <c r="H171" s="69">
        <f t="shared" si="58"/>
        <v>124</v>
      </c>
      <c r="I171" s="66"/>
      <c r="J171" s="119">
        <f t="shared" si="59"/>
        <v>108</v>
      </c>
      <c r="K171" s="77">
        <f t="shared" si="62"/>
        <v>10.8</v>
      </c>
      <c r="L171" s="44">
        <f t="shared" si="53"/>
        <v>0.62</v>
      </c>
      <c r="M171" s="40">
        <f t="shared" si="54"/>
        <v>11.42</v>
      </c>
      <c r="N171" s="83">
        <v>70</v>
      </c>
      <c r="O171" s="71">
        <f t="shared" si="55"/>
        <v>35</v>
      </c>
      <c r="P171" s="99"/>
      <c r="Q171" s="88">
        <v>90</v>
      </c>
      <c r="R171" s="119">
        <f t="shared" si="60"/>
        <v>120</v>
      </c>
      <c r="S171" s="99"/>
      <c r="T171" s="99"/>
      <c r="U171" s="99"/>
      <c r="V171" s="99"/>
      <c r="W171" s="99"/>
      <c r="X171" s="99"/>
      <c r="Y171" s="99"/>
      <c r="Z171" s="99"/>
      <c r="AA171" s="99"/>
      <c r="AB171" s="99"/>
      <c r="AC171" s="99"/>
      <c r="AD171" s="99"/>
      <c r="AE171" s="99"/>
      <c r="AF171" s="99"/>
      <c r="AG171" s="99"/>
      <c r="AH171" s="99"/>
      <c r="AI171" s="99"/>
      <c r="AJ171" s="99"/>
      <c r="AK171" s="99"/>
      <c r="AL171" s="99"/>
      <c r="AM171" s="99"/>
      <c r="AN171" s="99"/>
    </row>
    <row r="172" spans="1:40" s="78" customFormat="1" x14ac:dyDescent="0.3">
      <c r="A172" s="66">
        <v>1411</v>
      </c>
      <c r="B172" s="67" t="s">
        <v>408</v>
      </c>
      <c r="C172" s="66">
        <v>10</v>
      </c>
      <c r="D172" s="88">
        <v>78</v>
      </c>
      <c r="E172" s="68">
        <v>4</v>
      </c>
      <c r="F172" s="66">
        <v>238</v>
      </c>
      <c r="G172" s="107">
        <f t="shared" si="61"/>
        <v>240</v>
      </c>
      <c r="H172" s="69">
        <f t="shared" si="58"/>
        <v>239</v>
      </c>
      <c r="I172" s="66"/>
      <c r="J172" s="119">
        <f t="shared" si="59"/>
        <v>161</v>
      </c>
      <c r="K172" s="77">
        <f t="shared" si="62"/>
        <v>16.100000000000001</v>
      </c>
      <c r="L172" s="44">
        <f t="shared" si="53"/>
        <v>1.1950000000000001</v>
      </c>
      <c r="M172" s="40">
        <f t="shared" si="54"/>
        <v>17.295000000000002</v>
      </c>
      <c r="N172" s="83">
        <v>180</v>
      </c>
      <c r="O172" s="71">
        <f t="shared" si="55"/>
        <v>90</v>
      </c>
      <c r="P172" s="99"/>
      <c r="Q172" s="88">
        <v>180</v>
      </c>
      <c r="R172" s="119">
        <f t="shared" si="60"/>
        <v>240</v>
      </c>
      <c r="S172" s="99"/>
      <c r="T172" s="99"/>
      <c r="U172" s="99"/>
      <c r="V172" s="99"/>
      <c r="W172" s="99"/>
      <c r="X172" s="99"/>
      <c r="Y172" s="99"/>
      <c r="Z172" s="99"/>
      <c r="AA172" s="99"/>
      <c r="AB172" s="99"/>
      <c r="AC172" s="99"/>
      <c r="AD172" s="99"/>
      <c r="AE172" s="99"/>
      <c r="AF172" s="99"/>
      <c r="AG172" s="99"/>
      <c r="AH172" s="99"/>
      <c r="AI172" s="99"/>
      <c r="AJ172" s="99"/>
      <c r="AK172" s="99"/>
      <c r="AL172" s="99"/>
      <c r="AM172" s="99"/>
      <c r="AN172" s="99"/>
    </row>
    <row r="173" spans="1:40" s="78" customFormat="1" x14ac:dyDescent="0.3">
      <c r="A173" s="66">
        <v>1412</v>
      </c>
      <c r="B173" s="67" t="s">
        <v>409</v>
      </c>
      <c r="C173" s="66">
        <v>10</v>
      </c>
      <c r="D173" s="88">
        <v>12</v>
      </c>
      <c r="E173" s="68">
        <v>4</v>
      </c>
      <c r="F173" s="66">
        <v>102</v>
      </c>
      <c r="G173" s="107">
        <f t="shared" si="61"/>
        <v>80</v>
      </c>
      <c r="H173" s="69">
        <f t="shared" si="58"/>
        <v>91</v>
      </c>
      <c r="I173" s="66"/>
      <c r="J173" s="119">
        <f t="shared" si="59"/>
        <v>79</v>
      </c>
      <c r="K173" s="77">
        <f t="shared" si="62"/>
        <v>7.9</v>
      </c>
      <c r="L173" s="44">
        <f t="shared" si="53"/>
        <v>0.45499999999999996</v>
      </c>
      <c r="M173" s="40">
        <f t="shared" si="54"/>
        <v>8.3550000000000004</v>
      </c>
      <c r="N173" s="83">
        <v>83</v>
      </c>
      <c r="O173" s="71">
        <f t="shared" si="55"/>
        <v>41.5</v>
      </c>
      <c r="P173" s="99"/>
      <c r="Q173" s="88">
        <v>60</v>
      </c>
      <c r="R173" s="119">
        <f t="shared" si="60"/>
        <v>80</v>
      </c>
      <c r="S173" s="99"/>
      <c r="T173" s="99"/>
      <c r="U173" s="99"/>
      <c r="V173" s="99"/>
      <c r="W173" s="99"/>
      <c r="X173" s="99"/>
      <c r="Y173" s="99"/>
      <c r="Z173" s="99"/>
      <c r="AA173" s="99"/>
      <c r="AB173" s="99"/>
      <c r="AC173" s="99"/>
      <c r="AD173" s="99"/>
      <c r="AE173" s="99"/>
      <c r="AF173" s="99"/>
      <c r="AG173" s="99"/>
      <c r="AH173" s="99"/>
      <c r="AI173" s="99"/>
      <c r="AJ173" s="99"/>
      <c r="AK173" s="99"/>
      <c r="AL173" s="99"/>
      <c r="AM173" s="99"/>
      <c r="AN173" s="99"/>
    </row>
    <row r="174" spans="1:40" s="71" customFormat="1" x14ac:dyDescent="0.3">
      <c r="A174" s="66">
        <v>1413</v>
      </c>
      <c r="B174" s="67" t="s">
        <v>410</v>
      </c>
      <c r="C174" s="66">
        <v>10</v>
      </c>
      <c r="D174" s="88">
        <v>5</v>
      </c>
      <c r="E174" s="68">
        <v>4</v>
      </c>
      <c r="F174" s="66">
        <v>56</v>
      </c>
      <c r="G174" s="107">
        <f t="shared" si="61"/>
        <v>77.333333333333329</v>
      </c>
      <c r="H174" s="69">
        <f t="shared" si="58"/>
        <v>66.666666666666657</v>
      </c>
      <c r="I174" s="66"/>
      <c r="J174" s="119">
        <f t="shared" si="59"/>
        <v>61.666666666666657</v>
      </c>
      <c r="K174" s="77">
        <f t="shared" si="62"/>
        <v>6.1666666666666661</v>
      </c>
      <c r="L174" s="44">
        <f t="shared" si="53"/>
        <v>0.33333333333333331</v>
      </c>
      <c r="M174" s="40">
        <f t="shared" si="54"/>
        <v>6.4999999999999991</v>
      </c>
      <c r="N174" s="83">
        <v>50</v>
      </c>
      <c r="O174" s="71">
        <f t="shared" si="55"/>
        <v>25</v>
      </c>
      <c r="P174" s="99"/>
      <c r="Q174" s="88">
        <v>58</v>
      </c>
      <c r="R174" s="119">
        <f t="shared" si="60"/>
        <v>77.333333333333329</v>
      </c>
      <c r="S174" s="99"/>
      <c r="T174" s="99"/>
      <c r="U174" s="99"/>
      <c r="V174" s="99"/>
      <c r="W174" s="99"/>
      <c r="X174" s="99"/>
      <c r="Y174" s="99"/>
      <c r="Z174" s="99"/>
      <c r="AA174" s="99"/>
      <c r="AB174" s="99"/>
      <c r="AC174" s="99"/>
      <c r="AD174" s="99"/>
      <c r="AE174" s="99"/>
      <c r="AF174" s="99"/>
      <c r="AG174" s="99"/>
      <c r="AH174" s="99"/>
      <c r="AI174" s="99"/>
      <c r="AJ174" s="99"/>
      <c r="AK174" s="99"/>
      <c r="AL174" s="99"/>
      <c r="AM174" s="99"/>
      <c r="AN174" s="99"/>
    </row>
    <row r="175" spans="1:40" s="71" customFormat="1" x14ac:dyDescent="0.3">
      <c r="A175" s="66">
        <v>1414</v>
      </c>
      <c r="B175" s="67" t="s">
        <v>411</v>
      </c>
      <c r="C175" s="66">
        <v>10</v>
      </c>
      <c r="D175" s="88">
        <v>70</v>
      </c>
      <c r="E175" s="68">
        <v>4</v>
      </c>
      <c r="F175" s="66">
        <v>238</v>
      </c>
      <c r="G175" s="107">
        <f t="shared" si="61"/>
        <v>240</v>
      </c>
      <c r="H175" s="69">
        <f t="shared" si="58"/>
        <v>239</v>
      </c>
      <c r="I175" s="66"/>
      <c r="J175" s="119">
        <f t="shared" si="59"/>
        <v>169</v>
      </c>
      <c r="K175" s="77">
        <f t="shared" si="62"/>
        <v>16.899999999999999</v>
      </c>
      <c r="L175" s="44">
        <f t="shared" si="53"/>
        <v>1.1950000000000001</v>
      </c>
      <c r="M175" s="40">
        <f t="shared" si="54"/>
        <v>18.094999999999999</v>
      </c>
      <c r="N175" s="83">
        <v>113</v>
      </c>
      <c r="O175" s="71">
        <f t="shared" si="55"/>
        <v>56.5</v>
      </c>
      <c r="P175" s="99"/>
      <c r="Q175" s="88">
        <v>180</v>
      </c>
      <c r="R175" s="119">
        <f t="shared" si="60"/>
        <v>240</v>
      </c>
      <c r="S175" s="99"/>
      <c r="T175" s="99"/>
      <c r="U175" s="99"/>
      <c r="V175" s="99"/>
      <c r="W175" s="99"/>
      <c r="X175" s="99"/>
      <c r="Y175" s="99"/>
      <c r="Z175" s="99"/>
      <c r="AA175" s="99"/>
      <c r="AB175" s="99"/>
      <c r="AC175" s="99"/>
      <c r="AD175" s="99"/>
      <c r="AE175" s="99"/>
      <c r="AF175" s="99"/>
      <c r="AG175" s="99"/>
      <c r="AH175" s="99"/>
      <c r="AI175" s="99"/>
      <c r="AJ175" s="99"/>
      <c r="AK175" s="99"/>
      <c r="AL175" s="99"/>
      <c r="AM175" s="99"/>
      <c r="AN175" s="99"/>
    </row>
    <row r="176" spans="1:40" s="71" customFormat="1" x14ac:dyDescent="0.3">
      <c r="A176" s="66">
        <v>178</v>
      </c>
      <c r="B176" s="67" t="s">
        <v>115</v>
      </c>
      <c r="C176" s="66">
        <v>6</v>
      </c>
      <c r="D176" s="88">
        <v>0</v>
      </c>
      <c r="E176" s="68">
        <v>7</v>
      </c>
      <c r="F176" s="66">
        <v>4921</v>
      </c>
      <c r="G176" s="107">
        <f t="shared" ref="G176:G177" si="63">R176</f>
        <v>4092.6666666666665</v>
      </c>
      <c r="H176" s="69">
        <f t="shared" si="58"/>
        <v>4506.833333333333</v>
      </c>
      <c r="I176" s="66"/>
      <c r="J176" s="119">
        <f t="shared" si="59"/>
        <v>4506.833333333333</v>
      </c>
      <c r="K176" s="77">
        <f>(H176-D176-I176)/C176</f>
        <v>751.1388888888888</v>
      </c>
      <c r="L176" s="44">
        <f t="shared" ref="L176:L193" si="64">H176*0.05/C176</f>
        <v>37.556944444444447</v>
      </c>
      <c r="M176" s="40">
        <f t="shared" ref="M176:M193" si="65">K176+L176</f>
        <v>788.69583333333321</v>
      </c>
      <c r="N176" s="83">
        <v>1300</v>
      </c>
      <c r="O176" s="71">
        <f t="shared" ref="O176:O193" si="66">N176/2</f>
        <v>650</v>
      </c>
      <c r="P176" s="99"/>
      <c r="Q176" s="88">
        <v>1754</v>
      </c>
      <c r="R176" s="119">
        <f t="shared" si="60"/>
        <v>4092.6666666666665</v>
      </c>
      <c r="S176" s="99"/>
      <c r="T176" s="99"/>
      <c r="U176" s="99"/>
      <c r="V176" s="99"/>
      <c r="W176" s="99"/>
      <c r="X176" s="99"/>
      <c r="Y176" s="99"/>
      <c r="Z176" s="99"/>
      <c r="AA176" s="99"/>
      <c r="AB176" s="99"/>
      <c r="AC176" s="99"/>
      <c r="AD176" s="99"/>
      <c r="AE176" s="99"/>
      <c r="AF176" s="99"/>
      <c r="AG176" s="99"/>
      <c r="AH176" s="99"/>
      <c r="AI176" s="99"/>
      <c r="AJ176" s="99"/>
      <c r="AK176" s="99"/>
      <c r="AL176" s="99"/>
      <c r="AM176" s="99"/>
      <c r="AN176" s="99"/>
    </row>
    <row r="177" spans="1:40" s="71" customFormat="1" x14ac:dyDescent="0.3">
      <c r="A177" s="66">
        <v>179</v>
      </c>
      <c r="B177" s="67" t="s">
        <v>116</v>
      </c>
      <c r="C177" s="66">
        <v>6</v>
      </c>
      <c r="D177" s="88">
        <v>658</v>
      </c>
      <c r="E177" s="68">
        <v>3</v>
      </c>
      <c r="F177" s="66">
        <v>1230</v>
      </c>
      <c r="G177" s="107">
        <f t="shared" si="63"/>
        <v>800</v>
      </c>
      <c r="H177" s="69">
        <f t="shared" si="58"/>
        <v>1015</v>
      </c>
      <c r="I177" s="66"/>
      <c r="J177" s="119">
        <f t="shared" si="59"/>
        <v>357</v>
      </c>
      <c r="K177" s="77">
        <f>IF(J177&lt;=0,0, J177)/C177</f>
        <v>59.5</v>
      </c>
      <c r="L177" s="44">
        <f t="shared" si="64"/>
        <v>8.4583333333333339</v>
      </c>
      <c r="M177" s="40">
        <f t="shared" si="65"/>
        <v>67.958333333333329</v>
      </c>
      <c r="N177" s="83">
        <v>787</v>
      </c>
      <c r="O177" s="71">
        <f t="shared" si="66"/>
        <v>393.5</v>
      </c>
      <c r="P177" s="99"/>
      <c r="Q177" s="88">
        <v>800</v>
      </c>
      <c r="R177" s="119">
        <f t="shared" si="60"/>
        <v>800</v>
      </c>
      <c r="S177" s="99"/>
      <c r="T177" s="99"/>
      <c r="U177" s="99"/>
      <c r="V177" s="99"/>
      <c r="W177" s="99"/>
      <c r="X177" s="99"/>
      <c r="Y177" s="99"/>
      <c r="Z177" s="99"/>
      <c r="AA177" s="99"/>
      <c r="AB177" s="99"/>
      <c r="AC177" s="99"/>
      <c r="AD177" s="99"/>
      <c r="AE177" s="99"/>
      <c r="AF177" s="99"/>
      <c r="AG177" s="99"/>
      <c r="AH177" s="99"/>
      <c r="AI177" s="99"/>
      <c r="AJ177" s="99"/>
      <c r="AK177" s="99"/>
      <c r="AL177" s="99"/>
      <c r="AM177" s="99"/>
      <c r="AN177" s="99"/>
    </row>
    <row r="178" spans="1:40" s="123" customFormat="1" x14ac:dyDescent="0.3">
      <c r="A178" s="73">
        <v>4037</v>
      </c>
      <c r="B178" s="74" t="s">
        <v>328</v>
      </c>
      <c r="C178" s="73">
        <v>24</v>
      </c>
      <c r="D178" s="73">
        <v>0</v>
      </c>
      <c r="E178" s="76">
        <v>3.5</v>
      </c>
      <c r="F178" s="73">
        <v>33000</v>
      </c>
      <c r="G178" s="73">
        <f>O178*E178</f>
        <v>33104.75</v>
      </c>
      <c r="H178" s="77">
        <f t="shared" si="58"/>
        <v>33052.375</v>
      </c>
      <c r="I178" s="73"/>
      <c r="J178" s="77">
        <f t="shared" si="59"/>
        <v>33052.375</v>
      </c>
      <c r="K178" s="77">
        <f>IF(J178&lt;=0,0, J178)/C178</f>
        <v>1377.1822916666667</v>
      </c>
      <c r="L178" s="40">
        <f t="shared" si="64"/>
        <v>68.859114583333337</v>
      </c>
      <c r="M178" s="40">
        <f t="shared" si="65"/>
        <v>1446.0414062500001</v>
      </c>
      <c r="N178" s="85">
        <v>18917</v>
      </c>
      <c r="O178" s="78">
        <f t="shared" si="66"/>
        <v>9458.5</v>
      </c>
      <c r="P178" s="78"/>
      <c r="Q178" s="73"/>
      <c r="R178" s="119">
        <f t="shared" si="60"/>
        <v>0</v>
      </c>
      <c r="S178" s="78"/>
      <c r="T178" s="78"/>
      <c r="U178" s="78"/>
      <c r="V178" s="78"/>
      <c r="W178" s="78"/>
      <c r="X178" s="78"/>
      <c r="Y178" s="78"/>
      <c r="Z178" s="78"/>
      <c r="AA178" s="78"/>
      <c r="AB178" s="78"/>
      <c r="AC178" s="78"/>
      <c r="AD178" s="78"/>
      <c r="AE178" s="78"/>
      <c r="AF178" s="78"/>
      <c r="AG178" s="78"/>
      <c r="AH178" s="78"/>
      <c r="AI178" s="78"/>
      <c r="AJ178" s="78"/>
      <c r="AK178" s="78"/>
      <c r="AL178" s="78"/>
      <c r="AM178" s="78"/>
      <c r="AN178" s="78"/>
    </row>
    <row r="179" spans="1:40" s="123" customFormat="1" x14ac:dyDescent="0.3">
      <c r="A179" s="73">
        <v>4038</v>
      </c>
      <c r="B179" s="74" t="s">
        <v>329</v>
      </c>
      <c r="C179" s="73">
        <v>12</v>
      </c>
      <c r="D179" s="73">
        <v>17085</v>
      </c>
      <c r="E179" s="76">
        <v>3.5</v>
      </c>
      <c r="F179" s="73">
        <v>9800</v>
      </c>
      <c r="G179" s="73">
        <f>O179*E179</f>
        <v>9885.75</v>
      </c>
      <c r="H179" s="77">
        <f t="shared" si="58"/>
        <v>9842.875</v>
      </c>
      <c r="I179" s="73"/>
      <c r="J179" s="77">
        <f t="shared" si="59"/>
        <v>-7242.125</v>
      </c>
      <c r="K179" s="77">
        <f>IF(J179&lt;=0,0, J179)/C179</f>
        <v>0</v>
      </c>
      <c r="L179" s="40">
        <f t="shared" si="64"/>
        <v>41.01197916666667</v>
      </c>
      <c r="M179" s="40">
        <f t="shared" si="65"/>
        <v>41.01197916666667</v>
      </c>
      <c r="N179" s="85">
        <v>5649</v>
      </c>
      <c r="O179" s="78">
        <f t="shared" si="66"/>
        <v>2824.5</v>
      </c>
      <c r="P179" s="78"/>
      <c r="Q179" s="73"/>
      <c r="R179" s="119">
        <f t="shared" si="60"/>
        <v>0</v>
      </c>
      <c r="S179" s="78"/>
      <c r="T179" s="78"/>
      <c r="U179" s="78"/>
      <c r="V179" s="78"/>
      <c r="W179" s="78"/>
      <c r="X179" s="78"/>
      <c r="Y179" s="78"/>
      <c r="Z179" s="78"/>
      <c r="AA179" s="78"/>
      <c r="AB179" s="78"/>
      <c r="AC179" s="78"/>
      <c r="AD179" s="78"/>
      <c r="AE179" s="78"/>
      <c r="AF179" s="78"/>
      <c r="AG179" s="78"/>
      <c r="AH179" s="78"/>
      <c r="AI179" s="78"/>
      <c r="AJ179" s="78"/>
      <c r="AK179" s="78"/>
      <c r="AL179" s="78"/>
      <c r="AM179" s="78"/>
      <c r="AN179" s="78"/>
    </row>
    <row r="180" spans="1:40" s="71" customFormat="1" x14ac:dyDescent="0.3">
      <c r="A180" s="66">
        <v>1486</v>
      </c>
      <c r="B180" s="67" t="s">
        <v>247</v>
      </c>
      <c r="C180" s="66">
        <v>50</v>
      </c>
      <c r="D180" s="88">
        <v>1424</v>
      </c>
      <c r="E180" s="68">
        <v>6</v>
      </c>
      <c r="F180" s="66">
        <v>1615</v>
      </c>
      <c r="G180" s="107">
        <f t="shared" ref="G180:G187" si="67">R180</f>
        <v>854</v>
      </c>
      <c r="H180" s="69">
        <f t="shared" si="58"/>
        <v>1234.5</v>
      </c>
      <c r="I180" s="66"/>
      <c r="J180" s="119">
        <f t="shared" si="59"/>
        <v>-189.5</v>
      </c>
      <c r="K180" s="77">
        <f>(H180-D180-I180)/C180</f>
        <v>-3.79</v>
      </c>
      <c r="L180" s="44">
        <f t="shared" si="64"/>
        <v>1.2344999999999999</v>
      </c>
      <c r="M180" s="40">
        <f t="shared" si="65"/>
        <v>-2.5555000000000003</v>
      </c>
      <c r="N180" s="83">
        <v>272</v>
      </c>
      <c r="O180" s="71">
        <f t="shared" si="66"/>
        <v>136</v>
      </c>
      <c r="P180" s="99"/>
      <c r="Q180" s="88">
        <v>427</v>
      </c>
      <c r="R180" s="119">
        <f t="shared" si="60"/>
        <v>854</v>
      </c>
      <c r="S180" s="99"/>
      <c r="T180" s="99"/>
      <c r="U180" s="99"/>
      <c r="V180" s="99"/>
      <c r="W180" s="99"/>
      <c r="X180" s="99"/>
      <c r="Y180" s="99"/>
      <c r="Z180" s="99"/>
      <c r="AA180" s="99"/>
      <c r="AB180" s="99"/>
      <c r="AC180" s="99"/>
      <c r="AD180" s="99"/>
      <c r="AE180" s="99"/>
      <c r="AF180" s="99"/>
      <c r="AG180" s="99"/>
      <c r="AH180" s="99"/>
      <c r="AI180" s="99"/>
      <c r="AJ180" s="99"/>
      <c r="AK180" s="99"/>
      <c r="AL180" s="99"/>
      <c r="AM180" s="99"/>
      <c r="AN180" s="99"/>
    </row>
    <row r="181" spans="1:40" s="71" customFormat="1" x14ac:dyDescent="0.3">
      <c r="A181" s="66">
        <v>3081</v>
      </c>
      <c r="B181" s="67" t="s">
        <v>95</v>
      </c>
      <c r="C181" s="66">
        <v>30</v>
      </c>
      <c r="D181" s="88">
        <v>480</v>
      </c>
      <c r="E181" s="68">
        <v>7</v>
      </c>
      <c r="F181" s="66">
        <v>1314</v>
      </c>
      <c r="G181" s="107">
        <f t="shared" si="67"/>
        <v>2566.666666666667</v>
      </c>
      <c r="H181" s="69">
        <f t="shared" si="58"/>
        <v>1940.3333333333335</v>
      </c>
      <c r="I181" s="66"/>
      <c r="J181" s="119">
        <f t="shared" si="59"/>
        <v>1460.3333333333335</v>
      </c>
      <c r="K181" s="77">
        <f>(H181-D181-I181)/C181</f>
        <v>48.677777777777784</v>
      </c>
      <c r="L181" s="44">
        <f t="shared" si="64"/>
        <v>3.2338888888888895</v>
      </c>
      <c r="M181" s="40">
        <f t="shared" si="65"/>
        <v>51.911666666666676</v>
      </c>
      <c r="N181" s="83">
        <v>729</v>
      </c>
      <c r="O181" s="71">
        <f t="shared" si="66"/>
        <v>364.5</v>
      </c>
      <c r="P181" s="99"/>
      <c r="Q181" s="88">
        <v>1100</v>
      </c>
      <c r="R181" s="119">
        <f t="shared" si="60"/>
        <v>2566.666666666667</v>
      </c>
      <c r="S181" s="99"/>
      <c r="T181" s="99"/>
      <c r="U181" s="99"/>
      <c r="V181" s="99"/>
      <c r="W181" s="99"/>
      <c r="X181" s="99"/>
      <c r="Y181" s="99"/>
      <c r="Z181" s="99"/>
      <c r="AA181" s="99"/>
      <c r="AB181" s="99"/>
      <c r="AC181" s="99"/>
      <c r="AD181" s="99"/>
      <c r="AE181" s="99"/>
      <c r="AF181" s="99"/>
      <c r="AG181" s="99"/>
      <c r="AH181" s="99"/>
      <c r="AI181" s="99"/>
      <c r="AJ181" s="99"/>
      <c r="AK181" s="99"/>
      <c r="AL181" s="99"/>
      <c r="AM181" s="99"/>
      <c r="AN181" s="99"/>
    </row>
    <row r="182" spans="1:40" s="71" customFormat="1" x14ac:dyDescent="0.3">
      <c r="A182" s="66">
        <v>3082</v>
      </c>
      <c r="B182" s="67" t="s">
        <v>96</v>
      </c>
      <c r="C182" s="66">
        <v>20</v>
      </c>
      <c r="D182" s="88">
        <v>199</v>
      </c>
      <c r="E182" s="68">
        <v>7</v>
      </c>
      <c r="F182" s="66">
        <v>851</v>
      </c>
      <c r="G182" s="107">
        <f t="shared" si="67"/>
        <v>1745.3333333333335</v>
      </c>
      <c r="H182" s="69">
        <f t="shared" si="58"/>
        <v>1298.1666666666667</v>
      </c>
      <c r="I182" s="66"/>
      <c r="J182" s="119">
        <f t="shared" si="59"/>
        <v>1099.1666666666667</v>
      </c>
      <c r="K182" s="77">
        <f>(H182-D182-I182)/C182</f>
        <v>54.958333333333336</v>
      </c>
      <c r="L182" s="44">
        <f t="shared" si="64"/>
        <v>3.2454166666666673</v>
      </c>
      <c r="M182" s="40">
        <f t="shared" si="65"/>
        <v>58.203749999999999</v>
      </c>
      <c r="N182" s="83">
        <v>715</v>
      </c>
      <c r="O182" s="71">
        <f t="shared" si="66"/>
        <v>357.5</v>
      </c>
      <c r="P182" s="99"/>
      <c r="Q182" s="88">
        <v>748</v>
      </c>
      <c r="R182" s="119">
        <f t="shared" si="60"/>
        <v>1745.3333333333335</v>
      </c>
      <c r="S182" s="99"/>
      <c r="T182" s="99"/>
      <c r="U182" s="99"/>
      <c r="V182" s="99"/>
      <c r="W182" s="99"/>
      <c r="X182" s="99"/>
      <c r="Y182" s="99"/>
      <c r="Z182" s="99"/>
      <c r="AA182" s="99"/>
      <c r="AB182" s="99"/>
      <c r="AC182" s="99"/>
      <c r="AD182" s="99"/>
      <c r="AE182" s="99"/>
      <c r="AF182" s="99"/>
      <c r="AG182" s="99"/>
      <c r="AH182" s="99"/>
      <c r="AI182" s="99"/>
      <c r="AJ182" s="99"/>
      <c r="AK182" s="99"/>
      <c r="AL182" s="99"/>
      <c r="AM182" s="99"/>
      <c r="AN182" s="99"/>
    </row>
    <row r="183" spans="1:40" s="71" customFormat="1" x14ac:dyDescent="0.3">
      <c r="A183" s="66">
        <v>1359</v>
      </c>
      <c r="B183" s="67" t="s">
        <v>421</v>
      </c>
      <c r="C183" s="66">
        <v>50</v>
      </c>
      <c r="D183" s="88">
        <v>0</v>
      </c>
      <c r="E183" s="68">
        <v>3</v>
      </c>
      <c r="F183" s="66">
        <v>1458</v>
      </c>
      <c r="G183" s="107">
        <f t="shared" si="67"/>
        <v>1409</v>
      </c>
      <c r="H183" s="69">
        <f t="shared" si="58"/>
        <v>1433.5</v>
      </c>
      <c r="I183" s="66"/>
      <c r="J183" s="119">
        <f t="shared" si="59"/>
        <v>1433.5</v>
      </c>
      <c r="K183" s="77">
        <f t="shared" ref="K183:K190" si="68">IF(J183&lt;=0,0, J183)/C183</f>
        <v>28.67</v>
      </c>
      <c r="L183" s="44">
        <f t="shared" si="64"/>
        <v>1.4335</v>
      </c>
      <c r="M183" s="40">
        <f t="shared" si="65"/>
        <v>30.1035</v>
      </c>
      <c r="N183" s="83">
        <v>959</v>
      </c>
      <c r="O183" s="71">
        <f t="shared" si="66"/>
        <v>479.5</v>
      </c>
      <c r="P183" s="99"/>
      <c r="Q183" s="88">
        <v>1409</v>
      </c>
      <c r="R183" s="119">
        <f t="shared" si="60"/>
        <v>1409</v>
      </c>
      <c r="S183" s="99"/>
      <c r="T183" s="99"/>
      <c r="U183" s="99"/>
      <c r="V183" s="99"/>
      <c r="W183" s="99"/>
      <c r="X183" s="99"/>
      <c r="Y183" s="99"/>
      <c r="Z183" s="99"/>
      <c r="AA183" s="99"/>
      <c r="AB183" s="99"/>
      <c r="AC183" s="99"/>
      <c r="AD183" s="99"/>
      <c r="AE183" s="99"/>
      <c r="AF183" s="99"/>
      <c r="AG183" s="99"/>
      <c r="AH183" s="99"/>
      <c r="AI183" s="99"/>
      <c r="AJ183" s="99"/>
      <c r="AK183" s="99"/>
      <c r="AL183" s="99"/>
      <c r="AM183" s="99"/>
      <c r="AN183" s="99"/>
    </row>
    <row r="184" spans="1:40" s="71" customFormat="1" x14ac:dyDescent="0.3">
      <c r="A184" s="66">
        <v>1360</v>
      </c>
      <c r="B184" s="67" t="s">
        <v>422</v>
      </c>
      <c r="C184" s="66">
        <v>50</v>
      </c>
      <c r="D184" s="88">
        <v>0</v>
      </c>
      <c r="E184" s="68">
        <v>3</v>
      </c>
      <c r="F184" s="66">
        <v>483</v>
      </c>
      <c r="G184" s="107">
        <f t="shared" si="67"/>
        <v>520</v>
      </c>
      <c r="H184" s="69">
        <f t="shared" si="58"/>
        <v>501.5</v>
      </c>
      <c r="I184" s="66"/>
      <c r="J184" s="119">
        <f t="shared" si="59"/>
        <v>501.5</v>
      </c>
      <c r="K184" s="77">
        <f t="shared" si="68"/>
        <v>10.029999999999999</v>
      </c>
      <c r="L184" s="44">
        <f t="shared" si="64"/>
        <v>0.50150000000000006</v>
      </c>
      <c r="M184" s="40">
        <f t="shared" si="65"/>
        <v>10.531499999999999</v>
      </c>
      <c r="N184" s="83">
        <v>400</v>
      </c>
      <c r="O184" s="71">
        <f t="shared" si="66"/>
        <v>200</v>
      </c>
      <c r="P184" s="99"/>
      <c r="Q184" s="88">
        <v>520</v>
      </c>
      <c r="R184" s="119">
        <f t="shared" si="60"/>
        <v>520</v>
      </c>
      <c r="S184" s="99"/>
      <c r="T184" s="99"/>
      <c r="U184" s="99"/>
      <c r="V184" s="99"/>
      <c r="W184" s="99"/>
      <c r="X184" s="99"/>
      <c r="Y184" s="99"/>
      <c r="Z184" s="99"/>
      <c r="AA184" s="99"/>
      <c r="AB184" s="99"/>
      <c r="AC184" s="99"/>
      <c r="AD184" s="99"/>
      <c r="AE184" s="99"/>
      <c r="AF184" s="99"/>
      <c r="AG184" s="99"/>
      <c r="AH184" s="99"/>
      <c r="AI184" s="99"/>
      <c r="AJ184" s="99"/>
      <c r="AK184" s="99"/>
      <c r="AL184" s="99"/>
      <c r="AM184" s="99"/>
      <c r="AN184" s="99"/>
    </row>
    <row r="185" spans="1:40" s="71" customFormat="1" x14ac:dyDescent="0.3">
      <c r="A185" s="66">
        <v>1361</v>
      </c>
      <c r="B185" s="67" t="s">
        <v>423</v>
      </c>
      <c r="C185" s="66">
        <v>50</v>
      </c>
      <c r="D185" s="88">
        <v>0</v>
      </c>
      <c r="E185" s="68">
        <v>3</v>
      </c>
      <c r="F185" s="66">
        <v>2340</v>
      </c>
      <c r="G185" s="107">
        <f t="shared" si="67"/>
        <v>2090</v>
      </c>
      <c r="H185" s="69">
        <f t="shared" ref="H185:H215" si="69">SUM(F185+G185)/2</f>
        <v>2215</v>
      </c>
      <c r="I185" s="66"/>
      <c r="J185" s="119">
        <f t="shared" ref="J185:J215" si="70">H185-D185-I185</f>
        <v>2215</v>
      </c>
      <c r="K185" s="77">
        <f t="shared" si="68"/>
        <v>44.3</v>
      </c>
      <c r="L185" s="44">
        <f t="shared" si="64"/>
        <v>2.2149999999999999</v>
      </c>
      <c r="M185" s="40">
        <f t="shared" si="65"/>
        <v>46.515000000000001</v>
      </c>
      <c r="N185" s="83">
        <v>1400</v>
      </c>
      <c r="O185" s="71">
        <f t="shared" si="66"/>
        <v>700</v>
      </c>
      <c r="P185" s="99"/>
      <c r="Q185" s="88">
        <v>2090</v>
      </c>
      <c r="R185" s="119">
        <f t="shared" ref="R185:R215" si="71">Q185/3*E185</f>
        <v>2090</v>
      </c>
      <c r="S185" s="99"/>
      <c r="T185" s="99"/>
      <c r="U185" s="99"/>
      <c r="V185" s="99"/>
      <c r="W185" s="99"/>
      <c r="X185" s="99"/>
      <c r="Y185" s="99"/>
      <c r="Z185" s="99"/>
      <c r="AA185" s="99"/>
      <c r="AB185" s="99"/>
      <c r="AC185" s="99"/>
      <c r="AD185" s="99"/>
      <c r="AE185" s="99"/>
      <c r="AF185" s="99"/>
      <c r="AG185" s="99"/>
      <c r="AH185" s="99"/>
      <c r="AI185" s="99"/>
      <c r="AJ185" s="99"/>
      <c r="AK185" s="99"/>
      <c r="AL185" s="99"/>
      <c r="AM185" s="99"/>
      <c r="AN185" s="99"/>
    </row>
    <row r="186" spans="1:40" s="71" customFormat="1" x14ac:dyDescent="0.3">
      <c r="A186" s="66">
        <v>1363</v>
      </c>
      <c r="B186" s="67" t="s">
        <v>424</v>
      </c>
      <c r="C186" s="66">
        <v>50</v>
      </c>
      <c r="D186" s="88">
        <v>0</v>
      </c>
      <c r="E186" s="68">
        <v>3</v>
      </c>
      <c r="F186" s="66">
        <v>1221</v>
      </c>
      <c r="G186" s="107">
        <f t="shared" si="67"/>
        <v>710</v>
      </c>
      <c r="H186" s="69">
        <f t="shared" si="69"/>
        <v>965.5</v>
      </c>
      <c r="I186" s="66"/>
      <c r="J186" s="119">
        <f t="shared" si="70"/>
        <v>965.5</v>
      </c>
      <c r="K186" s="77">
        <f t="shared" si="68"/>
        <v>19.309999999999999</v>
      </c>
      <c r="L186" s="44">
        <f t="shared" si="64"/>
        <v>0.96550000000000014</v>
      </c>
      <c r="M186" s="40">
        <f t="shared" si="65"/>
        <v>20.275499999999997</v>
      </c>
      <c r="N186" s="83">
        <v>800</v>
      </c>
      <c r="O186" s="71">
        <f t="shared" si="66"/>
        <v>400</v>
      </c>
      <c r="P186" s="99"/>
      <c r="Q186" s="88">
        <v>710</v>
      </c>
      <c r="R186" s="119">
        <f t="shared" si="71"/>
        <v>710</v>
      </c>
      <c r="S186" s="99"/>
      <c r="T186" s="99"/>
      <c r="U186" s="99"/>
      <c r="V186" s="99"/>
      <c r="W186" s="99"/>
      <c r="X186" s="99"/>
      <c r="Y186" s="99"/>
      <c r="Z186" s="99"/>
      <c r="AA186" s="99"/>
      <c r="AB186" s="99"/>
      <c r="AC186" s="99"/>
      <c r="AD186" s="99"/>
      <c r="AE186" s="99"/>
      <c r="AF186" s="99"/>
      <c r="AG186" s="99"/>
      <c r="AH186" s="99"/>
      <c r="AI186" s="99"/>
      <c r="AJ186" s="99"/>
      <c r="AK186" s="99"/>
      <c r="AL186" s="99"/>
      <c r="AM186" s="99"/>
      <c r="AN186" s="99"/>
    </row>
    <row r="187" spans="1:40" s="71" customFormat="1" x14ac:dyDescent="0.3">
      <c r="A187" s="66">
        <v>225</v>
      </c>
      <c r="B187" s="67" t="s">
        <v>118</v>
      </c>
      <c r="C187" s="66">
        <v>40</v>
      </c>
      <c r="D187" s="88">
        <v>1230</v>
      </c>
      <c r="E187" s="68">
        <v>3.5</v>
      </c>
      <c r="F187" s="66">
        <v>4608</v>
      </c>
      <c r="G187" s="107">
        <f t="shared" si="67"/>
        <v>3992.3333333333335</v>
      </c>
      <c r="H187" s="69">
        <f t="shared" si="69"/>
        <v>4300.166666666667</v>
      </c>
      <c r="I187" s="66"/>
      <c r="J187" s="119">
        <f t="shared" si="70"/>
        <v>3070.166666666667</v>
      </c>
      <c r="K187" s="77">
        <f t="shared" si="68"/>
        <v>76.754166666666677</v>
      </c>
      <c r="L187" s="44">
        <f t="shared" si="64"/>
        <v>5.375208333333334</v>
      </c>
      <c r="M187" s="40">
        <f t="shared" si="65"/>
        <v>82.12937500000001</v>
      </c>
      <c r="N187" s="83">
        <v>2399</v>
      </c>
      <c r="O187" s="71">
        <f t="shared" si="66"/>
        <v>1199.5</v>
      </c>
      <c r="P187" s="99"/>
      <c r="Q187" s="88">
        <v>3422</v>
      </c>
      <c r="R187" s="119">
        <f t="shared" si="71"/>
        <v>3992.3333333333335</v>
      </c>
      <c r="S187" s="99"/>
      <c r="T187" s="99"/>
      <c r="U187" s="99"/>
      <c r="V187" s="99"/>
      <c r="W187" s="99"/>
      <c r="X187" s="99"/>
      <c r="Y187" s="99"/>
      <c r="Z187" s="99"/>
      <c r="AA187" s="99"/>
      <c r="AB187" s="99"/>
      <c r="AC187" s="99"/>
      <c r="AD187" s="99"/>
      <c r="AE187" s="99"/>
      <c r="AF187" s="99"/>
      <c r="AG187" s="99"/>
      <c r="AH187" s="99"/>
      <c r="AI187" s="99"/>
      <c r="AJ187" s="99"/>
      <c r="AK187" s="99"/>
      <c r="AL187" s="99"/>
      <c r="AM187" s="99"/>
      <c r="AN187" s="99"/>
    </row>
    <row r="188" spans="1:40" s="71" customFormat="1" x14ac:dyDescent="0.3">
      <c r="A188" s="120">
        <v>4605</v>
      </c>
      <c r="B188" s="100" t="s">
        <v>120</v>
      </c>
      <c r="C188" s="120">
        <v>40</v>
      </c>
      <c r="D188" s="120">
        <v>2170</v>
      </c>
      <c r="E188" s="116">
        <v>3.5</v>
      </c>
      <c r="F188" s="120">
        <v>3460</v>
      </c>
      <c r="G188" s="107">
        <f t="shared" ref="G188:G195" si="72">R188</f>
        <v>2916.666666666667</v>
      </c>
      <c r="H188" s="121">
        <f t="shared" si="69"/>
        <v>3188.3333333333335</v>
      </c>
      <c r="I188" s="120"/>
      <c r="J188" s="121">
        <f t="shared" si="70"/>
        <v>1018.3333333333335</v>
      </c>
      <c r="K188" s="121">
        <f t="shared" si="68"/>
        <v>25.458333333333336</v>
      </c>
      <c r="L188" s="96">
        <f t="shared" si="64"/>
        <v>3.9854166666666671</v>
      </c>
      <c r="M188" s="96">
        <f t="shared" si="65"/>
        <v>29.443750000000001</v>
      </c>
      <c r="N188" s="122">
        <v>1633</v>
      </c>
      <c r="O188" s="123">
        <f t="shared" si="66"/>
        <v>816.5</v>
      </c>
      <c r="P188" s="123"/>
      <c r="Q188" s="120">
        <v>2500</v>
      </c>
      <c r="R188" s="119">
        <f t="shared" si="71"/>
        <v>2916.666666666667</v>
      </c>
      <c r="S188" s="123"/>
      <c r="T188" s="123"/>
      <c r="U188" s="123"/>
      <c r="V188" s="123"/>
      <c r="W188" s="123"/>
      <c r="X188" s="123"/>
      <c r="Y188" s="123"/>
      <c r="Z188" s="123"/>
      <c r="AA188" s="123"/>
      <c r="AB188" s="123"/>
      <c r="AC188" s="123"/>
      <c r="AD188" s="123"/>
      <c r="AE188" s="123"/>
      <c r="AF188" s="123"/>
      <c r="AG188" s="123"/>
      <c r="AH188" s="123"/>
      <c r="AI188" s="123"/>
      <c r="AJ188" s="123"/>
      <c r="AK188" s="123"/>
      <c r="AL188" s="123"/>
      <c r="AM188" s="123"/>
      <c r="AN188" s="123"/>
    </row>
    <row r="189" spans="1:40" s="71" customFormat="1" x14ac:dyDescent="0.3">
      <c r="A189" s="120">
        <v>4606</v>
      </c>
      <c r="B189" s="100" t="s">
        <v>248</v>
      </c>
      <c r="C189" s="120">
        <v>40</v>
      </c>
      <c r="D189" s="120">
        <v>742</v>
      </c>
      <c r="E189" s="116">
        <v>3.5</v>
      </c>
      <c r="F189" s="120">
        <v>2268</v>
      </c>
      <c r="G189" s="107">
        <f t="shared" si="72"/>
        <v>1750</v>
      </c>
      <c r="H189" s="121">
        <f t="shared" si="69"/>
        <v>2009</v>
      </c>
      <c r="I189" s="120"/>
      <c r="J189" s="121">
        <f t="shared" si="70"/>
        <v>1267</v>
      </c>
      <c r="K189" s="121">
        <f t="shared" si="68"/>
        <v>31.675000000000001</v>
      </c>
      <c r="L189" s="96">
        <f t="shared" si="64"/>
        <v>2.51125</v>
      </c>
      <c r="M189" s="96">
        <f t="shared" si="65"/>
        <v>34.186250000000001</v>
      </c>
      <c r="N189" s="122">
        <v>800</v>
      </c>
      <c r="O189" s="123">
        <f t="shared" si="66"/>
        <v>400</v>
      </c>
      <c r="P189" s="123"/>
      <c r="Q189" s="120">
        <v>1500</v>
      </c>
      <c r="R189" s="119">
        <f t="shared" si="71"/>
        <v>1750</v>
      </c>
      <c r="S189" s="123"/>
      <c r="T189" s="123"/>
      <c r="U189" s="123"/>
      <c r="V189" s="123"/>
      <c r="W189" s="123"/>
      <c r="X189" s="123"/>
      <c r="Y189" s="123"/>
      <c r="Z189" s="123"/>
      <c r="AA189" s="123"/>
      <c r="AB189" s="123"/>
      <c r="AC189" s="123"/>
      <c r="AD189" s="123"/>
      <c r="AE189" s="123"/>
      <c r="AF189" s="123"/>
      <c r="AG189" s="123"/>
      <c r="AH189" s="123"/>
      <c r="AI189" s="123"/>
      <c r="AJ189" s="123"/>
      <c r="AK189" s="123"/>
      <c r="AL189" s="123"/>
      <c r="AM189" s="123"/>
      <c r="AN189" s="123"/>
    </row>
    <row r="190" spans="1:40" s="71" customFormat="1" x14ac:dyDescent="0.3">
      <c r="A190" s="66">
        <v>227</v>
      </c>
      <c r="B190" s="67" t="s">
        <v>117</v>
      </c>
      <c r="C190" s="66">
        <v>40</v>
      </c>
      <c r="D190" s="88">
        <v>1426</v>
      </c>
      <c r="E190" s="68">
        <v>3.5</v>
      </c>
      <c r="F190" s="66">
        <v>5564</v>
      </c>
      <c r="G190" s="107">
        <f t="shared" si="72"/>
        <v>4375</v>
      </c>
      <c r="H190" s="69">
        <f t="shared" si="69"/>
        <v>4969.5</v>
      </c>
      <c r="I190" s="66"/>
      <c r="J190" s="119">
        <f t="shared" si="70"/>
        <v>3543.5</v>
      </c>
      <c r="K190" s="77">
        <f t="shared" si="68"/>
        <v>88.587500000000006</v>
      </c>
      <c r="L190" s="44">
        <f t="shared" si="64"/>
        <v>6.2118750000000009</v>
      </c>
      <c r="M190" s="40">
        <f t="shared" si="65"/>
        <v>94.799375000000012</v>
      </c>
      <c r="N190" s="83">
        <v>2707</v>
      </c>
      <c r="O190" s="71">
        <f t="shared" si="66"/>
        <v>1353.5</v>
      </c>
      <c r="P190" s="99"/>
      <c r="Q190" s="88">
        <v>3750</v>
      </c>
      <c r="R190" s="119">
        <f t="shared" si="71"/>
        <v>4375</v>
      </c>
      <c r="S190" s="99"/>
      <c r="T190" s="99"/>
      <c r="U190" s="99"/>
      <c r="V190" s="99"/>
      <c r="W190" s="99"/>
      <c r="X190" s="99"/>
      <c r="Y190" s="99"/>
      <c r="Z190" s="99"/>
      <c r="AA190" s="99"/>
      <c r="AB190" s="99"/>
      <c r="AC190" s="99"/>
      <c r="AD190" s="99"/>
      <c r="AE190" s="99"/>
      <c r="AF190" s="99"/>
      <c r="AG190" s="99"/>
      <c r="AH190" s="99"/>
      <c r="AI190" s="99"/>
      <c r="AJ190" s="99"/>
      <c r="AK190" s="99"/>
      <c r="AL190" s="99"/>
      <c r="AM190" s="99"/>
      <c r="AN190" s="99"/>
    </row>
    <row r="191" spans="1:40" s="71" customFormat="1" x14ac:dyDescent="0.3">
      <c r="A191" s="66">
        <v>1325</v>
      </c>
      <c r="B191" s="67" t="s">
        <v>125</v>
      </c>
      <c r="C191" s="66">
        <v>12</v>
      </c>
      <c r="D191" s="88">
        <v>1618</v>
      </c>
      <c r="E191" s="68">
        <v>6</v>
      </c>
      <c r="F191" s="66">
        <v>2343</v>
      </c>
      <c r="G191" s="107">
        <f t="shared" si="72"/>
        <v>1890</v>
      </c>
      <c r="H191" s="69">
        <f t="shared" si="69"/>
        <v>2116.5</v>
      </c>
      <c r="I191" s="66"/>
      <c r="J191" s="119">
        <f t="shared" si="70"/>
        <v>498.5</v>
      </c>
      <c r="K191" s="77">
        <f>(H191-D191-I191)/C191</f>
        <v>41.541666666666664</v>
      </c>
      <c r="L191" s="44">
        <f t="shared" si="64"/>
        <v>8.8187499999999996</v>
      </c>
      <c r="M191" s="40">
        <f t="shared" si="65"/>
        <v>50.360416666666666</v>
      </c>
      <c r="N191" s="83">
        <v>1000</v>
      </c>
      <c r="O191" s="71">
        <f t="shared" si="66"/>
        <v>500</v>
      </c>
      <c r="P191" s="99"/>
      <c r="Q191" s="88">
        <v>945</v>
      </c>
      <c r="R191" s="119">
        <f t="shared" si="71"/>
        <v>1890</v>
      </c>
      <c r="S191" s="99"/>
      <c r="T191" s="99"/>
      <c r="U191" s="99"/>
      <c r="V191" s="99"/>
      <c r="W191" s="99"/>
      <c r="X191" s="99"/>
      <c r="Y191" s="99"/>
      <c r="Z191" s="99"/>
      <c r="AA191" s="99"/>
      <c r="AB191" s="99"/>
      <c r="AC191" s="99"/>
      <c r="AD191" s="99"/>
      <c r="AE191" s="99"/>
      <c r="AF191" s="99"/>
      <c r="AG191" s="99"/>
      <c r="AH191" s="99"/>
      <c r="AI191" s="99"/>
      <c r="AJ191" s="99"/>
      <c r="AK191" s="99"/>
      <c r="AL191" s="99"/>
      <c r="AM191" s="99"/>
      <c r="AN191" s="99"/>
    </row>
    <row r="192" spans="1:40" s="71" customFormat="1" x14ac:dyDescent="0.3">
      <c r="A192" s="66">
        <v>1326</v>
      </c>
      <c r="B192" s="67" t="s">
        <v>266</v>
      </c>
      <c r="C192" s="66">
        <v>12</v>
      </c>
      <c r="D192" s="88">
        <v>0</v>
      </c>
      <c r="E192" s="68">
        <v>6</v>
      </c>
      <c r="F192" s="66">
        <v>645</v>
      </c>
      <c r="G192" s="107">
        <f t="shared" si="72"/>
        <v>600</v>
      </c>
      <c r="H192" s="69">
        <f t="shared" si="69"/>
        <v>622.5</v>
      </c>
      <c r="I192" s="66"/>
      <c r="J192" s="119">
        <f t="shared" si="70"/>
        <v>622.5</v>
      </c>
      <c r="K192" s="77">
        <f>(H192-D192-I192)/C192</f>
        <v>51.875</v>
      </c>
      <c r="L192" s="44">
        <f t="shared" si="64"/>
        <v>2.59375</v>
      </c>
      <c r="M192" s="40">
        <f t="shared" si="65"/>
        <v>54.46875</v>
      </c>
      <c r="N192" s="83">
        <v>281</v>
      </c>
      <c r="O192" s="71">
        <f t="shared" si="66"/>
        <v>140.5</v>
      </c>
      <c r="P192" s="99"/>
      <c r="Q192" s="88">
        <v>300</v>
      </c>
      <c r="R192" s="119">
        <f t="shared" si="71"/>
        <v>600</v>
      </c>
      <c r="S192" s="99"/>
      <c r="T192" s="99"/>
      <c r="U192" s="99"/>
      <c r="V192" s="99"/>
      <c r="W192" s="99"/>
      <c r="X192" s="99"/>
      <c r="Y192" s="99"/>
      <c r="Z192" s="99"/>
      <c r="AA192" s="99"/>
      <c r="AB192" s="99"/>
      <c r="AC192" s="99"/>
      <c r="AD192" s="99"/>
      <c r="AE192" s="99"/>
      <c r="AF192" s="99"/>
      <c r="AG192" s="99"/>
      <c r="AH192" s="99"/>
      <c r="AI192" s="99"/>
      <c r="AJ192" s="99"/>
      <c r="AK192" s="99"/>
      <c r="AL192" s="99"/>
      <c r="AM192" s="99"/>
      <c r="AN192" s="99"/>
    </row>
    <row r="193" spans="1:40" s="71" customFormat="1" x14ac:dyDescent="0.3">
      <c r="A193" s="66">
        <v>1327</v>
      </c>
      <c r="B193" s="67" t="s">
        <v>126</v>
      </c>
      <c r="C193" s="66">
        <v>12</v>
      </c>
      <c r="D193" s="88">
        <v>2849</v>
      </c>
      <c r="E193" s="68">
        <v>6</v>
      </c>
      <c r="F193" s="66">
        <v>3246</v>
      </c>
      <c r="G193" s="107">
        <f t="shared" si="72"/>
        <v>3282</v>
      </c>
      <c r="H193" s="69">
        <f t="shared" si="69"/>
        <v>3264</v>
      </c>
      <c r="I193" s="66"/>
      <c r="J193" s="119">
        <f t="shared" si="70"/>
        <v>415</v>
      </c>
      <c r="K193" s="77">
        <f>(H193-D193-I193)/C193</f>
        <v>34.583333333333336</v>
      </c>
      <c r="L193" s="44">
        <f t="shared" si="64"/>
        <v>13.600000000000001</v>
      </c>
      <c r="M193" s="40">
        <f t="shared" si="65"/>
        <v>48.183333333333337</v>
      </c>
      <c r="N193" s="83">
        <v>1307</v>
      </c>
      <c r="O193" s="71">
        <f t="shared" si="66"/>
        <v>653.5</v>
      </c>
      <c r="P193" s="99"/>
      <c r="Q193" s="88">
        <v>1641</v>
      </c>
      <c r="R193" s="119">
        <f t="shared" si="71"/>
        <v>3282</v>
      </c>
      <c r="S193" s="99"/>
      <c r="T193" s="99"/>
      <c r="U193" s="99"/>
      <c r="V193" s="99"/>
      <c r="W193" s="99"/>
      <c r="X193" s="99"/>
      <c r="Y193" s="99"/>
      <c r="Z193" s="99"/>
      <c r="AA193" s="99"/>
      <c r="AB193" s="99"/>
      <c r="AC193" s="99"/>
      <c r="AD193" s="99"/>
      <c r="AE193" s="99"/>
      <c r="AF193" s="99"/>
      <c r="AG193" s="99"/>
      <c r="AH193" s="99"/>
      <c r="AI193" s="99"/>
      <c r="AJ193" s="99"/>
      <c r="AK193" s="99"/>
      <c r="AL193" s="99"/>
      <c r="AM193" s="99"/>
      <c r="AN193" s="99"/>
    </row>
    <row r="194" spans="1:40" s="71" customFormat="1" x14ac:dyDescent="0.3">
      <c r="A194" s="66">
        <v>174</v>
      </c>
      <c r="B194" s="67" t="s">
        <v>377</v>
      </c>
      <c r="C194" s="66">
        <v>6</v>
      </c>
      <c r="D194" s="88">
        <v>1809</v>
      </c>
      <c r="E194" s="68">
        <v>9</v>
      </c>
      <c r="F194" s="66">
        <v>1962</v>
      </c>
      <c r="G194" s="107">
        <f t="shared" si="72"/>
        <v>1962</v>
      </c>
      <c r="H194" s="69">
        <f t="shared" si="69"/>
        <v>1962</v>
      </c>
      <c r="I194" s="66"/>
      <c r="J194" s="119">
        <f t="shared" si="70"/>
        <v>153</v>
      </c>
      <c r="K194" s="77">
        <f>(H194-D194-I194)/C194</f>
        <v>25.5</v>
      </c>
      <c r="L194" s="44"/>
      <c r="M194" s="40"/>
      <c r="N194" s="83"/>
      <c r="P194" s="99"/>
      <c r="Q194" s="88">
        <v>654</v>
      </c>
      <c r="R194" s="119">
        <f t="shared" si="71"/>
        <v>1962</v>
      </c>
      <c r="S194" s="99"/>
      <c r="T194" s="99"/>
      <c r="U194" s="99"/>
      <c r="V194" s="99"/>
      <c r="W194" s="99"/>
      <c r="X194" s="99"/>
      <c r="Y194" s="99"/>
      <c r="Z194" s="99"/>
      <c r="AA194" s="99"/>
      <c r="AB194" s="99"/>
      <c r="AC194" s="99"/>
      <c r="AD194" s="99"/>
      <c r="AE194" s="99"/>
      <c r="AF194" s="99"/>
      <c r="AG194" s="99"/>
      <c r="AH194" s="99"/>
      <c r="AI194" s="99"/>
      <c r="AJ194" s="99"/>
      <c r="AK194" s="99"/>
      <c r="AL194" s="99"/>
      <c r="AM194" s="99"/>
      <c r="AN194" s="99"/>
    </row>
    <row r="195" spans="1:40" s="71" customFormat="1" x14ac:dyDescent="0.3">
      <c r="A195" s="66">
        <v>3077</v>
      </c>
      <c r="B195" s="67" t="s">
        <v>50</v>
      </c>
      <c r="C195" s="66">
        <v>6</v>
      </c>
      <c r="D195" s="88">
        <v>576</v>
      </c>
      <c r="E195" s="68">
        <v>9</v>
      </c>
      <c r="F195" s="66">
        <v>711</v>
      </c>
      <c r="G195" s="107">
        <f t="shared" si="72"/>
        <v>900</v>
      </c>
      <c r="H195" s="69">
        <f t="shared" si="69"/>
        <v>805.5</v>
      </c>
      <c r="I195" s="66"/>
      <c r="J195" s="119">
        <f t="shared" si="70"/>
        <v>229.5</v>
      </c>
      <c r="K195" s="77">
        <f>(H195-D195-I195)/C195</f>
        <v>38.25</v>
      </c>
      <c r="L195" s="44">
        <f>H195*0.05/C195</f>
        <v>6.7125000000000012</v>
      </c>
      <c r="M195" s="40">
        <f t="shared" ref="M195:M215" si="73">K195+L195</f>
        <v>44.962499999999999</v>
      </c>
      <c r="N195" s="83">
        <v>138</v>
      </c>
      <c r="O195" s="71">
        <f t="shared" ref="O195:O215" si="74">N195/2</f>
        <v>69</v>
      </c>
      <c r="P195" s="99"/>
      <c r="Q195" s="88">
        <v>300</v>
      </c>
      <c r="R195" s="119">
        <f t="shared" si="71"/>
        <v>900</v>
      </c>
      <c r="S195" s="99"/>
      <c r="T195" s="99"/>
      <c r="U195" s="99"/>
      <c r="V195" s="99"/>
      <c r="W195" s="99"/>
      <c r="X195" s="99"/>
      <c r="Y195" s="99"/>
      <c r="Z195" s="99"/>
      <c r="AA195" s="99"/>
      <c r="AB195" s="99"/>
      <c r="AC195" s="99"/>
      <c r="AD195" s="99"/>
      <c r="AE195" s="99"/>
      <c r="AF195" s="99"/>
      <c r="AG195" s="99"/>
      <c r="AH195" s="99"/>
      <c r="AI195" s="99"/>
      <c r="AJ195" s="99"/>
      <c r="AK195" s="99"/>
      <c r="AL195" s="99"/>
      <c r="AM195" s="99"/>
      <c r="AN195" s="99"/>
    </row>
    <row r="196" spans="1:40" s="71" customFormat="1" x14ac:dyDescent="0.3">
      <c r="A196" s="66">
        <v>2002</v>
      </c>
      <c r="B196" s="67" t="s">
        <v>344</v>
      </c>
      <c r="C196" s="66">
        <v>10</v>
      </c>
      <c r="D196" s="88">
        <v>2865</v>
      </c>
      <c r="E196" s="68">
        <v>3.5</v>
      </c>
      <c r="F196" s="66">
        <v>5734</v>
      </c>
      <c r="G196" s="107">
        <f t="shared" ref="G196:G210" si="75">R196</f>
        <v>5273.3333333333339</v>
      </c>
      <c r="H196" s="69">
        <f t="shared" si="69"/>
        <v>5503.666666666667</v>
      </c>
      <c r="I196" s="66">
        <v>2000</v>
      </c>
      <c r="J196" s="119">
        <f t="shared" si="70"/>
        <v>638.66666666666697</v>
      </c>
      <c r="K196" s="77">
        <f>IF(J196&lt;=0,0, J196)/C196</f>
        <v>63.866666666666696</v>
      </c>
      <c r="L196" s="44">
        <f>H196*0.05/C196</f>
        <v>27.518333333333334</v>
      </c>
      <c r="M196" s="40">
        <f t="shared" si="73"/>
        <v>91.385000000000034</v>
      </c>
      <c r="N196" s="83">
        <v>1741</v>
      </c>
      <c r="O196" s="71">
        <f t="shared" si="74"/>
        <v>870.5</v>
      </c>
      <c r="P196" s="99"/>
      <c r="Q196" s="88">
        <v>4520</v>
      </c>
      <c r="R196" s="119">
        <f t="shared" si="71"/>
        <v>5273.3333333333339</v>
      </c>
      <c r="S196" s="99"/>
      <c r="T196" s="99"/>
      <c r="U196" s="99"/>
      <c r="V196" s="99"/>
      <c r="W196" s="99"/>
      <c r="X196" s="99"/>
      <c r="Y196" s="99"/>
      <c r="Z196" s="99"/>
      <c r="AA196" s="99"/>
      <c r="AB196" s="99"/>
      <c r="AC196" s="99"/>
      <c r="AD196" s="99"/>
      <c r="AE196" s="99"/>
      <c r="AF196" s="99"/>
      <c r="AG196" s="99"/>
      <c r="AH196" s="99"/>
      <c r="AI196" s="99"/>
      <c r="AJ196" s="99"/>
      <c r="AK196" s="99"/>
      <c r="AL196" s="99"/>
      <c r="AM196" s="99"/>
      <c r="AN196" s="99"/>
    </row>
    <row r="197" spans="1:40" s="71" customFormat="1" x14ac:dyDescent="0.3">
      <c r="A197" s="66">
        <v>2001</v>
      </c>
      <c r="B197" s="67" t="s">
        <v>15</v>
      </c>
      <c r="C197" s="66">
        <v>20</v>
      </c>
      <c r="D197" s="88">
        <v>4177</v>
      </c>
      <c r="E197" s="68">
        <v>3.5</v>
      </c>
      <c r="F197" s="66">
        <v>7365</v>
      </c>
      <c r="G197" s="107">
        <f t="shared" si="75"/>
        <v>8088.5</v>
      </c>
      <c r="H197" s="69">
        <f t="shared" si="69"/>
        <v>7726.75</v>
      </c>
      <c r="I197" s="66">
        <v>2000</v>
      </c>
      <c r="J197" s="119">
        <f t="shared" si="70"/>
        <v>1549.75</v>
      </c>
      <c r="K197" s="77">
        <f>IF(J197&lt;=0,0, J197)/C197</f>
        <v>77.487499999999997</v>
      </c>
      <c r="L197" s="44">
        <f>H197*0.05/C197</f>
        <v>19.316875000000003</v>
      </c>
      <c r="M197" s="40">
        <f t="shared" si="73"/>
        <v>96.804374999999993</v>
      </c>
      <c r="N197" s="83">
        <v>5063</v>
      </c>
      <c r="O197" s="71">
        <f t="shared" si="74"/>
        <v>2531.5</v>
      </c>
      <c r="P197" s="99"/>
      <c r="Q197" s="88">
        <v>6933</v>
      </c>
      <c r="R197" s="119">
        <f t="shared" si="71"/>
        <v>8088.5</v>
      </c>
      <c r="S197" s="99"/>
      <c r="T197" s="99"/>
      <c r="U197" s="99"/>
      <c r="V197" s="99"/>
      <c r="W197" s="99"/>
      <c r="X197" s="99"/>
      <c r="Y197" s="99"/>
      <c r="Z197" s="99"/>
      <c r="AA197" s="99"/>
      <c r="AB197" s="99"/>
      <c r="AC197" s="99"/>
      <c r="AD197" s="99"/>
      <c r="AE197" s="99"/>
      <c r="AF197" s="99"/>
      <c r="AG197" s="99"/>
      <c r="AH197" s="99"/>
      <c r="AI197" s="99"/>
      <c r="AJ197" s="99"/>
      <c r="AK197" s="99"/>
      <c r="AL197" s="99"/>
      <c r="AM197" s="99"/>
      <c r="AN197" s="99"/>
    </row>
    <row r="198" spans="1:40" s="71" customFormat="1" x14ac:dyDescent="0.3">
      <c r="A198" s="66">
        <v>409</v>
      </c>
      <c r="B198" s="67" t="s">
        <v>321</v>
      </c>
      <c r="C198" s="66">
        <v>50</v>
      </c>
      <c r="D198" s="88">
        <v>168</v>
      </c>
      <c r="E198" s="68">
        <v>6</v>
      </c>
      <c r="F198" s="66">
        <v>1086</v>
      </c>
      <c r="G198" s="107">
        <f t="shared" si="75"/>
        <v>1086</v>
      </c>
      <c r="H198" s="69">
        <f t="shared" si="69"/>
        <v>1086</v>
      </c>
      <c r="I198" s="66"/>
      <c r="J198" s="119">
        <f t="shared" si="70"/>
        <v>918</v>
      </c>
      <c r="K198" s="77">
        <f t="shared" ref="K198:K210" si="76">(H198-D198-I198)/C198</f>
        <v>18.36</v>
      </c>
      <c r="L198" s="44"/>
      <c r="M198" s="40">
        <f t="shared" si="73"/>
        <v>18.36</v>
      </c>
      <c r="N198" s="83"/>
      <c r="O198" s="71">
        <f t="shared" si="74"/>
        <v>0</v>
      </c>
      <c r="P198" s="99"/>
      <c r="Q198" s="88">
        <v>543</v>
      </c>
      <c r="R198" s="119">
        <f t="shared" si="71"/>
        <v>1086</v>
      </c>
      <c r="S198" s="99"/>
      <c r="T198" s="99"/>
      <c r="U198" s="99"/>
      <c r="V198" s="99"/>
      <c r="W198" s="99"/>
      <c r="X198" s="99"/>
      <c r="Y198" s="99"/>
      <c r="Z198" s="99"/>
      <c r="AA198" s="99"/>
      <c r="AB198" s="99"/>
      <c r="AC198" s="99"/>
      <c r="AD198" s="99"/>
      <c r="AE198" s="99"/>
      <c r="AF198" s="99"/>
      <c r="AG198" s="99"/>
      <c r="AH198" s="99"/>
      <c r="AI198" s="99"/>
      <c r="AJ198" s="99"/>
      <c r="AK198" s="99"/>
      <c r="AL198" s="99"/>
      <c r="AM198" s="99"/>
      <c r="AN198" s="99"/>
    </row>
    <row r="199" spans="1:40" s="71" customFormat="1" x14ac:dyDescent="0.3">
      <c r="A199" s="66">
        <v>3024</v>
      </c>
      <c r="B199" s="67" t="s">
        <v>272</v>
      </c>
      <c r="C199" s="66">
        <v>12</v>
      </c>
      <c r="D199" s="88">
        <v>533</v>
      </c>
      <c r="E199" s="68">
        <v>9</v>
      </c>
      <c r="F199" s="66">
        <v>2214</v>
      </c>
      <c r="G199" s="107">
        <f t="shared" si="75"/>
        <v>3195</v>
      </c>
      <c r="H199" s="69">
        <f t="shared" si="69"/>
        <v>2704.5</v>
      </c>
      <c r="I199" s="66"/>
      <c r="J199" s="119">
        <f t="shared" si="70"/>
        <v>2171.5</v>
      </c>
      <c r="K199" s="77">
        <f t="shared" si="76"/>
        <v>180.95833333333334</v>
      </c>
      <c r="L199" s="44">
        <f t="shared" ref="L199:L215" si="77">H199*0.05/C199</f>
        <v>11.268749999999999</v>
      </c>
      <c r="M199" s="40">
        <f t="shared" si="73"/>
        <v>192.22708333333335</v>
      </c>
      <c r="N199" s="83">
        <v>576</v>
      </c>
      <c r="O199" s="71">
        <f t="shared" si="74"/>
        <v>288</v>
      </c>
      <c r="P199" s="99"/>
      <c r="Q199" s="88">
        <v>1065</v>
      </c>
      <c r="R199" s="119">
        <f t="shared" si="71"/>
        <v>3195</v>
      </c>
      <c r="S199" s="99"/>
      <c r="T199" s="99"/>
      <c r="U199" s="99"/>
      <c r="V199" s="99"/>
      <c r="W199" s="99"/>
      <c r="X199" s="99"/>
      <c r="Y199" s="99"/>
      <c r="Z199" s="99"/>
      <c r="AA199" s="99"/>
      <c r="AB199" s="99"/>
      <c r="AC199" s="99"/>
      <c r="AD199" s="99"/>
      <c r="AE199" s="99"/>
      <c r="AF199" s="99"/>
      <c r="AG199" s="99"/>
      <c r="AH199" s="99"/>
      <c r="AI199" s="99"/>
      <c r="AJ199" s="99"/>
      <c r="AK199" s="99"/>
      <c r="AL199" s="99"/>
      <c r="AM199" s="99"/>
      <c r="AN199" s="99"/>
    </row>
    <row r="200" spans="1:40" s="71" customFormat="1" x14ac:dyDescent="0.3">
      <c r="A200" s="66">
        <v>3109</v>
      </c>
      <c r="B200" s="67" t="s">
        <v>273</v>
      </c>
      <c r="C200" s="66">
        <v>12</v>
      </c>
      <c r="D200" s="88">
        <v>379</v>
      </c>
      <c r="E200" s="68">
        <v>9</v>
      </c>
      <c r="F200" s="66">
        <v>2115</v>
      </c>
      <c r="G200" s="107">
        <f t="shared" si="75"/>
        <v>3786</v>
      </c>
      <c r="H200" s="69">
        <f t="shared" si="69"/>
        <v>2950.5</v>
      </c>
      <c r="I200" s="66"/>
      <c r="J200" s="119">
        <f t="shared" si="70"/>
        <v>2571.5</v>
      </c>
      <c r="K200" s="77">
        <f t="shared" si="76"/>
        <v>214.29166666666666</v>
      </c>
      <c r="L200" s="44">
        <f t="shared" si="77"/>
        <v>12.293750000000001</v>
      </c>
      <c r="M200" s="40">
        <f t="shared" si="73"/>
        <v>226.58541666666665</v>
      </c>
      <c r="N200" s="83">
        <v>556</v>
      </c>
      <c r="O200" s="71">
        <f t="shared" si="74"/>
        <v>278</v>
      </c>
      <c r="P200" s="99"/>
      <c r="Q200" s="88">
        <v>1262</v>
      </c>
      <c r="R200" s="119">
        <f t="shared" si="71"/>
        <v>3786</v>
      </c>
      <c r="S200" s="99"/>
      <c r="T200" s="99"/>
      <c r="U200" s="99"/>
      <c r="V200" s="99"/>
      <c r="W200" s="99"/>
      <c r="X200" s="99"/>
      <c r="Y200" s="99"/>
      <c r="Z200" s="99"/>
      <c r="AA200" s="99"/>
      <c r="AB200" s="99"/>
      <c r="AC200" s="99"/>
      <c r="AD200" s="99"/>
      <c r="AE200" s="99"/>
      <c r="AF200" s="99"/>
      <c r="AG200" s="99"/>
      <c r="AH200" s="99"/>
      <c r="AI200" s="99"/>
      <c r="AJ200" s="99"/>
      <c r="AK200" s="99"/>
      <c r="AL200" s="99"/>
      <c r="AM200" s="99"/>
      <c r="AN200" s="99"/>
    </row>
    <row r="201" spans="1:40" s="71" customFormat="1" x14ac:dyDescent="0.3">
      <c r="A201" s="66">
        <v>3107</v>
      </c>
      <c r="B201" s="67" t="s">
        <v>440</v>
      </c>
      <c r="C201" s="66">
        <v>48</v>
      </c>
      <c r="D201" s="88">
        <v>0</v>
      </c>
      <c r="E201" s="68">
        <v>5</v>
      </c>
      <c r="F201" s="66">
        <v>880</v>
      </c>
      <c r="G201" s="107">
        <f t="shared" si="75"/>
        <v>1166.6666666666667</v>
      </c>
      <c r="H201" s="69">
        <f t="shared" si="69"/>
        <v>1023.3333333333334</v>
      </c>
      <c r="I201" s="66"/>
      <c r="J201" s="119">
        <f t="shared" si="70"/>
        <v>1023.3333333333334</v>
      </c>
      <c r="K201" s="77">
        <f t="shared" si="76"/>
        <v>21.319444444444446</v>
      </c>
      <c r="L201" s="44">
        <f t="shared" si="77"/>
        <v>1.0659722222222223</v>
      </c>
      <c r="M201" s="40">
        <f t="shared" si="73"/>
        <v>22.385416666666668</v>
      </c>
      <c r="N201" s="83">
        <v>504</v>
      </c>
      <c r="O201" s="71">
        <f t="shared" si="74"/>
        <v>252</v>
      </c>
      <c r="P201" s="99"/>
      <c r="Q201" s="88">
        <v>700</v>
      </c>
      <c r="R201" s="119">
        <f t="shared" si="71"/>
        <v>1166.6666666666667</v>
      </c>
      <c r="S201" s="99"/>
      <c r="T201" s="99"/>
      <c r="U201" s="99"/>
      <c r="V201" s="99"/>
      <c r="W201" s="99"/>
      <c r="X201" s="99"/>
      <c r="Y201" s="99"/>
      <c r="Z201" s="99"/>
      <c r="AA201" s="99"/>
      <c r="AB201" s="99"/>
      <c r="AC201" s="99"/>
      <c r="AD201" s="99"/>
      <c r="AE201" s="99"/>
      <c r="AF201" s="99"/>
      <c r="AG201" s="99"/>
      <c r="AH201" s="99"/>
      <c r="AI201" s="99"/>
      <c r="AJ201" s="99"/>
      <c r="AK201" s="99"/>
      <c r="AL201" s="99"/>
      <c r="AM201" s="99"/>
      <c r="AN201" s="99"/>
    </row>
    <row r="202" spans="1:40" s="71" customFormat="1" x14ac:dyDescent="0.3">
      <c r="A202" s="66">
        <v>3106</v>
      </c>
      <c r="B202" s="67" t="s">
        <v>397</v>
      </c>
      <c r="C202" s="66">
        <v>48</v>
      </c>
      <c r="D202" s="88">
        <v>0</v>
      </c>
      <c r="E202" s="68">
        <v>5</v>
      </c>
      <c r="F202" s="66">
        <v>3243</v>
      </c>
      <c r="G202" s="107">
        <f t="shared" si="75"/>
        <v>1750</v>
      </c>
      <c r="H202" s="69">
        <f t="shared" si="69"/>
        <v>2496.5</v>
      </c>
      <c r="I202" s="66"/>
      <c r="J202" s="119">
        <f t="shared" si="70"/>
        <v>2496.5</v>
      </c>
      <c r="K202" s="77">
        <f t="shared" si="76"/>
        <v>52.010416666666664</v>
      </c>
      <c r="L202" s="44">
        <f t="shared" si="77"/>
        <v>2.6005208333333334</v>
      </c>
      <c r="M202" s="40">
        <f t="shared" si="73"/>
        <v>54.610937499999999</v>
      </c>
      <c r="N202" s="83">
        <v>1104</v>
      </c>
      <c r="O202" s="71">
        <f t="shared" si="74"/>
        <v>552</v>
      </c>
      <c r="P202" s="99"/>
      <c r="Q202" s="88">
        <v>1050</v>
      </c>
      <c r="R202" s="119">
        <f t="shared" si="71"/>
        <v>1750</v>
      </c>
      <c r="S202" s="99"/>
      <c r="T202" s="99"/>
      <c r="U202" s="99"/>
      <c r="V202" s="99"/>
      <c r="W202" s="99"/>
      <c r="X202" s="99"/>
      <c r="Y202" s="99"/>
      <c r="Z202" s="99"/>
      <c r="AA202" s="99"/>
      <c r="AB202" s="99"/>
      <c r="AC202" s="99"/>
      <c r="AD202" s="99"/>
      <c r="AE202" s="99"/>
      <c r="AF202" s="99"/>
      <c r="AG202" s="99"/>
      <c r="AH202" s="99"/>
      <c r="AI202" s="99"/>
      <c r="AJ202" s="99"/>
      <c r="AK202" s="99"/>
      <c r="AL202" s="99"/>
      <c r="AM202" s="99"/>
      <c r="AN202" s="99"/>
    </row>
    <row r="203" spans="1:40" s="71" customFormat="1" x14ac:dyDescent="0.3">
      <c r="A203" s="66">
        <v>3090</v>
      </c>
      <c r="B203" s="67" t="s">
        <v>398</v>
      </c>
      <c r="C203" s="66">
        <v>48</v>
      </c>
      <c r="D203" s="88">
        <v>0</v>
      </c>
      <c r="E203" s="68">
        <v>5</v>
      </c>
      <c r="F203" s="66">
        <v>8638</v>
      </c>
      <c r="G203" s="107">
        <f t="shared" si="75"/>
        <v>5000</v>
      </c>
      <c r="H203" s="69">
        <f t="shared" si="69"/>
        <v>6819</v>
      </c>
      <c r="I203" s="66"/>
      <c r="J203" s="119">
        <f t="shared" si="70"/>
        <v>6819</v>
      </c>
      <c r="K203" s="77">
        <f t="shared" si="76"/>
        <v>142.0625</v>
      </c>
      <c r="L203" s="44">
        <f t="shared" si="77"/>
        <v>7.1031250000000012</v>
      </c>
      <c r="M203" s="40">
        <f t="shared" si="73"/>
        <v>149.16562500000001</v>
      </c>
      <c r="N203" s="83">
        <v>2198</v>
      </c>
      <c r="O203" s="71">
        <f t="shared" si="74"/>
        <v>1099</v>
      </c>
      <c r="P203" s="99"/>
      <c r="Q203" s="88">
        <v>3000</v>
      </c>
      <c r="R203" s="119">
        <f t="shared" si="71"/>
        <v>5000</v>
      </c>
      <c r="S203" s="99"/>
      <c r="T203" s="99"/>
      <c r="U203" s="99"/>
      <c r="V203" s="99"/>
      <c r="W203" s="99"/>
      <c r="X203" s="99"/>
      <c r="Y203" s="99"/>
      <c r="Z203" s="99"/>
      <c r="AA203" s="99"/>
      <c r="AB203" s="99"/>
      <c r="AC203" s="99"/>
      <c r="AD203" s="99"/>
      <c r="AE203" s="99"/>
      <c r="AF203" s="99"/>
      <c r="AG203" s="99"/>
      <c r="AH203" s="99"/>
      <c r="AI203" s="99"/>
      <c r="AJ203" s="99"/>
      <c r="AK203" s="99"/>
      <c r="AL203" s="99"/>
      <c r="AM203" s="99"/>
      <c r="AN203" s="99"/>
    </row>
    <row r="204" spans="1:40" s="71" customFormat="1" x14ac:dyDescent="0.3">
      <c r="A204" s="66">
        <v>3091</v>
      </c>
      <c r="B204" s="67" t="s">
        <v>399</v>
      </c>
      <c r="C204" s="66">
        <v>48</v>
      </c>
      <c r="D204" s="88">
        <v>1444</v>
      </c>
      <c r="E204" s="68">
        <v>5</v>
      </c>
      <c r="F204" s="66">
        <v>4998</v>
      </c>
      <c r="G204" s="107">
        <f t="shared" si="75"/>
        <v>3570</v>
      </c>
      <c r="H204" s="69">
        <f t="shared" si="69"/>
        <v>4284</v>
      </c>
      <c r="I204" s="66"/>
      <c r="J204" s="119">
        <f t="shared" si="70"/>
        <v>2840</v>
      </c>
      <c r="K204" s="77">
        <f t="shared" si="76"/>
        <v>59.166666666666664</v>
      </c>
      <c r="L204" s="44">
        <f t="shared" si="77"/>
        <v>4.4625000000000004</v>
      </c>
      <c r="M204" s="40">
        <f t="shared" si="73"/>
        <v>63.629166666666663</v>
      </c>
      <c r="N204" s="83">
        <v>1429</v>
      </c>
      <c r="O204" s="71">
        <f t="shared" si="74"/>
        <v>714.5</v>
      </c>
      <c r="P204" s="99"/>
      <c r="Q204" s="88">
        <v>2142</v>
      </c>
      <c r="R204" s="119">
        <f t="shared" si="71"/>
        <v>3570</v>
      </c>
      <c r="S204" s="99"/>
      <c r="T204" s="99"/>
      <c r="U204" s="99"/>
      <c r="V204" s="99"/>
      <c r="W204" s="99"/>
      <c r="X204" s="99"/>
      <c r="Y204" s="99"/>
      <c r="Z204" s="99"/>
      <c r="AA204" s="99"/>
      <c r="AB204" s="99"/>
      <c r="AC204" s="99"/>
      <c r="AD204" s="99"/>
      <c r="AE204" s="99"/>
      <c r="AF204" s="99"/>
      <c r="AG204" s="99"/>
      <c r="AH204" s="99"/>
      <c r="AI204" s="99"/>
      <c r="AJ204" s="99"/>
      <c r="AK204" s="99"/>
      <c r="AL204" s="99"/>
      <c r="AM204" s="99"/>
      <c r="AN204" s="99"/>
    </row>
    <row r="205" spans="1:40" s="71" customFormat="1" x14ac:dyDescent="0.3">
      <c r="A205" s="66">
        <v>3092</v>
      </c>
      <c r="B205" s="67" t="s">
        <v>400</v>
      </c>
      <c r="C205" s="66">
        <v>48</v>
      </c>
      <c r="D205" s="88">
        <v>839</v>
      </c>
      <c r="E205" s="68">
        <v>5</v>
      </c>
      <c r="F205" s="66">
        <v>4438</v>
      </c>
      <c r="G205" s="107">
        <f t="shared" si="75"/>
        <v>3150</v>
      </c>
      <c r="H205" s="69">
        <f t="shared" si="69"/>
        <v>3794</v>
      </c>
      <c r="I205" s="66"/>
      <c r="J205" s="119">
        <f t="shared" si="70"/>
        <v>2955</v>
      </c>
      <c r="K205" s="77">
        <f t="shared" si="76"/>
        <v>61.5625</v>
      </c>
      <c r="L205" s="44">
        <f t="shared" si="77"/>
        <v>3.9520833333333338</v>
      </c>
      <c r="M205" s="40">
        <f t="shared" si="73"/>
        <v>65.514583333333334</v>
      </c>
      <c r="N205" s="83">
        <v>2227</v>
      </c>
      <c r="O205" s="71">
        <f t="shared" si="74"/>
        <v>1113.5</v>
      </c>
      <c r="P205" s="99"/>
      <c r="Q205" s="88">
        <v>1890</v>
      </c>
      <c r="R205" s="119">
        <f t="shared" si="71"/>
        <v>3150</v>
      </c>
      <c r="S205" s="99"/>
      <c r="T205" s="99"/>
      <c r="U205" s="99"/>
      <c r="V205" s="99"/>
      <c r="W205" s="99"/>
      <c r="X205" s="99"/>
      <c r="Y205" s="99"/>
      <c r="Z205" s="99"/>
      <c r="AA205" s="99"/>
      <c r="AB205" s="99"/>
      <c r="AC205" s="99"/>
      <c r="AD205" s="99"/>
      <c r="AE205" s="99"/>
      <c r="AF205" s="99"/>
      <c r="AG205" s="99"/>
      <c r="AH205" s="99"/>
      <c r="AI205" s="99"/>
      <c r="AJ205" s="99"/>
      <c r="AK205" s="99"/>
      <c r="AL205" s="99"/>
      <c r="AM205" s="99"/>
      <c r="AN205" s="99"/>
    </row>
    <row r="206" spans="1:40" s="71" customFormat="1" x14ac:dyDescent="0.3">
      <c r="A206" s="66">
        <v>3093</v>
      </c>
      <c r="B206" s="67" t="s">
        <v>401</v>
      </c>
      <c r="C206" s="66">
        <v>48</v>
      </c>
      <c r="D206" s="88">
        <v>0</v>
      </c>
      <c r="E206" s="68">
        <v>5</v>
      </c>
      <c r="F206" s="66">
        <v>1178</v>
      </c>
      <c r="G206" s="107">
        <f t="shared" si="75"/>
        <v>1833.3333333333335</v>
      </c>
      <c r="H206" s="69">
        <f t="shared" si="69"/>
        <v>1505.6666666666667</v>
      </c>
      <c r="I206" s="66"/>
      <c r="J206" s="119">
        <f t="shared" si="70"/>
        <v>1505.6666666666667</v>
      </c>
      <c r="K206" s="77">
        <f t="shared" si="76"/>
        <v>31.368055555555557</v>
      </c>
      <c r="L206" s="44">
        <f t="shared" si="77"/>
        <v>1.568402777777778</v>
      </c>
      <c r="M206" s="40">
        <f t="shared" si="73"/>
        <v>32.936458333333334</v>
      </c>
      <c r="N206" s="83">
        <v>712</v>
      </c>
      <c r="O206" s="71">
        <f t="shared" si="74"/>
        <v>356</v>
      </c>
      <c r="P206" s="99"/>
      <c r="Q206" s="88">
        <v>1100</v>
      </c>
      <c r="R206" s="119">
        <f t="shared" si="71"/>
        <v>1833.3333333333335</v>
      </c>
      <c r="S206" s="99"/>
      <c r="T206" s="99"/>
      <c r="U206" s="99"/>
      <c r="V206" s="99"/>
      <c r="W206" s="99"/>
      <c r="X206" s="99"/>
      <c r="Y206" s="99"/>
      <c r="Z206" s="99"/>
      <c r="AA206" s="99"/>
      <c r="AB206" s="99"/>
      <c r="AC206" s="99"/>
      <c r="AD206" s="99"/>
      <c r="AE206" s="99"/>
      <c r="AF206" s="99"/>
      <c r="AG206" s="99"/>
      <c r="AH206" s="99"/>
      <c r="AI206" s="99"/>
      <c r="AJ206" s="99"/>
      <c r="AK206" s="99"/>
      <c r="AL206" s="99"/>
      <c r="AM206" s="99"/>
      <c r="AN206" s="99"/>
    </row>
    <row r="207" spans="1:40" s="71" customFormat="1" x14ac:dyDescent="0.3">
      <c r="A207" s="66">
        <v>1451</v>
      </c>
      <c r="B207" s="67" t="s">
        <v>402</v>
      </c>
      <c r="C207" s="66">
        <v>48</v>
      </c>
      <c r="D207" s="88">
        <v>0</v>
      </c>
      <c r="E207" s="68">
        <v>5</v>
      </c>
      <c r="F207" s="66">
        <v>1573</v>
      </c>
      <c r="G207" s="107">
        <f t="shared" si="75"/>
        <v>1333.3333333333335</v>
      </c>
      <c r="H207" s="69">
        <f t="shared" si="69"/>
        <v>1453.1666666666667</v>
      </c>
      <c r="I207" s="66"/>
      <c r="J207" s="119">
        <f t="shared" si="70"/>
        <v>1453.1666666666667</v>
      </c>
      <c r="K207" s="77">
        <f t="shared" si="76"/>
        <v>30.274305555555557</v>
      </c>
      <c r="L207" s="44">
        <f t="shared" si="77"/>
        <v>1.513715277777778</v>
      </c>
      <c r="M207" s="40">
        <f t="shared" si="73"/>
        <v>31.788020833333334</v>
      </c>
      <c r="N207" s="83">
        <v>518</v>
      </c>
      <c r="O207" s="71">
        <f t="shared" si="74"/>
        <v>259</v>
      </c>
      <c r="P207" s="99"/>
      <c r="Q207" s="88">
        <v>800</v>
      </c>
      <c r="R207" s="119">
        <f t="shared" si="71"/>
        <v>1333.3333333333335</v>
      </c>
      <c r="S207" s="99"/>
      <c r="T207" s="99"/>
      <c r="U207" s="99"/>
      <c r="V207" s="99"/>
      <c r="W207" s="99"/>
      <c r="X207" s="99"/>
      <c r="Y207" s="99"/>
      <c r="Z207" s="99"/>
      <c r="AA207" s="99"/>
      <c r="AB207" s="99"/>
      <c r="AC207" s="99"/>
      <c r="AD207" s="99"/>
      <c r="AE207" s="99"/>
      <c r="AF207" s="99"/>
      <c r="AG207" s="99"/>
      <c r="AH207" s="99"/>
      <c r="AI207" s="99"/>
      <c r="AJ207" s="99"/>
      <c r="AK207" s="99"/>
      <c r="AL207" s="99"/>
      <c r="AM207" s="99"/>
      <c r="AN207" s="99"/>
    </row>
    <row r="208" spans="1:40" s="71" customFormat="1" x14ac:dyDescent="0.3">
      <c r="A208" s="66">
        <v>3094</v>
      </c>
      <c r="B208" s="67" t="s">
        <v>403</v>
      </c>
      <c r="C208" s="66">
        <v>48</v>
      </c>
      <c r="D208" s="88">
        <v>0</v>
      </c>
      <c r="E208" s="68">
        <v>5</v>
      </c>
      <c r="F208" s="66">
        <v>610</v>
      </c>
      <c r="G208" s="107">
        <f t="shared" si="75"/>
        <v>1250</v>
      </c>
      <c r="H208" s="69">
        <f t="shared" si="69"/>
        <v>930</v>
      </c>
      <c r="I208" s="66"/>
      <c r="J208" s="119">
        <f t="shared" si="70"/>
        <v>930</v>
      </c>
      <c r="K208" s="77">
        <f t="shared" si="76"/>
        <v>19.375</v>
      </c>
      <c r="L208" s="44">
        <f t="shared" si="77"/>
        <v>0.96875</v>
      </c>
      <c r="M208" s="40">
        <f t="shared" si="73"/>
        <v>20.34375</v>
      </c>
      <c r="N208" s="83">
        <v>697</v>
      </c>
      <c r="O208" s="71">
        <f t="shared" si="74"/>
        <v>348.5</v>
      </c>
      <c r="P208" s="99"/>
      <c r="Q208" s="88">
        <v>750</v>
      </c>
      <c r="R208" s="119">
        <f t="shared" si="71"/>
        <v>1250</v>
      </c>
      <c r="S208" s="99"/>
      <c r="T208" s="99"/>
      <c r="U208" s="99"/>
      <c r="V208" s="99"/>
      <c r="W208" s="99"/>
      <c r="X208" s="99"/>
      <c r="Y208" s="99"/>
      <c r="Z208" s="99"/>
      <c r="AA208" s="99"/>
      <c r="AB208" s="99"/>
      <c r="AC208" s="99"/>
      <c r="AD208" s="99"/>
      <c r="AE208" s="99"/>
      <c r="AF208" s="99"/>
      <c r="AG208" s="99"/>
      <c r="AH208" s="99"/>
      <c r="AI208" s="99"/>
      <c r="AJ208" s="99"/>
      <c r="AK208" s="99"/>
      <c r="AL208" s="99"/>
      <c r="AM208" s="99"/>
      <c r="AN208" s="99"/>
    </row>
    <row r="209" spans="1:40" s="123" customFormat="1" x14ac:dyDescent="0.3">
      <c r="A209" s="66">
        <v>3128</v>
      </c>
      <c r="B209" s="67" t="s">
        <v>256</v>
      </c>
      <c r="C209" s="66">
        <v>12</v>
      </c>
      <c r="D209" s="88">
        <v>67</v>
      </c>
      <c r="E209" s="68">
        <v>10</v>
      </c>
      <c r="F209" s="66">
        <v>300</v>
      </c>
      <c r="G209" s="107">
        <f t="shared" si="75"/>
        <v>346.66666666666663</v>
      </c>
      <c r="H209" s="69">
        <f t="shared" si="69"/>
        <v>323.33333333333331</v>
      </c>
      <c r="I209" s="66"/>
      <c r="J209" s="119">
        <f t="shared" si="70"/>
        <v>256.33333333333331</v>
      </c>
      <c r="K209" s="77">
        <f t="shared" si="76"/>
        <v>21.361111111111111</v>
      </c>
      <c r="L209" s="44">
        <f t="shared" si="77"/>
        <v>1.3472222222222223</v>
      </c>
      <c r="M209" s="40">
        <f t="shared" si="73"/>
        <v>22.708333333333332</v>
      </c>
      <c r="N209" s="83">
        <v>79</v>
      </c>
      <c r="O209" s="71">
        <f t="shared" si="74"/>
        <v>39.5</v>
      </c>
      <c r="P209" s="99"/>
      <c r="Q209" s="88">
        <v>104</v>
      </c>
      <c r="R209" s="119">
        <f t="shared" si="71"/>
        <v>346.66666666666663</v>
      </c>
      <c r="S209" s="99"/>
      <c r="T209" s="99"/>
      <c r="U209" s="99"/>
      <c r="V209" s="99"/>
      <c r="W209" s="99"/>
      <c r="X209" s="99"/>
      <c r="Y209" s="99"/>
      <c r="Z209" s="99"/>
      <c r="AA209" s="99"/>
      <c r="AB209" s="99"/>
      <c r="AC209" s="99"/>
      <c r="AD209" s="99"/>
      <c r="AE209" s="99"/>
      <c r="AF209" s="99"/>
      <c r="AG209" s="99"/>
      <c r="AH209" s="99"/>
      <c r="AI209" s="99"/>
      <c r="AJ209" s="99"/>
      <c r="AK209" s="99"/>
      <c r="AL209" s="99"/>
      <c r="AM209" s="99"/>
      <c r="AN209" s="99"/>
    </row>
    <row r="210" spans="1:40" s="71" customFormat="1" x14ac:dyDescent="0.3">
      <c r="A210" s="66">
        <v>3127</v>
      </c>
      <c r="B210" s="67" t="s">
        <v>98</v>
      </c>
      <c r="C210" s="66">
        <v>12</v>
      </c>
      <c r="D210" s="88">
        <v>224</v>
      </c>
      <c r="E210" s="68">
        <v>10</v>
      </c>
      <c r="F210" s="66">
        <v>565</v>
      </c>
      <c r="G210" s="107">
        <f t="shared" si="75"/>
        <v>916.66666666666674</v>
      </c>
      <c r="H210" s="69">
        <f t="shared" si="69"/>
        <v>740.83333333333337</v>
      </c>
      <c r="I210" s="66"/>
      <c r="J210" s="119">
        <f t="shared" si="70"/>
        <v>516.83333333333337</v>
      </c>
      <c r="K210" s="77">
        <f t="shared" si="76"/>
        <v>43.06944444444445</v>
      </c>
      <c r="L210" s="44">
        <f t="shared" si="77"/>
        <v>3.0868055555555558</v>
      </c>
      <c r="M210" s="40">
        <f t="shared" si="73"/>
        <v>46.156250000000007</v>
      </c>
      <c r="N210" s="83">
        <v>156</v>
      </c>
      <c r="O210" s="71">
        <f t="shared" si="74"/>
        <v>78</v>
      </c>
      <c r="P210" s="99"/>
      <c r="Q210" s="88">
        <v>275</v>
      </c>
      <c r="R210" s="119">
        <f t="shared" si="71"/>
        <v>916.66666666666674</v>
      </c>
      <c r="S210" s="99"/>
      <c r="T210" s="99"/>
      <c r="U210" s="99"/>
      <c r="V210" s="99"/>
      <c r="W210" s="99"/>
      <c r="X210" s="99"/>
      <c r="Y210" s="99"/>
      <c r="Z210" s="99"/>
      <c r="AA210" s="99"/>
      <c r="AB210" s="99"/>
      <c r="AC210" s="99"/>
      <c r="AD210" s="99"/>
      <c r="AE210" s="99"/>
      <c r="AF210" s="99"/>
      <c r="AG210" s="99"/>
      <c r="AH210" s="99"/>
      <c r="AI210" s="99"/>
      <c r="AJ210" s="99"/>
      <c r="AK210" s="99"/>
      <c r="AL210" s="99"/>
      <c r="AM210" s="99"/>
      <c r="AN210" s="99"/>
    </row>
    <row r="211" spans="1:40" s="71" customFormat="1" x14ac:dyDescent="0.3">
      <c r="A211" s="120">
        <v>52</v>
      </c>
      <c r="B211" s="100" t="s">
        <v>441</v>
      </c>
      <c r="C211" s="120">
        <v>24</v>
      </c>
      <c r="D211" s="120">
        <v>0</v>
      </c>
      <c r="E211" s="116">
        <v>4.5</v>
      </c>
      <c r="F211" s="120">
        <v>1852</v>
      </c>
      <c r="G211" s="107">
        <f t="shared" ref="G211:G215" si="78">R211</f>
        <v>1182</v>
      </c>
      <c r="H211" s="121">
        <f t="shared" si="69"/>
        <v>1517</v>
      </c>
      <c r="I211" s="120"/>
      <c r="J211" s="121">
        <f t="shared" si="70"/>
        <v>1517</v>
      </c>
      <c r="K211" s="121">
        <f>IF(J211&lt;=0,0, J211)/C211</f>
        <v>63.208333333333336</v>
      </c>
      <c r="L211" s="96">
        <f t="shared" si="77"/>
        <v>3.1604166666666669</v>
      </c>
      <c r="M211" s="96">
        <f t="shared" si="73"/>
        <v>66.368750000000006</v>
      </c>
      <c r="N211" s="122">
        <v>938</v>
      </c>
      <c r="O211" s="123">
        <f t="shared" si="74"/>
        <v>469</v>
      </c>
      <c r="P211" s="123"/>
      <c r="Q211" s="120">
        <v>788</v>
      </c>
      <c r="R211" s="119">
        <f t="shared" si="71"/>
        <v>1182</v>
      </c>
      <c r="S211" s="123"/>
      <c r="T211" s="123"/>
      <c r="U211" s="123"/>
      <c r="V211" s="123"/>
      <c r="W211" s="123"/>
      <c r="X211" s="123"/>
      <c r="Y211" s="123"/>
      <c r="Z211" s="123"/>
      <c r="AA211" s="123"/>
      <c r="AB211" s="123"/>
      <c r="AC211" s="123"/>
      <c r="AD211" s="123"/>
      <c r="AE211" s="123"/>
      <c r="AF211" s="123"/>
      <c r="AG211" s="123"/>
      <c r="AH211" s="123"/>
      <c r="AI211" s="123"/>
      <c r="AJ211" s="123"/>
      <c r="AK211" s="123"/>
      <c r="AL211" s="123"/>
      <c r="AM211" s="123"/>
      <c r="AN211" s="123"/>
    </row>
    <row r="212" spans="1:40" s="71" customFormat="1" x14ac:dyDescent="0.3">
      <c r="A212" s="66">
        <v>1334</v>
      </c>
      <c r="B212" s="67" t="s">
        <v>81</v>
      </c>
      <c r="C212" s="66">
        <v>12</v>
      </c>
      <c r="D212" s="88">
        <v>2949</v>
      </c>
      <c r="E212" s="68">
        <v>5</v>
      </c>
      <c r="F212" s="66">
        <v>2895</v>
      </c>
      <c r="G212" s="107">
        <f t="shared" si="78"/>
        <v>2921.666666666667</v>
      </c>
      <c r="H212" s="69">
        <f t="shared" si="69"/>
        <v>2908.3333333333335</v>
      </c>
      <c r="I212" s="66"/>
      <c r="J212" s="119">
        <f t="shared" si="70"/>
        <v>-40.666666666666515</v>
      </c>
      <c r="K212" s="77">
        <f>(H212-D212-I212)/C212</f>
        <v>-3.3888888888888764</v>
      </c>
      <c r="L212" s="44">
        <f t="shared" si="77"/>
        <v>12.118055555555557</v>
      </c>
      <c r="M212" s="40">
        <f t="shared" si="73"/>
        <v>8.7291666666666803</v>
      </c>
      <c r="N212" s="83">
        <v>1136</v>
      </c>
      <c r="O212" s="71">
        <f t="shared" si="74"/>
        <v>568</v>
      </c>
      <c r="P212" s="99"/>
      <c r="Q212" s="88">
        <v>1753</v>
      </c>
      <c r="R212" s="119">
        <f t="shared" si="71"/>
        <v>2921.666666666667</v>
      </c>
      <c r="S212" s="99"/>
      <c r="T212" s="99"/>
      <c r="U212" s="99"/>
      <c r="V212" s="99"/>
      <c r="W212" s="99"/>
      <c r="X212" s="99"/>
      <c r="Y212" s="99"/>
      <c r="Z212" s="99"/>
      <c r="AA212" s="99"/>
      <c r="AB212" s="99"/>
      <c r="AC212" s="99"/>
      <c r="AD212" s="99"/>
      <c r="AE212" s="99"/>
      <c r="AF212" s="99"/>
      <c r="AG212" s="99"/>
      <c r="AH212" s="99"/>
      <c r="AI212" s="99"/>
      <c r="AJ212" s="99"/>
      <c r="AK212" s="99"/>
      <c r="AL212" s="99"/>
      <c r="AM212" s="99"/>
      <c r="AN212" s="99"/>
    </row>
    <row r="213" spans="1:40" s="71" customFormat="1" x14ac:dyDescent="0.3">
      <c r="A213" s="66">
        <v>1115</v>
      </c>
      <c r="B213" s="67" t="s">
        <v>198</v>
      </c>
      <c r="C213" s="66">
        <v>36</v>
      </c>
      <c r="D213" s="88">
        <v>193</v>
      </c>
      <c r="E213" s="68">
        <v>10</v>
      </c>
      <c r="F213" s="66">
        <v>445</v>
      </c>
      <c r="G213" s="107">
        <f t="shared" si="78"/>
        <v>1063.3333333333333</v>
      </c>
      <c r="H213" s="69">
        <f t="shared" si="69"/>
        <v>754.16666666666663</v>
      </c>
      <c r="I213" s="66"/>
      <c r="J213" s="119">
        <f t="shared" si="70"/>
        <v>561.16666666666663</v>
      </c>
      <c r="K213" s="77">
        <f>(H213-D213-I213)/C213</f>
        <v>15.587962962962962</v>
      </c>
      <c r="L213" s="44">
        <f t="shared" si="77"/>
        <v>1.0474537037037037</v>
      </c>
      <c r="M213" s="40">
        <f t="shared" si="73"/>
        <v>16.635416666666664</v>
      </c>
      <c r="N213" s="83">
        <v>182</v>
      </c>
      <c r="O213" s="71">
        <f t="shared" si="74"/>
        <v>91</v>
      </c>
      <c r="P213" s="99"/>
      <c r="Q213" s="88">
        <v>319</v>
      </c>
      <c r="R213" s="119">
        <f t="shared" si="71"/>
        <v>1063.3333333333333</v>
      </c>
      <c r="S213" s="99"/>
      <c r="T213" s="99"/>
      <c r="U213" s="99"/>
      <c r="V213" s="99"/>
      <c r="W213" s="99"/>
      <c r="X213" s="99"/>
      <c r="Y213" s="99"/>
      <c r="Z213" s="99"/>
      <c r="AA213" s="99"/>
      <c r="AB213" s="99"/>
      <c r="AC213" s="99"/>
      <c r="AD213" s="99"/>
      <c r="AE213" s="99"/>
      <c r="AF213" s="99"/>
      <c r="AG213" s="99"/>
      <c r="AH213" s="99"/>
      <c r="AI213" s="99"/>
      <c r="AJ213" s="99"/>
      <c r="AK213" s="99"/>
      <c r="AL213" s="99"/>
      <c r="AM213" s="99"/>
      <c r="AN213" s="99"/>
    </row>
    <row r="214" spans="1:40" s="71" customFormat="1" x14ac:dyDescent="0.3">
      <c r="A214" s="66">
        <v>120</v>
      </c>
      <c r="B214" s="67" t="s">
        <v>419</v>
      </c>
      <c r="C214" s="66">
        <v>30</v>
      </c>
      <c r="D214" s="88">
        <v>386</v>
      </c>
      <c r="E214" s="68">
        <v>7</v>
      </c>
      <c r="F214" s="66">
        <v>1344</v>
      </c>
      <c r="G214" s="107">
        <f t="shared" si="78"/>
        <v>784</v>
      </c>
      <c r="H214" s="69">
        <f t="shared" si="69"/>
        <v>1064</v>
      </c>
      <c r="I214" s="66"/>
      <c r="J214" s="119">
        <f t="shared" si="70"/>
        <v>678</v>
      </c>
      <c r="K214" s="77">
        <f>(H214-D214-I214)/C214</f>
        <v>22.6</v>
      </c>
      <c r="L214" s="44">
        <f t="shared" si="77"/>
        <v>1.7733333333333334</v>
      </c>
      <c r="M214" s="40">
        <f t="shared" si="73"/>
        <v>24.373333333333335</v>
      </c>
      <c r="N214" s="83">
        <v>300</v>
      </c>
      <c r="O214" s="71">
        <f t="shared" si="74"/>
        <v>150</v>
      </c>
      <c r="P214" s="99"/>
      <c r="Q214" s="88">
        <v>336</v>
      </c>
      <c r="R214" s="119">
        <f t="shared" si="71"/>
        <v>784</v>
      </c>
      <c r="S214" s="99"/>
      <c r="T214" s="99"/>
      <c r="U214" s="99"/>
      <c r="V214" s="99"/>
      <c r="W214" s="99"/>
      <c r="X214" s="99"/>
      <c r="Y214" s="99"/>
      <c r="Z214" s="99"/>
      <c r="AA214" s="99"/>
      <c r="AB214" s="99"/>
      <c r="AC214" s="99"/>
      <c r="AD214" s="99"/>
      <c r="AE214" s="99"/>
      <c r="AF214" s="99"/>
      <c r="AG214" s="99"/>
      <c r="AH214" s="99"/>
      <c r="AI214" s="99"/>
      <c r="AJ214" s="99"/>
      <c r="AK214" s="99"/>
      <c r="AL214" s="99"/>
      <c r="AM214" s="99"/>
      <c r="AN214" s="99"/>
    </row>
    <row r="215" spans="1:40" s="71" customFormat="1" x14ac:dyDescent="0.3">
      <c r="A215" s="66">
        <v>1503</v>
      </c>
      <c r="B215" s="67" t="s">
        <v>420</v>
      </c>
      <c r="C215" s="66">
        <v>30</v>
      </c>
      <c r="D215" s="88">
        <v>810</v>
      </c>
      <c r="E215" s="68">
        <v>7</v>
      </c>
      <c r="F215" s="66">
        <v>1082</v>
      </c>
      <c r="G215" s="107">
        <f t="shared" si="78"/>
        <v>336</v>
      </c>
      <c r="H215" s="69">
        <f t="shared" si="69"/>
        <v>709</v>
      </c>
      <c r="I215" s="66"/>
      <c r="J215" s="119">
        <f t="shared" si="70"/>
        <v>-101</v>
      </c>
      <c r="K215" s="77">
        <f>(H215-D215-I215)/C215</f>
        <v>-3.3666666666666667</v>
      </c>
      <c r="L215" s="44">
        <f t="shared" si="77"/>
        <v>1.1816666666666669</v>
      </c>
      <c r="M215" s="40">
        <f t="shared" si="73"/>
        <v>-2.1849999999999996</v>
      </c>
      <c r="N215" s="83">
        <v>300</v>
      </c>
      <c r="O215" s="71">
        <f t="shared" si="74"/>
        <v>150</v>
      </c>
      <c r="P215" s="99"/>
      <c r="Q215" s="88">
        <v>144</v>
      </c>
      <c r="R215" s="119">
        <f t="shared" si="71"/>
        <v>336</v>
      </c>
      <c r="S215" s="99"/>
      <c r="T215" s="99"/>
      <c r="U215" s="99"/>
      <c r="V215" s="99"/>
      <c r="W215" s="99"/>
      <c r="X215" s="99"/>
      <c r="Y215" s="99"/>
      <c r="Z215" s="99"/>
      <c r="AA215" s="99"/>
      <c r="AB215" s="99"/>
      <c r="AC215" s="99"/>
      <c r="AD215" s="99"/>
      <c r="AE215" s="99"/>
      <c r="AF215" s="99"/>
      <c r="AG215" s="99"/>
      <c r="AH215" s="99"/>
      <c r="AI215" s="99"/>
      <c r="AJ215" s="99"/>
      <c r="AK215" s="99"/>
      <c r="AL215" s="99"/>
      <c r="AM215" s="99"/>
      <c r="AN215" s="99"/>
    </row>
    <row r="216" spans="1:40" x14ac:dyDescent="0.3">
      <c r="A216" s="14"/>
      <c r="H216" s="69">
        <f t="shared" ref="H216:H227" si="79">SUM(F216+G216)/2</f>
        <v>0</v>
      </c>
      <c r="I216" s="12">
        <f>SUM(I3:I215)</f>
        <v>34536</v>
      </c>
      <c r="J216" s="119"/>
      <c r="K216" s="77"/>
      <c r="M216" s="40"/>
      <c r="O216" s="71">
        <f t="shared" ref="O216:O227" si="80">N216/2</f>
        <v>0</v>
      </c>
    </row>
    <row r="217" spans="1:40" s="71" customFormat="1" x14ac:dyDescent="0.3">
      <c r="A217" s="66">
        <v>4019</v>
      </c>
      <c r="B217" s="67" t="s">
        <v>296</v>
      </c>
      <c r="C217" s="66">
        <v>1</v>
      </c>
      <c r="D217" s="66"/>
      <c r="E217" s="68">
        <v>8</v>
      </c>
      <c r="F217" s="66">
        <v>110</v>
      </c>
      <c r="G217" s="69" t="e">
        <f>#REF!</f>
        <v>#REF!</v>
      </c>
      <c r="H217" s="69" t="e">
        <f t="shared" si="79"/>
        <v>#REF!</v>
      </c>
      <c r="I217" s="69"/>
      <c r="J217" s="119" t="e">
        <f t="shared" ref="J217:J227" si="81">H217-D217-I217</f>
        <v>#REF!</v>
      </c>
      <c r="K217" s="77" t="e">
        <f t="shared" ref="K217:K227" si="82">(H217-D217-I217)/C217</f>
        <v>#REF!</v>
      </c>
      <c r="L217" s="44" t="e">
        <f t="shared" ref="L217:L227" si="83">H217*0.05/C217</f>
        <v>#REF!</v>
      </c>
      <c r="M217" s="40" t="e">
        <f t="shared" ref="M217:M227" si="84">K217+L217</f>
        <v>#REF!</v>
      </c>
      <c r="N217" s="83"/>
      <c r="O217" s="71">
        <f t="shared" si="80"/>
        <v>0</v>
      </c>
      <c r="P217" s="99"/>
      <c r="Q217" s="99"/>
      <c r="R217" s="113"/>
      <c r="S217" s="99"/>
      <c r="T217" s="99"/>
      <c r="U217" s="99"/>
      <c r="V217" s="99"/>
      <c r="W217" s="99"/>
      <c r="X217" s="99"/>
      <c r="Y217" s="99"/>
      <c r="Z217" s="99"/>
      <c r="AA217" s="99"/>
      <c r="AB217" s="99"/>
      <c r="AC217" s="99"/>
      <c r="AD217" s="99"/>
      <c r="AE217" s="99"/>
      <c r="AF217" s="99"/>
      <c r="AG217" s="99"/>
      <c r="AH217" s="99"/>
      <c r="AI217" s="99"/>
      <c r="AJ217" s="99"/>
      <c r="AK217" s="99"/>
      <c r="AL217" s="99"/>
      <c r="AM217" s="99"/>
      <c r="AN217" s="99"/>
    </row>
    <row r="218" spans="1:40" s="71" customFormat="1" x14ac:dyDescent="0.3">
      <c r="A218" s="66">
        <v>4034</v>
      </c>
      <c r="B218" s="67" t="s">
        <v>297</v>
      </c>
      <c r="C218" s="66">
        <v>1</v>
      </c>
      <c r="D218" s="66"/>
      <c r="E218" s="68">
        <v>8</v>
      </c>
      <c r="F218" s="66">
        <v>230</v>
      </c>
      <c r="G218" s="69" t="e">
        <f>#REF!</f>
        <v>#REF!</v>
      </c>
      <c r="H218" s="69" t="e">
        <f t="shared" si="79"/>
        <v>#REF!</v>
      </c>
      <c r="I218" s="69"/>
      <c r="J218" s="119" t="e">
        <f t="shared" si="81"/>
        <v>#REF!</v>
      </c>
      <c r="K218" s="77" t="e">
        <f t="shared" si="82"/>
        <v>#REF!</v>
      </c>
      <c r="L218" s="44" t="e">
        <f t="shared" si="83"/>
        <v>#REF!</v>
      </c>
      <c r="M218" s="40" t="e">
        <f t="shared" si="84"/>
        <v>#REF!</v>
      </c>
      <c r="N218" s="83"/>
      <c r="O218" s="71">
        <f t="shared" si="80"/>
        <v>0</v>
      </c>
      <c r="P218" s="99"/>
      <c r="Q218" s="99"/>
      <c r="R218" s="113"/>
      <c r="S218" s="99"/>
      <c r="T218" s="99"/>
      <c r="U218" s="99"/>
      <c r="V218" s="99"/>
      <c r="W218" s="99"/>
      <c r="X218" s="99"/>
      <c r="Y218" s="99"/>
      <c r="Z218" s="99"/>
      <c r="AA218" s="99"/>
      <c r="AB218" s="99"/>
      <c r="AC218" s="99"/>
      <c r="AD218" s="99"/>
      <c r="AE218" s="99"/>
      <c r="AF218" s="99"/>
      <c r="AG218" s="99"/>
      <c r="AH218" s="99"/>
      <c r="AI218" s="99"/>
      <c r="AJ218" s="99"/>
      <c r="AK218" s="99"/>
      <c r="AL218" s="99"/>
      <c r="AM218" s="99"/>
      <c r="AN218" s="99"/>
    </row>
    <row r="219" spans="1:40" s="71" customFormat="1" x14ac:dyDescent="0.3">
      <c r="A219" s="66">
        <v>4036</v>
      </c>
      <c r="B219" s="67" t="s">
        <v>298</v>
      </c>
      <c r="C219" s="66">
        <v>1</v>
      </c>
      <c r="D219" s="66"/>
      <c r="E219" s="68">
        <v>8</v>
      </c>
      <c r="F219" s="66">
        <v>81</v>
      </c>
      <c r="G219" s="69" t="e">
        <f>#REF!</f>
        <v>#REF!</v>
      </c>
      <c r="H219" s="69" t="e">
        <f t="shared" si="79"/>
        <v>#REF!</v>
      </c>
      <c r="I219" s="69"/>
      <c r="J219" s="119" t="e">
        <f t="shared" si="81"/>
        <v>#REF!</v>
      </c>
      <c r="K219" s="77" t="e">
        <f t="shared" si="82"/>
        <v>#REF!</v>
      </c>
      <c r="L219" s="44" t="e">
        <f t="shared" si="83"/>
        <v>#REF!</v>
      </c>
      <c r="M219" s="40" t="e">
        <f t="shared" si="84"/>
        <v>#REF!</v>
      </c>
      <c r="N219" s="83"/>
      <c r="O219" s="71">
        <f t="shared" si="80"/>
        <v>0</v>
      </c>
      <c r="P219" s="99"/>
      <c r="Q219" s="99"/>
      <c r="R219" s="113"/>
      <c r="S219" s="99"/>
      <c r="T219" s="99"/>
      <c r="U219" s="99"/>
      <c r="V219" s="99"/>
      <c r="W219" s="99"/>
      <c r="X219" s="99"/>
      <c r="Y219" s="99"/>
      <c r="Z219" s="99"/>
      <c r="AA219" s="99"/>
      <c r="AB219" s="99"/>
      <c r="AC219" s="99"/>
      <c r="AD219" s="99"/>
      <c r="AE219" s="99"/>
      <c r="AF219" s="99"/>
      <c r="AG219" s="99"/>
      <c r="AH219" s="99"/>
      <c r="AI219" s="99"/>
      <c r="AJ219" s="99"/>
      <c r="AK219" s="99"/>
      <c r="AL219" s="99"/>
      <c r="AM219" s="99"/>
      <c r="AN219" s="99"/>
    </row>
    <row r="220" spans="1:40" s="71" customFormat="1" x14ac:dyDescent="0.3">
      <c r="A220" s="66">
        <v>4018</v>
      </c>
      <c r="B220" s="67" t="s">
        <v>294</v>
      </c>
      <c r="C220" s="66">
        <v>1</v>
      </c>
      <c r="D220" s="66"/>
      <c r="E220" s="68">
        <v>8</v>
      </c>
      <c r="F220" s="66">
        <v>185</v>
      </c>
      <c r="G220" s="69" t="e">
        <f>#REF!</f>
        <v>#REF!</v>
      </c>
      <c r="H220" s="69" t="e">
        <f t="shared" si="79"/>
        <v>#REF!</v>
      </c>
      <c r="I220" s="69"/>
      <c r="J220" s="119" t="e">
        <f t="shared" si="81"/>
        <v>#REF!</v>
      </c>
      <c r="K220" s="77" t="e">
        <f t="shared" si="82"/>
        <v>#REF!</v>
      </c>
      <c r="L220" s="44" t="e">
        <f t="shared" si="83"/>
        <v>#REF!</v>
      </c>
      <c r="M220" s="40" t="e">
        <f t="shared" si="84"/>
        <v>#REF!</v>
      </c>
      <c r="N220" s="83"/>
      <c r="O220" s="71">
        <f t="shared" si="80"/>
        <v>0</v>
      </c>
      <c r="P220" s="99"/>
      <c r="Q220" s="99"/>
      <c r="R220" s="113"/>
      <c r="S220" s="99"/>
      <c r="T220" s="99"/>
      <c r="U220" s="99"/>
      <c r="V220" s="99"/>
      <c r="W220" s="99"/>
      <c r="X220" s="99"/>
      <c r="Y220" s="99"/>
      <c r="Z220" s="99"/>
      <c r="AA220" s="99"/>
      <c r="AB220" s="99"/>
      <c r="AC220" s="99"/>
      <c r="AD220" s="99"/>
      <c r="AE220" s="99"/>
      <c r="AF220" s="99"/>
      <c r="AG220" s="99"/>
      <c r="AH220" s="99"/>
      <c r="AI220" s="99"/>
      <c r="AJ220" s="99"/>
      <c r="AK220" s="99"/>
      <c r="AL220" s="99"/>
      <c r="AM220" s="99"/>
      <c r="AN220" s="99"/>
    </row>
    <row r="221" spans="1:40" s="71" customFormat="1" x14ac:dyDescent="0.3">
      <c r="A221" s="66">
        <v>4003</v>
      </c>
      <c r="B221" s="67" t="s">
        <v>300</v>
      </c>
      <c r="C221" s="66">
        <v>1</v>
      </c>
      <c r="D221" s="66"/>
      <c r="E221" s="116">
        <v>16</v>
      </c>
      <c r="F221" s="66">
        <v>30</v>
      </c>
      <c r="G221" s="69" t="e">
        <f>#REF!</f>
        <v>#REF!</v>
      </c>
      <c r="H221" s="69" t="e">
        <f t="shared" si="79"/>
        <v>#REF!</v>
      </c>
      <c r="I221" s="69"/>
      <c r="J221" s="119" t="e">
        <f t="shared" si="81"/>
        <v>#REF!</v>
      </c>
      <c r="K221" s="77" t="e">
        <f t="shared" si="82"/>
        <v>#REF!</v>
      </c>
      <c r="L221" s="44" t="e">
        <f t="shared" si="83"/>
        <v>#REF!</v>
      </c>
      <c r="M221" s="40" t="e">
        <f t="shared" si="84"/>
        <v>#REF!</v>
      </c>
      <c r="N221" s="83"/>
      <c r="O221" s="71">
        <f t="shared" si="80"/>
        <v>0</v>
      </c>
      <c r="P221" s="99"/>
      <c r="Q221" s="99"/>
      <c r="R221" s="113"/>
      <c r="S221" s="99"/>
      <c r="T221" s="99"/>
      <c r="U221" s="99"/>
      <c r="V221" s="99"/>
      <c r="W221" s="99"/>
      <c r="X221" s="99"/>
      <c r="Y221" s="99"/>
      <c r="Z221" s="99"/>
      <c r="AA221" s="99"/>
      <c r="AB221" s="99"/>
      <c r="AC221" s="99"/>
      <c r="AD221" s="99"/>
      <c r="AE221" s="99"/>
      <c r="AF221" s="99"/>
      <c r="AG221" s="99"/>
      <c r="AH221" s="99"/>
      <c r="AI221" s="99"/>
      <c r="AJ221" s="99"/>
      <c r="AK221" s="99"/>
      <c r="AL221" s="99"/>
      <c r="AM221" s="99"/>
      <c r="AN221" s="99"/>
    </row>
    <row r="222" spans="1:40" s="71" customFormat="1" x14ac:dyDescent="0.3">
      <c r="A222" s="66">
        <v>4005</v>
      </c>
      <c r="B222" s="67" t="s">
        <v>299</v>
      </c>
      <c r="C222" s="66">
        <v>1</v>
      </c>
      <c r="D222" s="66"/>
      <c r="E222" s="116">
        <v>16</v>
      </c>
      <c r="F222" s="66">
        <v>65</v>
      </c>
      <c r="G222" s="69" t="e">
        <f>#REF!</f>
        <v>#REF!</v>
      </c>
      <c r="H222" s="69" t="e">
        <f t="shared" si="79"/>
        <v>#REF!</v>
      </c>
      <c r="I222" s="69"/>
      <c r="J222" s="119" t="e">
        <f t="shared" si="81"/>
        <v>#REF!</v>
      </c>
      <c r="K222" s="77" t="e">
        <f t="shared" si="82"/>
        <v>#REF!</v>
      </c>
      <c r="L222" s="44" t="e">
        <f t="shared" si="83"/>
        <v>#REF!</v>
      </c>
      <c r="M222" s="40" t="e">
        <f t="shared" si="84"/>
        <v>#REF!</v>
      </c>
      <c r="N222" s="83"/>
      <c r="O222" s="71">
        <f t="shared" si="80"/>
        <v>0</v>
      </c>
      <c r="P222" s="99"/>
      <c r="Q222" s="99"/>
      <c r="R222" s="113"/>
      <c r="S222" s="99"/>
      <c r="T222" s="99"/>
      <c r="U222" s="99"/>
      <c r="V222" s="99"/>
      <c r="W222" s="99"/>
      <c r="X222" s="99"/>
      <c r="Y222" s="99"/>
      <c r="Z222" s="99"/>
      <c r="AA222" s="99"/>
      <c r="AB222" s="99"/>
      <c r="AC222" s="99"/>
      <c r="AD222" s="99"/>
      <c r="AE222" s="99"/>
      <c r="AF222" s="99"/>
      <c r="AG222" s="99"/>
      <c r="AH222" s="99"/>
      <c r="AI222" s="99"/>
      <c r="AJ222" s="99"/>
      <c r="AK222" s="99"/>
      <c r="AL222" s="99"/>
      <c r="AM222" s="99"/>
      <c r="AN222" s="99"/>
    </row>
    <row r="223" spans="1:40" s="71" customFormat="1" x14ac:dyDescent="0.3">
      <c r="A223" s="66">
        <v>4007</v>
      </c>
      <c r="B223" s="67" t="s">
        <v>301</v>
      </c>
      <c r="C223" s="66">
        <v>1</v>
      </c>
      <c r="D223" s="66"/>
      <c r="E223" s="116">
        <v>16</v>
      </c>
      <c r="F223" s="66">
        <v>45</v>
      </c>
      <c r="G223" s="69" t="e">
        <f>#REF!</f>
        <v>#REF!</v>
      </c>
      <c r="H223" s="69" t="e">
        <f t="shared" si="79"/>
        <v>#REF!</v>
      </c>
      <c r="I223" s="69"/>
      <c r="J223" s="119" t="e">
        <f t="shared" si="81"/>
        <v>#REF!</v>
      </c>
      <c r="K223" s="77" t="e">
        <f t="shared" si="82"/>
        <v>#REF!</v>
      </c>
      <c r="L223" s="44" t="e">
        <f t="shared" si="83"/>
        <v>#REF!</v>
      </c>
      <c r="M223" s="40" t="e">
        <f t="shared" si="84"/>
        <v>#REF!</v>
      </c>
      <c r="N223" s="83"/>
      <c r="O223" s="71">
        <f t="shared" si="80"/>
        <v>0</v>
      </c>
      <c r="P223" s="99"/>
      <c r="Q223" s="99"/>
      <c r="R223" s="113"/>
      <c r="S223" s="99"/>
      <c r="T223" s="99"/>
      <c r="U223" s="99"/>
      <c r="V223" s="99"/>
      <c r="W223" s="99"/>
      <c r="X223" s="99"/>
      <c r="Y223" s="99"/>
      <c r="Z223" s="99"/>
      <c r="AA223" s="99"/>
      <c r="AB223" s="99"/>
      <c r="AC223" s="99"/>
      <c r="AD223" s="99"/>
      <c r="AE223" s="99"/>
      <c r="AF223" s="99"/>
      <c r="AG223" s="99"/>
      <c r="AH223" s="99"/>
      <c r="AI223" s="99"/>
      <c r="AJ223" s="99"/>
      <c r="AK223" s="99"/>
      <c r="AL223" s="99"/>
      <c r="AM223" s="99"/>
      <c r="AN223" s="99"/>
    </row>
    <row r="224" spans="1:40" s="71" customFormat="1" x14ac:dyDescent="0.3">
      <c r="A224" s="66">
        <v>4009</v>
      </c>
      <c r="B224" s="67" t="s">
        <v>302</v>
      </c>
      <c r="C224" s="66">
        <v>1</v>
      </c>
      <c r="D224" s="66"/>
      <c r="E224" s="116">
        <v>16</v>
      </c>
      <c r="F224" s="66">
        <v>66</v>
      </c>
      <c r="G224" s="69" t="e">
        <f>#REF!</f>
        <v>#REF!</v>
      </c>
      <c r="H224" s="69" t="e">
        <f t="shared" si="79"/>
        <v>#REF!</v>
      </c>
      <c r="I224" s="69"/>
      <c r="J224" s="119" t="e">
        <f t="shared" si="81"/>
        <v>#REF!</v>
      </c>
      <c r="K224" s="77" t="e">
        <f t="shared" si="82"/>
        <v>#REF!</v>
      </c>
      <c r="L224" s="44" t="e">
        <f t="shared" si="83"/>
        <v>#REF!</v>
      </c>
      <c r="M224" s="40" t="e">
        <f t="shared" si="84"/>
        <v>#REF!</v>
      </c>
      <c r="N224" s="83"/>
      <c r="O224" s="71">
        <f t="shared" si="80"/>
        <v>0</v>
      </c>
      <c r="P224" s="99"/>
      <c r="Q224" s="99"/>
      <c r="R224" s="113"/>
      <c r="S224" s="99"/>
      <c r="T224" s="99"/>
      <c r="U224" s="99"/>
      <c r="V224" s="99"/>
      <c r="W224" s="99"/>
      <c r="X224" s="99"/>
      <c r="Y224" s="99"/>
      <c r="Z224" s="99"/>
      <c r="AA224" s="99"/>
      <c r="AB224" s="99"/>
      <c r="AC224" s="99"/>
      <c r="AD224" s="99"/>
      <c r="AE224" s="99"/>
      <c r="AF224" s="99"/>
      <c r="AG224" s="99"/>
      <c r="AH224" s="99"/>
      <c r="AI224" s="99"/>
      <c r="AJ224" s="99"/>
      <c r="AK224" s="99"/>
      <c r="AL224" s="99"/>
      <c r="AM224" s="99"/>
      <c r="AN224" s="99"/>
    </row>
    <row r="225" spans="1:40" s="71" customFormat="1" x14ac:dyDescent="0.3">
      <c r="A225" s="66">
        <v>4011</v>
      </c>
      <c r="B225" s="67" t="s">
        <v>303</v>
      </c>
      <c r="C225" s="66">
        <v>1</v>
      </c>
      <c r="D225" s="66"/>
      <c r="E225" s="116">
        <v>16</v>
      </c>
      <c r="F225" s="66">
        <v>40</v>
      </c>
      <c r="G225" s="69" t="e">
        <f>#REF!</f>
        <v>#REF!</v>
      </c>
      <c r="H225" s="69" t="e">
        <f t="shared" si="79"/>
        <v>#REF!</v>
      </c>
      <c r="I225" s="69"/>
      <c r="J225" s="119" t="e">
        <f t="shared" si="81"/>
        <v>#REF!</v>
      </c>
      <c r="K225" s="77" t="e">
        <f t="shared" si="82"/>
        <v>#REF!</v>
      </c>
      <c r="L225" s="44" t="e">
        <f t="shared" si="83"/>
        <v>#REF!</v>
      </c>
      <c r="M225" s="40" t="e">
        <f t="shared" si="84"/>
        <v>#REF!</v>
      </c>
      <c r="N225" s="83"/>
      <c r="O225" s="71">
        <f t="shared" si="80"/>
        <v>0</v>
      </c>
      <c r="P225" s="99"/>
      <c r="Q225" s="99"/>
      <c r="R225" s="113"/>
      <c r="S225" s="99"/>
      <c r="T225" s="99"/>
      <c r="U225" s="99"/>
      <c r="V225" s="99"/>
      <c r="W225" s="99"/>
      <c r="X225" s="99"/>
      <c r="Y225" s="99"/>
      <c r="Z225" s="99"/>
      <c r="AA225" s="99"/>
      <c r="AB225" s="99"/>
      <c r="AC225" s="99"/>
      <c r="AD225" s="99"/>
      <c r="AE225" s="99"/>
      <c r="AF225" s="99"/>
      <c r="AG225" s="99"/>
      <c r="AH225" s="99"/>
      <c r="AI225" s="99"/>
      <c r="AJ225" s="99"/>
      <c r="AK225" s="99"/>
      <c r="AL225" s="99"/>
      <c r="AM225" s="99"/>
      <c r="AN225" s="99"/>
    </row>
    <row r="226" spans="1:40" s="71" customFormat="1" x14ac:dyDescent="0.3">
      <c r="A226" s="66">
        <v>4014</v>
      </c>
      <c r="B226" s="67" t="s">
        <v>305</v>
      </c>
      <c r="C226" s="66">
        <v>1</v>
      </c>
      <c r="D226" s="66"/>
      <c r="E226" s="68">
        <v>12</v>
      </c>
      <c r="F226" s="66">
        <v>110</v>
      </c>
      <c r="G226" s="69" t="e">
        <f>#REF!</f>
        <v>#REF!</v>
      </c>
      <c r="H226" s="69" t="e">
        <f t="shared" si="79"/>
        <v>#REF!</v>
      </c>
      <c r="I226" s="69"/>
      <c r="J226" s="119" t="e">
        <f t="shared" si="81"/>
        <v>#REF!</v>
      </c>
      <c r="K226" s="77" t="e">
        <f t="shared" si="82"/>
        <v>#REF!</v>
      </c>
      <c r="L226" s="44" t="e">
        <f t="shared" si="83"/>
        <v>#REF!</v>
      </c>
      <c r="M226" s="40" t="e">
        <f t="shared" si="84"/>
        <v>#REF!</v>
      </c>
      <c r="N226" s="83"/>
      <c r="O226" s="71">
        <f t="shared" si="80"/>
        <v>0</v>
      </c>
      <c r="P226" s="99"/>
      <c r="Q226" s="99"/>
      <c r="R226" s="113"/>
      <c r="S226" s="99"/>
      <c r="T226" s="99"/>
      <c r="U226" s="99"/>
      <c r="V226" s="99"/>
      <c r="W226" s="99"/>
      <c r="X226" s="99"/>
      <c r="Y226" s="99"/>
      <c r="Z226" s="99"/>
      <c r="AA226" s="99"/>
      <c r="AB226" s="99"/>
      <c r="AC226" s="99"/>
      <c r="AD226" s="99"/>
      <c r="AE226" s="99"/>
      <c r="AF226" s="99"/>
      <c r="AG226" s="99"/>
      <c r="AH226" s="99"/>
      <c r="AI226" s="99"/>
      <c r="AJ226" s="99"/>
      <c r="AK226" s="99"/>
      <c r="AL226" s="99"/>
      <c r="AM226" s="99"/>
      <c r="AN226" s="99"/>
    </row>
    <row r="227" spans="1:40" s="110" customFormat="1" x14ac:dyDescent="0.3">
      <c r="A227" s="75">
        <v>4022</v>
      </c>
      <c r="B227" s="102" t="s">
        <v>306</v>
      </c>
      <c r="C227" s="75">
        <v>1</v>
      </c>
      <c r="D227" s="75"/>
      <c r="E227" s="106">
        <v>8</v>
      </c>
      <c r="F227" s="75">
        <v>230</v>
      </c>
      <c r="G227" s="107" t="e">
        <f>#REF!</f>
        <v>#REF!</v>
      </c>
      <c r="H227" s="69" t="e">
        <f t="shared" si="79"/>
        <v>#REF!</v>
      </c>
      <c r="I227" s="107"/>
      <c r="J227" s="119" t="e">
        <f t="shared" si="81"/>
        <v>#REF!</v>
      </c>
      <c r="K227" s="77" t="e">
        <f t="shared" si="82"/>
        <v>#REF!</v>
      </c>
      <c r="L227" s="108" t="e">
        <f t="shared" si="83"/>
        <v>#REF!</v>
      </c>
      <c r="M227" s="40" t="e">
        <f t="shared" si="84"/>
        <v>#REF!</v>
      </c>
      <c r="N227" s="109"/>
      <c r="O227" s="110">
        <f t="shared" si="80"/>
        <v>0</v>
      </c>
      <c r="R227" s="115"/>
    </row>
    <row r="228" spans="1:40" x14ac:dyDescent="0.3">
      <c r="D228" s="12">
        <v>87</v>
      </c>
    </row>
    <row r="230" spans="1:40" x14ac:dyDescent="0.3">
      <c r="D230" s="12" t="s">
        <v>378</v>
      </c>
      <c r="E230" s="141" t="s">
        <v>380</v>
      </c>
      <c r="F230" s="141"/>
    </row>
    <row r="231" spans="1:40" x14ac:dyDescent="0.3">
      <c r="D231" s="12" t="s">
        <v>379</v>
      </c>
    </row>
  </sheetData>
  <sortState xmlns:xlrd2="http://schemas.microsoft.com/office/spreadsheetml/2017/richdata2" ref="A109:AN112">
    <sortCondition ref="B109:B112"/>
  </sortState>
  <mergeCells count="2">
    <mergeCell ref="A1:M1"/>
    <mergeCell ref="E230:F23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89E28-83D7-4998-9E28-736A8C5F03AE}">
  <dimension ref="A1:AM232"/>
  <sheetViews>
    <sheetView showGridLines="0" workbookViewId="0">
      <selection sqref="A1:XFD1048576"/>
    </sheetView>
  </sheetViews>
  <sheetFormatPr defaultColWidth="8.88671875" defaultRowHeight="13.8" x14ac:dyDescent="0.3"/>
  <cols>
    <col min="1" max="1" width="5" style="12" bestFit="1" customWidth="1"/>
    <col min="2" max="2" width="42.5546875" style="12" customWidth="1"/>
    <col min="3" max="4" width="9" style="12" customWidth="1"/>
    <col min="5" max="5" width="10.6640625" style="127" customWidth="1"/>
    <col min="6" max="6" width="10.6640625" style="26" customWidth="1"/>
    <col min="7" max="8" width="10.6640625" style="12" customWidth="1"/>
    <col min="9" max="9" width="10.6640625" style="48" customWidth="1"/>
    <col min="10" max="11" width="10.6640625" style="12" customWidth="1"/>
    <col min="12" max="12" width="10.6640625" style="19" customWidth="1"/>
    <col min="13" max="13" width="8.88671875" style="128"/>
    <col min="14" max="14" width="8.88671875" style="129"/>
    <col min="15" max="16" width="8.88671875" style="12"/>
    <col min="17" max="17" width="8.88671875" style="48"/>
    <col min="18" max="16384" width="8.88671875" style="12"/>
  </cols>
  <sheetData>
    <row r="1" spans="1:39" ht="14.4" customHeight="1" x14ac:dyDescent="0.3">
      <c r="A1" s="139" t="s">
        <v>450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</row>
    <row r="2" spans="1:39" ht="100.8" customHeight="1" x14ac:dyDescent="0.3">
      <c r="A2" s="6" t="s">
        <v>318</v>
      </c>
      <c r="B2" s="6" t="s">
        <v>0</v>
      </c>
      <c r="C2" s="6" t="s">
        <v>3</v>
      </c>
      <c r="D2" s="6" t="s">
        <v>449</v>
      </c>
      <c r="E2" s="132" t="s">
        <v>454</v>
      </c>
      <c r="F2" s="6" t="s">
        <v>2</v>
      </c>
      <c r="G2" s="6" t="s">
        <v>1</v>
      </c>
      <c r="H2" s="29" t="s">
        <v>412</v>
      </c>
      <c r="I2" s="118" t="s">
        <v>268</v>
      </c>
      <c r="J2" s="6" t="s">
        <v>446</v>
      </c>
      <c r="K2" s="6" t="s">
        <v>393</v>
      </c>
      <c r="L2" s="60" t="s">
        <v>392</v>
      </c>
      <c r="M2" s="6" t="s">
        <v>451</v>
      </c>
      <c r="N2" s="6" t="s">
        <v>452</v>
      </c>
    </row>
    <row r="3" spans="1:39" s="123" customFormat="1" x14ac:dyDescent="0.3">
      <c r="A3" s="120">
        <v>52</v>
      </c>
      <c r="B3" s="100" t="s">
        <v>445</v>
      </c>
      <c r="C3" s="120">
        <v>24</v>
      </c>
      <c r="D3" s="120">
        <v>0</v>
      </c>
      <c r="E3" s="121">
        <f>IF(D3-N3&gt;=0,D3-N3,0)</f>
        <v>0</v>
      </c>
      <c r="F3" s="116">
        <v>5</v>
      </c>
      <c r="G3" s="120">
        <v>1852</v>
      </c>
      <c r="H3" s="121">
        <f t="shared" ref="H3:H15" si="0">Q3</f>
        <v>1313.3333333333335</v>
      </c>
      <c r="I3" s="121">
        <f t="shared" ref="I3:I15" si="1">SUM(G3+H3)/2</f>
        <v>1582.6666666666667</v>
      </c>
      <c r="J3" s="120">
        <v>960</v>
      </c>
      <c r="K3" s="121">
        <f t="shared" ref="K3:K15" si="2">I3-E3-J3</f>
        <v>622.66666666666674</v>
      </c>
      <c r="L3" s="77">
        <f>IF(K3&lt;=0,0, K3)/C3</f>
        <v>25.944444444444446</v>
      </c>
      <c r="M3" s="134">
        <f t="shared" ref="M3:M38" si="3">I3/F3*2</f>
        <v>633.06666666666672</v>
      </c>
      <c r="N3" s="135">
        <f t="shared" ref="N3:N9" si="4">M3/2</f>
        <v>316.53333333333336</v>
      </c>
      <c r="P3" s="120">
        <v>788</v>
      </c>
      <c r="Q3" s="121">
        <f t="shared" ref="Q3:Q15" si="5">P3/3*F3</f>
        <v>1313.3333333333335</v>
      </c>
    </row>
    <row r="4" spans="1:39" s="71" customFormat="1" x14ac:dyDescent="0.3">
      <c r="A4" s="66">
        <v>11</v>
      </c>
      <c r="B4" s="67" t="s">
        <v>137</v>
      </c>
      <c r="C4" s="66">
        <v>12</v>
      </c>
      <c r="D4" s="88">
        <v>2416</v>
      </c>
      <c r="E4" s="133">
        <f>IF(D4-N4&gt;=0,D4-N4,0)</f>
        <v>2101</v>
      </c>
      <c r="F4" s="68">
        <v>10</v>
      </c>
      <c r="G4" s="66">
        <v>3200</v>
      </c>
      <c r="H4" s="107">
        <f t="shared" si="0"/>
        <v>3100</v>
      </c>
      <c r="I4" s="69">
        <f t="shared" si="1"/>
        <v>3150</v>
      </c>
      <c r="J4" s="66">
        <v>432</v>
      </c>
      <c r="K4" s="119">
        <f t="shared" si="2"/>
        <v>617</v>
      </c>
      <c r="L4" s="77">
        <f>(I4-E4-J4)/C4</f>
        <v>51.416666666666664</v>
      </c>
      <c r="M4" s="130">
        <f t="shared" si="3"/>
        <v>630</v>
      </c>
      <c r="N4" s="131">
        <f t="shared" si="4"/>
        <v>315</v>
      </c>
      <c r="O4" s="99"/>
      <c r="P4" s="88">
        <v>930</v>
      </c>
      <c r="Q4" s="119">
        <f t="shared" si="5"/>
        <v>3100</v>
      </c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</row>
    <row r="5" spans="1:39" s="71" customFormat="1" x14ac:dyDescent="0.3">
      <c r="A5" s="66">
        <v>3044</v>
      </c>
      <c r="B5" s="67" t="s">
        <v>132</v>
      </c>
      <c r="C5" s="66">
        <v>12</v>
      </c>
      <c r="D5" s="88">
        <v>220</v>
      </c>
      <c r="E5" s="133">
        <f t="shared" ref="E5:E68" si="6">IF(D5-N5&gt;=0,D5-N5,0)</f>
        <v>117.26666666666665</v>
      </c>
      <c r="F5" s="68">
        <v>10</v>
      </c>
      <c r="G5" s="66">
        <v>988</v>
      </c>
      <c r="H5" s="107">
        <f t="shared" si="0"/>
        <v>1066.6666666666667</v>
      </c>
      <c r="I5" s="69">
        <f t="shared" si="1"/>
        <v>1027.3333333333335</v>
      </c>
      <c r="J5" s="66">
        <v>720</v>
      </c>
      <c r="K5" s="119">
        <f t="shared" si="2"/>
        <v>190.06666666666683</v>
      </c>
      <c r="L5" s="77">
        <f>(I5-E5-J5)/C5</f>
        <v>15.838888888888903</v>
      </c>
      <c r="M5" s="130">
        <f t="shared" si="3"/>
        <v>205.4666666666667</v>
      </c>
      <c r="N5" s="131">
        <f t="shared" si="4"/>
        <v>102.73333333333335</v>
      </c>
      <c r="O5" s="99"/>
      <c r="P5" s="88">
        <v>320</v>
      </c>
      <c r="Q5" s="119">
        <f t="shared" si="5"/>
        <v>1066.6666666666667</v>
      </c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  <c r="AH5" s="99"/>
      <c r="AI5" s="99"/>
      <c r="AJ5" s="99"/>
      <c r="AK5" s="99"/>
      <c r="AL5" s="99"/>
      <c r="AM5" s="99"/>
    </row>
    <row r="6" spans="1:39" s="71" customFormat="1" x14ac:dyDescent="0.3">
      <c r="A6" s="66">
        <v>3040</v>
      </c>
      <c r="B6" s="67" t="s">
        <v>130</v>
      </c>
      <c r="C6" s="66">
        <v>12</v>
      </c>
      <c r="D6" s="88">
        <v>317</v>
      </c>
      <c r="E6" s="133">
        <f t="shared" si="6"/>
        <v>234.33333333333334</v>
      </c>
      <c r="F6" s="68">
        <v>10</v>
      </c>
      <c r="G6" s="66">
        <v>820</v>
      </c>
      <c r="H6" s="107">
        <f t="shared" si="0"/>
        <v>833.33333333333326</v>
      </c>
      <c r="I6" s="69">
        <f t="shared" si="1"/>
        <v>826.66666666666663</v>
      </c>
      <c r="J6" s="66">
        <v>480</v>
      </c>
      <c r="K6" s="119">
        <f t="shared" si="2"/>
        <v>112.33333333333326</v>
      </c>
      <c r="L6" s="77">
        <f>(I6-E6-J6)/C6</f>
        <v>9.3611111111111054</v>
      </c>
      <c r="M6" s="130">
        <f t="shared" si="3"/>
        <v>165.33333333333331</v>
      </c>
      <c r="N6" s="131">
        <f t="shared" si="4"/>
        <v>82.666666666666657</v>
      </c>
      <c r="O6" s="99"/>
      <c r="P6" s="88">
        <v>250</v>
      </c>
      <c r="Q6" s="119">
        <f t="shared" si="5"/>
        <v>833.33333333333326</v>
      </c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</row>
    <row r="7" spans="1:39" s="71" customFormat="1" x14ac:dyDescent="0.3">
      <c r="A7" s="66">
        <v>3050</v>
      </c>
      <c r="B7" s="67" t="s">
        <v>131</v>
      </c>
      <c r="C7" s="66">
        <v>12</v>
      </c>
      <c r="D7" s="88">
        <v>223</v>
      </c>
      <c r="E7" s="133">
        <f t="shared" si="6"/>
        <v>132.41666666666666</v>
      </c>
      <c r="F7" s="68">
        <v>10</v>
      </c>
      <c r="G7" s="66">
        <v>795</v>
      </c>
      <c r="H7" s="107">
        <f t="shared" si="0"/>
        <v>1016.6666666666667</v>
      </c>
      <c r="I7" s="69">
        <f t="shared" si="1"/>
        <v>905.83333333333337</v>
      </c>
      <c r="J7" s="66">
        <v>1200</v>
      </c>
      <c r="K7" s="119">
        <f t="shared" si="2"/>
        <v>-426.58333333333326</v>
      </c>
      <c r="L7" s="77">
        <f>(I7-E7-J7)/C7</f>
        <v>-35.548611111111107</v>
      </c>
      <c r="M7" s="130">
        <f t="shared" si="3"/>
        <v>181.16666666666669</v>
      </c>
      <c r="N7" s="131">
        <f t="shared" si="4"/>
        <v>90.583333333333343</v>
      </c>
      <c r="O7" s="99"/>
      <c r="P7" s="88">
        <v>305</v>
      </c>
      <c r="Q7" s="119">
        <f t="shared" si="5"/>
        <v>1016.6666666666667</v>
      </c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</row>
    <row r="8" spans="1:39" s="71" customFormat="1" x14ac:dyDescent="0.3">
      <c r="A8" s="66">
        <v>3099</v>
      </c>
      <c r="B8" s="67" t="s">
        <v>201</v>
      </c>
      <c r="C8" s="66">
        <v>30</v>
      </c>
      <c r="D8" s="88">
        <v>291</v>
      </c>
      <c r="E8" s="133">
        <f t="shared" si="6"/>
        <v>186.76190476190476</v>
      </c>
      <c r="F8" s="68">
        <v>3.5</v>
      </c>
      <c r="G8" s="66">
        <v>473</v>
      </c>
      <c r="H8" s="107">
        <f t="shared" si="0"/>
        <v>256.66666666666663</v>
      </c>
      <c r="I8" s="69">
        <f t="shared" si="1"/>
        <v>364.83333333333331</v>
      </c>
      <c r="J8" s="66"/>
      <c r="K8" s="119">
        <f t="shared" si="2"/>
        <v>178.07142857142856</v>
      </c>
      <c r="L8" s="77">
        <f>IF(K8&lt;=0,0, K8)/C8</f>
        <v>5.9357142857142851</v>
      </c>
      <c r="M8" s="130">
        <f t="shared" si="3"/>
        <v>208.47619047619045</v>
      </c>
      <c r="N8" s="131">
        <f t="shared" si="4"/>
        <v>104.23809523809523</v>
      </c>
      <c r="O8" s="99"/>
      <c r="P8" s="88">
        <v>220</v>
      </c>
      <c r="Q8" s="119">
        <f t="shared" si="5"/>
        <v>256.66666666666663</v>
      </c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</row>
    <row r="9" spans="1:39" s="71" customFormat="1" x14ac:dyDescent="0.3">
      <c r="A9" s="66">
        <v>1039</v>
      </c>
      <c r="B9" s="67" t="s">
        <v>53</v>
      </c>
      <c r="C9" s="66">
        <v>24</v>
      </c>
      <c r="D9" s="88">
        <v>3457</v>
      </c>
      <c r="E9" s="133">
        <f t="shared" si="6"/>
        <v>3049.3333333333335</v>
      </c>
      <c r="F9" s="68">
        <v>9</v>
      </c>
      <c r="G9" s="66">
        <v>3750</v>
      </c>
      <c r="H9" s="107">
        <f t="shared" si="0"/>
        <v>3588</v>
      </c>
      <c r="I9" s="69">
        <f t="shared" si="1"/>
        <v>3669</v>
      </c>
      <c r="J9" s="66"/>
      <c r="K9" s="119">
        <f>I9-E9-J9</f>
        <v>619.66666666666652</v>
      </c>
      <c r="L9" s="77">
        <f t="shared" ref="L9:L15" si="7">(I9-E9-J9)/C9</f>
        <v>25.819444444444439</v>
      </c>
      <c r="M9" s="130">
        <f t="shared" si="3"/>
        <v>815.33333333333337</v>
      </c>
      <c r="N9" s="131">
        <f t="shared" si="4"/>
        <v>407.66666666666669</v>
      </c>
      <c r="O9" s="99"/>
      <c r="P9" s="88">
        <v>1196</v>
      </c>
      <c r="Q9" s="119">
        <f t="shared" si="5"/>
        <v>3588</v>
      </c>
      <c r="R9" s="99"/>
      <c r="S9" s="99"/>
      <c r="T9" s="99"/>
      <c r="U9" s="99"/>
      <c r="V9" s="99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</row>
    <row r="10" spans="1:39" s="71" customFormat="1" x14ac:dyDescent="0.3">
      <c r="A10" s="66">
        <v>3087</v>
      </c>
      <c r="B10" s="67" t="s">
        <v>413</v>
      </c>
      <c r="C10" s="66">
        <v>21</v>
      </c>
      <c r="D10" s="88">
        <v>491</v>
      </c>
      <c r="E10" s="133">
        <f t="shared" si="6"/>
        <v>419</v>
      </c>
      <c r="F10" s="68">
        <v>9</v>
      </c>
      <c r="G10" s="66">
        <v>600</v>
      </c>
      <c r="H10" s="107">
        <f t="shared" si="0"/>
        <v>537</v>
      </c>
      <c r="I10" s="69">
        <f t="shared" si="1"/>
        <v>568.5</v>
      </c>
      <c r="J10" s="66"/>
      <c r="K10" s="119">
        <f t="shared" si="2"/>
        <v>149.5</v>
      </c>
      <c r="L10" s="77">
        <f t="shared" si="7"/>
        <v>7.1190476190476186</v>
      </c>
      <c r="M10" s="130">
        <f t="shared" si="3"/>
        <v>126.33333333333333</v>
      </c>
      <c r="N10" s="131">
        <v>72</v>
      </c>
      <c r="O10" s="99"/>
      <c r="P10" s="88">
        <v>179</v>
      </c>
      <c r="Q10" s="119">
        <f t="shared" si="5"/>
        <v>537</v>
      </c>
      <c r="R10" s="99"/>
      <c r="S10" s="99"/>
      <c r="T10" s="99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</row>
    <row r="11" spans="1:39" s="71" customFormat="1" x14ac:dyDescent="0.3">
      <c r="A11" s="66">
        <v>1107</v>
      </c>
      <c r="B11" s="67" t="s">
        <v>414</v>
      </c>
      <c r="C11" s="66">
        <v>15</v>
      </c>
      <c r="D11" s="88">
        <v>338</v>
      </c>
      <c r="E11" s="133">
        <f t="shared" si="6"/>
        <v>203.83333333333334</v>
      </c>
      <c r="F11" s="68">
        <v>6</v>
      </c>
      <c r="G11" s="66">
        <v>648</v>
      </c>
      <c r="H11" s="107">
        <f t="shared" si="0"/>
        <v>962</v>
      </c>
      <c r="I11" s="69">
        <f t="shared" si="1"/>
        <v>805</v>
      </c>
      <c r="J11" s="66">
        <v>375</v>
      </c>
      <c r="K11" s="119">
        <f t="shared" si="2"/>
        <v>226.16666666666663</v>
      </c>
      <c r="L11" s="77">
        <f t="shared" si="7"/>
        <v>15.077777777777776</v>
      </c>
      <c r="M11" s="130">
        <f t="shared" si="3"/>
        <v>268.33333333333331</v>
      </c>
      <c r="N11" s="131">
        <f t="shared" ref="N11:N16" si="8">M11/2</f>
        <v>134.16666666666666</v>
      </c>
      <c r="O11" s="99"/>
      <c r="P11" s="88">
        <v>481</v>
      </c>
      <c r="Q11" s="119">
        <f t="shared" si="5"/>
        <v>962</v>
      </c>
      <c r="R11" s="99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99"/>
      <c r="AJ11" s="99"/>
      <c r="AK11" s="99"/>
      <c r="AL11" s="99"/>
      <c r="AM11" s="99"/>
    </row>
    <row r="12" spans="1:39" s="71" customFormat="1" x14ac:dyDescent="0.3">
      <c r="A12" s="66">
        <v>3095</v>
      </c>
      <c r="B12" s="67" t="s">
        <v>388</v>
      </c>
      <c r="C12" s="66">
        <v>30</v>
      </c>
      <c r="D12" s="88">
        <v>68</v>
      </c>
      <c r="E12" s="133">
        <f t="shared" si="6"/>
        <v>56.555555555555557</v>
      </c>
      <c r="F12" s="68">
        <v>9</v>
      </c>
      <c r="G12" s="66">
        <v>131</v>
      </c>
      <c r="H12" s="107">
        <f t="shared" si="0"/>
        <v>75</v>
      </c>
      <c r="I12" s="69">
        <f t="shared" si="1"/>
        <v>103</v>
      </c>
      <c r="J12" s="66"/>
      <c r="K12" s="119">
        <f t="shared" si="2"/>
        <v>46.444444444444443</v>
      </c>
      <c r="L12" s="77">
        <f t="shared" si="7"/>
        <v>1.5481481481481481</v>
      </c>
      <c r="M12" s="130">
        <f t="shared" si="3"/>
        <v>22.888888888888889</v>
      </c>
      <c r="N12" s="131">
        <f t="shared" si="8"/>
        <v>11.444444444444445</v>
      </c>
      <c r="O12" s="99"/>
      <c r="P12" s="88">
        <v>25</v>
      </c>
      <c r="Q12" s="119">
        <f t="shared" si="5"/>
        <v>75</v>
      </c>
      <c r="R12" s="99"/>
      <c r="S12" s="99"/>
      <c r="T12" s="99"/>
      <c r="U12" s="99"/>
      <c r="V12" s="99"/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99"/>
      <c r="AH12" s="99"/>
      <c r="AI12" s="99"/>
      <c r="AJ12" s="99"/>
      <c r="AK12" s="99"/>
      <c r="AL12" s="99"/>
      <c r="AM12" s="99"/>
    </row>
    <row r="13" spans="1:39" s="71" customFormat="1" x14ac:dyDescent="0.3">
      <c r="A13" s="66">
        <v>3096</v>
      </c>
      <c r="B13" s="67" t="s">
        <v>187</v>
      </c>
      <c r="C13" s="66">
        <v>30</v>
      </c>
      <c r="D13" s="88">
        <v>70</v>
      </c>
      <c r="E13" s="133">
        <f t="shared" si="6"/>
        <v>62.166666666666664</v>
      </c>
      <c r="F13" s="68">
        <v>9</v>
      </c>
      <c r="G13" s="66">
        <v>63</v>
      </c>
      <c r="H13" s="107">
        <f t="shared" si="0"/>
        <v>78</v>
      </c>
      <c r="I13" s="69">
        <f t="shared" si="1"/>
        <v>70.5</v>
      </c>
      <c r="J13" s="66"/>
      <c r="K13" s="119">
        <f t="shared" si="2"/>
        <v>8.3333333333333357</v>
      </c>
      <c r="L13" s="77">
        <f t="shared" si="7"/>
        <v>0.27777777777777785</v>
      </c>
      <c r="M13" s="130">
        <f t="shared" si="3"/>
        <v>15.666666666666666</v>
      </c>
      <c r="N13" s="131">
        <f t="shared" si="8"/>
        <v>7.833333333333333</v>
      </c>
      <c r="O13" s="99"/>
      <c r="P13" s="88">
        <v>26</v>
      </c>
      <c r="Q13" s="119">
        <f t="shared" si="5"/>
        <v>78</v>
      </c>
      <c r="R13" s="99"/>
      <c r="S13" s="99"/>
      <c r="T13" s="99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99"/>
      <c r="AF13" s="99"/>
      <c r="AG13" s="99"/>
      <c r="AH13" s="99"/>
      <c r="AI13" s="99"/>
      <c r="AJ13" s="99"/>
      <c r="AK13" s="99"/>
      <c r="AL13" s="99"/>
      <c r="AM13" s="99"/>
    </row>
    <row r="14" spans="1:39" s="71" customFormat="1" x14ac:dyDescent="0.3">
      <c r="A14" s="66">
        <v>3097</v>
      </c>
      <c r="B14" s="67" t="s">
        <v>185</v>
      </c>
      <c r="C14" s="66">
        <v>30</v>
      </c>
      <c r="D14" s="88">
        <v>64</v>
      </c>
      <c r="E14" s="133">
        <f t="shared" si="6"/>
        <v>51.833333333333336</v>
      </c>
      <c r="F14" s="68">
        <v>9</v>
      </c>
      <c r="G14" s="66">
        <v>126</v>
      </c>
      <c r="H14" s="107">
        <f t="shared" si="0"/>
        <v>93</v>
      </c>
      <c r="I14" s="69">
        <f t="shared" si="1"/>
        <v>109.5</v>
      </c>
      <c r="J14" s="66"/>
      <c r="K14" s="119">
        <f t="shared" si="2"/>
        <v>57.666666666666664</v>
      </c>
      <c r="L14" s="77">
        <f t="shared" si="7"/>
        <v>1.9222222222222221</v>
      </c>
      <c r="M14" s="130">
        <f t="shared" si="3"/>
        <v>24.333333333333332</v>
      </c>
      <c r="N14" s="131">
        <f t="shared" si="8"/>
        <v>12.166666666666666</v>
      </c>
      <c r="O14" s="99"/>
      <c r="P14" s="88">
        <v>31</v>
      </c>
      <c r="Q14" s="119">
        <f t="shared" si="5"/>
        <v>93</v>
      </c>
      <c r="R14" s="99"/>
      <c r="S14" s="99"/>
      <c r="T14" s="99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99"/>
      <c r="AF14" s="99"/>
      <c r="AG14" s="99"/>
      <c r="AH14" s="99"/>
      <c r="AI14" s="99"/>
      <c r="AJ14" s="99"/>
      <c r="AK14" s="99"/>
      <c r="AL14" s="99"/>
      <c r="AM14" s="99"/>
    </row>
    <row r="15" spans="1:39" s="71" customFormat="1" x14ac:dyDescent="0.3">
      <c r="A15" s="66">
        <v>1240</v>
      </c>
      <c r="B15" s="67" t="s">
        <v>184</v>
      </c>
      <c r="C15" s="66">
        <v>30</v>
      </c>
      <c r="D15" s="88">
        <v>231</v>
      </c>
      <c r="E15" s="133">
        <f t="shared" si="6"/>
        <v>215</v>
      </c>
      <c r="F15" s="68">
        <v>9</v>
      </c>
      <c r="G15" s="66">
        <v>153</v>
      </c>
      <c r="H15" s="107">
        <f t="shared" si="0"/>
        <v>135</v>
      </c>
      <c r="I15" s="69">
        <f t="shared" si="1"/>
        <v>144</v>
      </c>
      <c r="J15" s="66"/>
      <c r="K15" s="119">
        <f t="shared" si="2"/>
        <v>-71</v>
      </c>
      <c r="L15" s="77">
        <f t="shared" si="7"/>
        <v>-2.3666666666666667</v>
      </c>
      <c r="M15" s="130">
        <f t="shared" si="3"/>
        <v>32</v>
      </c>
      <c r="N15" s="131">
        <f t="shared" si="8"/>
        <v>16</v>
      </c>
      <c r="O15" s="99"/>
      <c r="P15" s="88">
        <v>45</v>
      </c>
      <c r="Q15" s="119">
        <f t="shared" si="5"/>
        <v>135</v>
      </c>
      <c r="R15" s="99"/>
      <c r="S15" s="99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</row>
    <row r="16" spans="1:39" s="71" customFormat="1" x14ac:dyDescent="0.3">
      <c r="A16" s="66">
        <v>3160</v>
      </c>
      <c r="B16" s="67" t="s">
        <v>447</v>
      </c>
      <c r="C16" s="66">
        <v>24</v>
      </c>
      <c r="D16" s="88"/>
      <c r="E16" s="133" t="e">
        <f t="shared" si="6"/>
        <v>#DIV/0!</v>
      </c>
      <c r="F16" s="68"/>
      <c r="G16" s="66"/>
      <c r="H16" s="107"/>
      <c r="I16" s="69"/>
      <c r="J16" s="66">
        <v>192</v>
      </c>
      <c r="K16" s="119"/>
      <c r="L16" s="77"/>
      <c r="M16" s="130" t="e">
        <f t="shared" si="3"/>
        <v>#DIV/0!</v>
      </c>
      <c r="N16" s="131" t="e">
        <f t="shared" si="8"/>
        <v>#DIV/0!</v>
      </c>
      <c r="O16" s="99"/>
      <c r="P16" s="88"/>
      <c r="Q16" s="119"/>
      <c r="R16" s="99"/>
      <c r="S16" s="99"/>
      <c r="T16" s="99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</row>
    <row r="17" spans="1:39" s="71" customFormat="1" x14ac:dyDescent="0.3">
      <c r="A17" s="66">
        <v>1335</v>
      </c>
      <c r="B17" s="67" t="s">
        <v>415</v>
      </c>
      <c r="C17" s="66">
        <v>28</v>
      </c>
      <c r="D17" s="88">
        <v>966</v>
      </c>
      <c r="E17" s="133">
        <f t="shared" si="6"/>
        <v>895.05555555555554</v>
      </c>
      <c r="F17" s="68">
        <v>9</v>
      </c>
      <c r="G17" s="66">
        <v>677</v>
      </c>
      <c r="H17" s="107">
        <f t="shared" ref="H17:H49" si="9">Q17</f>
        <v>600</v>
      </c>
      <c r="I17" s="69">
        <f t="shared" ref="I17:I49" si="10">SUM(G17+H17)/2</f>
        <v>638.5</v>
      </c>
      <c r="J17" s="66"/>
      <c r="K17" s="119">
        <f t="shared" ref="K17:K49" si="11">I17-E17-J17</f>
        <v>-256.55555555555554</v>
      </c>
      <c r="L17" s="77">
        <f>(I17-E17-J17)/C17</f>
        <v>-9.162698412698413</v>
      </c>
      <c r="M17" s="130">
        <f t="shared" si="3"/>
        <v>141.88888888888889</v>
      </c>
      <c r="N17" s="131">
        <f t="shared" ref="N17:N34" si="12">M17/2</f>
        <v>70.944444444444443</v>
      </c>
      <c r="O17" s="99"/>
      <c r="P17" s="88">
        <v>200</v>
      </c>
      <c r="Q17" s="119">
        <f t="shared" ref="Q17:Q38" si="13">P17/3*F17</f>
        <v>600</v>
      </c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</row>
    <row r="18" spans="1:39" s="71" customFormat="1" x14ac:dyDescent="0.3">
      <c r="A18" s="66">
        <v>1336</v>
      </c>
      <c r="B18" s="67" t="s">
        <v>416</v>
      </c>
      <c r="C18" s="66">
        <v>28</v>
      </c>
      <c r="D18" s="88">
        <v>498</v>
      </c>
      <c r="E18" s="133">
        <f t="shared" si="6"/>
        <v>418.5</v>
      </c>
      <c r="F18" s="68">
        <v>9</v>
      </c>
      <c r="G18" s="66">
        <v>549</v>
      </c>
      <c r="H18" s="107">
        <f t="shared" si="9"/>
        <v>882</v>
      </c>
      <c r="I18" s="69">
        <f t="shared" si="10"/>
        <v>715.5</v>
      </c>
      <c r="J18" s="66"/>
      <c r="K18" s="119">
        <f t="shared" si="11"/>
        <v>297</v>
      </c>
      <c r="L18" s="77">
        <f>(I18-E18-J18)/C18</f>
        <v>10.607142857142858</v>
      </c>
      <c r="M18" s="130">
        <f t="shared" si="3"/>
        <v>159</v>
      </c>
      <c r="N18" s="131">
        <f t="shared" si="12"/>
        <v>79.5</v>
      </c>
      <c r="O18" s="99"/>
      <c r="P18" s="88">
        <v>294</v>
      </c>
      <c r="Q18" s="119">
        <f t="shared" si="13"/>
        <v>882</v>
      </c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</row>
    <row r="19" spans="1:39" s="71" customFormat="1" x14ac:dyDescent="0.3">
      <c r="A19" s="66">
        <v>1337</v>
      </c>
      <c r="B19" s="67" t="s">
        <v>417</v>
      </c>
      <c r="C19" s="66">
        <v>28</v>
      </c>
      <c r="D19" s="88">
        <v>649</v>
      </c>
      <c r="E19" s="133">
        <f t="shared" si="6"/>
        <v>551.83333333333337</v>
      </c>
      <c r="F19" s="68">
        <v>9</v>
      </c>
      <c r="G19" s="66">
        <v>750</v>
      </c>
      <c r="H19" s="107">
        <f t="shared" si="9"/>
        <v>999</v>
      </c>
      <c r="I19" s="69">
        <f t="shared" si="10"/>
        <v>874.5</v>
      </c>
      <c r="J19" s="66"/>
      <c r="K19" s="119">
        <f t="shared" si="11"/>
        <v>322.66666666666663</v>
      </c>
      <c r="L19" s="77">
        <f>(I19-E19-J19)/C19</f>
        <v>11.523809523809522</v>
      </c>
      <c r="M19" s="130">
        <f t="shared" si="3"/>
        <v>194.33333333333334</v>
      </c>
      <c r="N19" s="131">
        <f t="shared" si="12"/>
        <v>97.166666666666671</v>
      </c>
      <c r="O19" s="99"/>
      <c r="P19" s="88">
        <v>333</v>
      </c>
      <c r="Q19" s="119">
        <f t="shared" si="13"/>
        <v>999</v>
      </c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</row>
    <row r="20" spans="1:39" s="71" customFormat="1" x14ac:dyDescent="0.3">
      <c r="A20" s="66">
        <v>1377</v>
      </c>
      <c r="B20" s="67" t="s">
        <v>418</v>
      </c>
      <c r="C20" s="66">
        <v>28</v>
      </c>
      <c r="D20" s="88">
        <v>593</v>
      </c>
      <c r="E20" s="133">
        <f t="shared" si="6"/>
        <v>512.55555555555554</v>
      </c>
      <c r="F20" s="68">
        <v>9</v>
      </c>
      <c r="G20" s="66">
        <v>632</v>
      </c>
      <c r="H20" s="107">
        <f t="shared" si="9"/>
        <v>816</v>
      </c>
      <c r="I20" s="69">
        <f t="shared" si="10"/>
        <v>724</v>
      </c>
      <c r="J20" s="66"/>
      <c r="K20" s="119">
        <f t="shared" si="11"/>
        <v>211.44444444444446</v>
      </c>
      <c r="L20" s="77">
        <f>(I20-E20-J20)/C20</f>
        <v>7.5515873015873023</v>
      </c>
      <c r="M20" s="130">
        <f t="shared" si="3"/>
        <v>160.88888888888889</v>
      </c>
      <c r="N20" s="131">
        <f t="shared" si="12"/>
        <v>80.444444444444443</v>
      </c>
      <c r="O20" s="99"/>
      <c r="P20" s="88">
        <v>272</v>
      </c>
      <c r="Q20" s="119">
        <f t="shared" si="13"/>
        <v>816</v>
      </c>
      <c r="R20" s="99"/>
      <c r="S20" s="99"/>
      <c r="T20" s="99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</row>
    <row r="21" spans="1:39" s="123" customFormat="1" x14ac:dyDescent="0.3">
      <c r="A21" s="66">
        <v>57</v>
      </c>
      <c r="B21" s="67" t="s">
        <v>364</v>
      </c>
      <c r="C21" s="66">
        <v>6</v>
      </c>
      <c r="D21" s="88">
        <v>329</v>
      </c>
      <c r="E21" s="133">
        <f t="shared" si="6"/>
        <v>298.66666666666669</v>
      </c>
      <c r="F21" s="68">
        <v>8</v>
      </c>
      <c r="G21" s="66">
        <v>240</v>
      </c>
      <c r="H21" s="107">
        <f t="shared" si="9"/>
        <v>245.33333333333334</v>
      </c>
      <c r="I21" s="69">
        <f t="shared" si="10"/>
        <v>242.66666666666669</v>
      </c>
      <c r="J21" s="66"/>
      <c r="K21" s="119">
        <f t="shared" si="11"/>
        <v>-56</v>
      </c>
      <c r="L21" s="77">
        <f>(I21-E21-J21)/C21</f>
        <v>-9.3333333333333339</v>
      </c>
      <c r="M21" s="130">
        <f t="shared" si="3"/>
        <v>60.666666666666671</v>
      </c>
      <c r="N21" s="131">
        <f t="shared" si="12"/>
        <v>30.333333333333336</v>
      </c>
      <c r="O21" s="99"/>
      <c r="P21" s="88">
        <v>92</v>
      </c>
      <c r="Q21" s="119">
        <f t="shared" si="13"/>
        <v>245.33333333333334</v>
      </c>
      <c r="R21" s="99"/>
      <c r="S21" s="99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/>
      <c r="AH21" s="99"/>
      <c r="AI21" s="99"/>
      <c r="AJ21" s="99"/>
      <c r="AK21" s="99"/>
      <c r="AL21" s="99"/>
      <c r="AM21" s="99"/>
    </row>
    <row r="22" spans="1:39" s="123" customFormat="1" x14ac:dyDescent="0.3">
      <c r="A22" s="120">
        <v>53</v>
      </c>
      <c r="B22" s="100" t="s">
        <v>140</v>
      </c>
      <c r="C22" s="120">
        <v>60</v>
      </c>
      <c r="D22" s="120">
        <v>0</v>
      </c>
      <c r="E22" s="133">
        <f t="shared" si="6"/>
        <v>0</v>
      </c>
      <c r="F22" s="116">
        <v>3.5</v>
      </c>
      <c r="G22" s="120">
        <v>4000</v>
      </c>
      <c r="H22" s="107">
        <f t="shared" si="9"/>
        <v>3480.166666666667</v>
      </c>
      <c r="I22" s="121">
        <f t="shared" si="10"/>
        <v>3740.0833333333335</v>
      </c>
      <c r="J22" s="120">
        <v>4800</v>
      </c>
      <c r="K22" s="121">
        <f t="shared" si="11"/>
        <v>-1059.9166666666665</v>
      </c>
      <c r="L22" s="77">
        <f>IF(K22&lt;=0,0, K22)/C22</f>
        <v>0</v>
      </c>
      <c r="M22" s="130">
        <f t="shared" si="3"/>
        <v>2137.1904761904761</v>
      </c>
      <c r="N22" s="131">
        <f t="shared" si="12"/>
        <v>1068.5952380952381</v>
      </c>
      <c r="P22" s="120">
        <v>2983</v>
      </c>
      <c r="Q22" s="119">
        <f t="shared" si="13"/>
        <v>3480.166666666667</v>
      </c>
    </row>
    <row r="23" spans="1:39" s="123" customFormat="1" x14ac:dyDescent="0.3">
      <c r="A23" s="120">
        <v>72</v>
      </c>
      <c r="B23" s="100" t="s">
        <v>139</v>
      </c>
      <c r="C23" s="120">
        <v>60</v>
      </c>
      <c r="D23" s="120">
        <v>494</v>
      </c>
      <c r="E23" s="133">
        <f t="shared" si="6"/>
        <v>0</v>
      </c>
      <c r="F23" s="116">
        <v>3.5</v>
      </c>
      <c r="G23" s="120">
        <v>5500</v>
      </c>
      <c r="H23" s="107">
        <f t="shared" si="9"/>
        <v>5058.6666666666661</v>
      </c>
      <c r="I23" s="121">
        <f t="shared" si="10"/>
        <v>5279.333333333333</v>
      </c>
      <c r="J23" s="120">
        <v>5400</v>
      </c>
      <c r="K23" s="121">
        <f t="shared" si="11"/>
        <v>-120.66666666666697</v>
      </c>
      <c r="L23" s="77">
        <f>IF(K23&lt;=0,0, K23)/C23</f>
        <v>0</v>
      </c>
      <c r="M23" s="130">
        <f t="shared" si="3"/>
        <v>3016.7619047619046</v>
      </c>
      <c r="N23" s="131">
        <f t="shared" si="12"/>
        <v>1508.3809523809523</v>
      </c>
      <c r="P23" s="120">
        <v>4336</v>
      </c>
      <c r="Q23" s="119">
        <f t="shared" si="13"/>
        <v>5058.6666666666661</v>
      </c>
    </row>
    <row r="24" spans="1:39" s="123" customFormat="1" x14ac:dyDescent="0.3">
      <c r="A24" s="120">
        <v>3401</v>
      </c>
      <c r="B24" s="100" t="s">
        <v>109</v>
      </c>
      <c r="C24" s="120">
        <v>30</v>
      </c>
      <c r="D24" s="120">
        <v>1200</v>
      </c>
      <c r="E24" s="133">
        <f t="shared" si="6"/>
        <v>475.38095238095241</v>
      </c>
      <c r="F24" s="116">
        <v>7</v>
      </c>
      <c r="G24" s="120">
        <v>4316</v>
      </c>
      <c r="H24" s="107">
        <f t="shared" si="9"/>
        <v>5828.6666666666661</v>
      </c>
      <c r="I24" s="121">
        <f t="shared" si="10"/>
        <v>5072.333333333333</v>
      </c>
      <c r="J24" s="120">
        <v>3000</v>
      </c>
      <c r="K24" s="121">
        <f t="shared" si="11"/>
        <v>1596.9523809523807</v>
      </c>
      <c r="L24" s="77">
        <f>(I24-E24-J24)/C24</f>
        <v>53.231746031746027</v>
      </c>
      <c r="M24" s="130">
        <f t="shared" si="3"/>
        <v>1449.2380952380952</v>
      </c>
      <c r="N24" s="131">
        <f t="shared" si="12"/>
        <v>724.61904761904759</v>
      </c>
      <c r="P24" s="120">
        <v>2498</v>
      </c>
      <c r="Q24" s="119">
        <f t="shared" si="13"/>
        <v>5828.6666666666661</v>
      </c>
    </row>
    <row r="25" spans="1:39" s="123" customFormat="1" x14ac:dyDescent="0.3">
      <c r="A25" s="120">
        <v>3400</v>
      </c>
      <c r="B25" s="100" t="s">
        <v>108</v>
      </c>
      <c r="C25" s="120">
        <v>30</v>
      </c>
      <c r="D25" s="120">
        <v>1545</v>
      </c>
      <c r="E25" s="133">
        <f t="shared" si="6"/>
        <v>714.19047619047615</v>
      </c>
      <c r="F25" s="116">
        <v>7</v>
      </c>
      <c r="G25" s="120">
        <v>4930</v>
      </c>
      <c r="H25" s="107">
        <f t="shared" si="9"/>
        <v>6701.3333333333339</v>
      </c>
      <c r="I25" s="121">
        <f t="shared" si="10"/>
        <v>5815.666666666667</v>
      </c>
      <c r="J25" s="120">
        <v>3000</v>
      </c>
      <c r="K25" s="121">
        <f t="shared" si="11"/>
        <v>2101.4761904761908</v>
      </c>
      <c r="L25" s="77">
        <f>(I25-E25-J25)/C25</f>
        <v>70.049206349206358</v>
      </c>
      <c r="M25" s="130">
        <f t="shared" si="3"/>
        <v>1661.6190476190477</v>
      </c>
      <c r="N25" s="131">
        <f t="shared" si="12"/>
        <v>830.80952380952385</v>
      </c>
      <c r="P25" s="120">
        <v>2872</v>
      </c>
      <c r="Q25" s="119">
        <f t="shared" si="13"/>
        <v>6701.3333333333339</v>
      </c>
    </row>
    <row r="26" spans="1:39" s="71" customFormat="1" x14ac:dyDescent="0.3">
      <c r="A26" s="120">
        <v>1394</v>
      </c>
      <c r="B26" s="100" t="s">
        <v>102</v>
      </c>
      <c r="C26" s="120">
        <v>40</v>
      </c>
      <c r="D26" s="120">
        <v>0</v>
      </c>
      <c r="E26" s="133">
        <f t="shared" si="6"/>
        <v>0</v>
      </c>
      <c r="F26" s="116">
        <v>3</v>
      </c>
      <c r="G26" s="120">
        <v>2755</v>
      </c>
      <c r="H26" s="107">
        <f t="shared" si="9"/>
        <v>2574</v>
      </c>
      <c r="I26" s="121">
        <f t="shared" si="10"/>
        <v>2664.5</v>
      </c>
      <c r="J26" s="120">
        <v>800</v>
      </c>
      <c r="K26" s="121">
        <f t="shared" si="11"/>
        <v>1864.5</v>
      </c>
      <c r="L26" s="77">
        <f>IF(K26&lt;=0,0, K26)/C26</f>
        <v>46.612499999999997</v>
      </c>
      <c r="M26" s="130">
        <f t="shared" si="3"/>
        <v>1776.3333333333333</v>
      </c>
      <c r="N26" s="131">
        <f t="shared" si="12"/>
        <v>888.16666666666663</v>
      </c>
      <c r="O26" s="123"/>
      <c r="P26" s="120">
        <v>2574</v>
      </c>
      <c r="Q26" s="119">
        <f t="shared" si="13"/>
        <v>2574</v>
      </c>
      <c r="R26" s="123"/>
      <c r="S26" s="123"/>
      <c r="T26" s="123"/>
      <c r="U26" s="123"/>
      <c r="V26" s="123"/>
      <c r="W26" s="123"/>
      <c r="X26" s="123"/>
      <c r="Y26" s="123"/>
      <c r="Z26" s="123"/>
      <c r="AA26" s="123"/>
      <c r="AB26" s="123"/>
      <c r="AC26" s="123"/>
      <c r="AD26" s="123"/>
      <c r="AE26" s="123"/>
      <c r="AF26" s="123"/>
      <c r="AG26" s="123"/>
      <c r="AH26" s="123"/>
      <c r="AI26" s="123"/>
      <c r="AJ26" s="123"/>
      <c r="AK26" s="123"/>
      <c r="AL26" s="123"/>
      <c r="AM26" s="123"/>
    </row>
    <row r="27" spans="1:39" s="71" customFormat="1" x14ac:dyDescent="0.3">
      <c r="A27" s="66">
        <v>3402</v>
      </c>
      <c r="B27" s="67" t="s">
        <v>110</v>
      </c>
      <c r="C27" s="66">
        <v>30</v>
      </c>
      <c r="D27" s="88">
        <v>833</v>
      </c>
      <c r="E27" s="133">
        <f t="shared" si="6"/>
        <v>522.14285714285711</v>
      </c>
      <c r="F27" s="68">
        <v>7</v>
      </c>
      <c r="G27" s="66">
        <v>2812</v>
      </c>
      <c r="H27" s="107">
        <f t="shared" si="9"/>
        <v>1540</v>
      </c>
      <c r="I27" s="69">
        <f t="shared" si="10"/>
        <v>2176</v>
      </c>
      <c r="J27" s="66"/>
      <c r="K27" s="119">
        <f t="shared" si="11"/>
        <v>1653.8571428571429</v>
      </c>
      <c r="L27" s="77">
        <f>(I27-E27-J27)/C27</f>
        <v>55.128571428571426</v>
      </c>
      <c r="M27" s="130">
        <f t="shared" si="3"/>
        <v>621.71428571428567</v>
      </c>
      <c r="N27" s="131">
        <f t="shared" si="12"/>
        <v>310.85714285714283</v>
      </c>
      <c r="O27" s="99"/>
      <c r="P27" s="88">
        <v>660</v>
      </c>
      <c r="Q27" s="119">
        <f t="shared" si="13"/>
        <v>1540</v>
      </c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</row>
    <row r="28" spans="1:39" s="71" customFormat="1" x14ac:dyDescent="0.3">
      <c r="A28" s="66">
        <v>3086</v>
      </c>
      <c r="B28" s="67" t="s">
        <v>333</v>
      </c>
      <c r="C28" s="66">
        <v>20</v>
      </c>
      <c r="D28" s="88">
        <v>0</v>
      </c>
      <c r="E28" s="133">
        <f t="shared" si="6"/>
        <v>0</v>
      </c>
      <c r="F28" s="68">
        <v>3.5</v>
      </c>
      <c r="G28" s="66">
        <v>1660</v>
      </c>
      <c r="H28" s="107">
        <f t="shared" si="9"/>
        <v>1499.1666666666665</v>
      </c>
      <c r="I28" s="69">
        <f t="shared" si="10"/>
        <v>1579.5833333333333</v>
      </c>
      <c r="J28" s="66">
        <v>800</v>
      </c>
      <c r="K28" s="119">
        <f t="shared" si="11"/>
        <v>779.58333333333326</v>
      </c>
      <c r="L28" s="77">
        <f t="shared" ref="L28:L41" si="14">IF(K28&lt;=0,0, K28)/C28</f>
        <v>38.979166666666664</v>
      </c>
      <c r="M28" s="130">
        <f t="shared" si="3"/>
        <v>902.61904761904759</v>
      </c>
      <c r="N28" s="131">
        <f t="shared" si="12"/>
        <v>451.3095238095238</v>
      </c>
      <c r="O28" s="99"/>
      <c r="P28" s="88">
        <v>1285</v>
      </c>
      <c r="Q28" s="119">
        <f t="shared" si="13"/>
        <v>1499.1666666666665</v>
      </c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</row>
    <row r="29" spans="1:39" s="71" customFormat="1" x14ac:dyDescent="0.3">
      <c r="A29" s="66">
        <v>1348</v>
      </c>
      <c r="B29" s="67" t="s">
        <v>67</v>
      </c>
      <c r="C29" s="66">
        <v>42</v>
      </c>
      <c r="D29" s="88">
        <v>917</v>
      </c>
      <c r="E29" s="133">
        <f t="shared" si="6"/>
        <v>0</v>
      </c>
      <c r="F29" s="68">
        <v>3.5</v>
      </c>
      <c r="G29" s="66">
        <v>3699</v>
      </c>
      <c r="H29" s="107">
        <f t="shared" si="9"/>
        <v>4316.6666666666661</v>
      </c>
      <c r="I29" s="69">
        <f t="shared" si="10"/>
        <v>4007.833333333333</v>
      </c>
      <c r="J29" s="66">
        <v>2100</v>
      </c>
      <c r="K29" s="119">
        <f t="shared" si="11"/>
        <v>1907.833333333333</v>
      </c>
      <c r="L29" s="77">
        <f t="shared" si="14"/>
        <v>45.42460317460317</v>
      </c>
      <c r="M29" s="130">
        <f t="shared" si="3"/>
        <v>2290.1904761904761</v>
      </c>
      <c r="N29" s="131">
        <f t="shared" si="12"/>
        <v>1145.0952380952381</v>
      </c>
      <c r="O29" s="99"/>
      <c r="P29" s="88">
        <v>3700</v>
      </c>
      <c r="Q29" s="119">
        <f t="shared" si="13"/>
        <v>4316.6666666666661</v>
      </c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</row>
    <row r="30" spans="1:39" s="123" customFormat="1" x14ac:dyDescent="0.3">
      <c r="A30" s="66">
        <v>3085</v>
      </c>
      <c r="B30" s="67" t="s">
        <v>55</v>
      </c>
      <c r="C30" s="66">
        <v>42</v>
      </c>
      <c r="D30" s="88">
        <v>894</v>
      </c>
      <c r="E30" s="133">
        <f t="shared" si="6"/>
        <v>0</v>
      </c>
      <c r="F30" s="68">
        <v>3.5</v>
      </c>
      <c r="G30" s="66">
        <v>9835</v>
      </c>
      <c r="H30" s="107">
        <f t="shared" si="9"/>
        <v>9683.3333333333321</v>
      </c>
      <c r="I30" s="69">
        <f t="shared" si="10"/>
        <v>9759.1666666666661</v>
      </c>
      <c r="J30" s="66">
        <v>3780</v>
      </c>
      <c r="K30" s="119">
        <f t="shared" si="11"/>
        <v>5979.1666666666661</v>
      </c>
      <c r="L30" s="77">
        <f t="shared" si="14"/>
        <v>142.36111111111109</v>
      </c>
      <c r="M30" s="130">
        <f t="shared" si="3"/>
        <v>5576.6666666666661</v>
      </c>
      <c r="N30" s="131">
        <f t="shared" si="12"/>
        <v>2788.333333333333</v>
      </c>
      <c r="O30" s="99"/>
      <c r="P30" s="88">
        <v>8300</v>
      </c>
      <c r="Q30" s="119">
        <f t="shared" si="13"/>
        <v>9683.3333333333321</v>
      </c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</row>
    <row r="31" spans="1:39" s="123" customFormat="1" x14ac:dyDescent="0.3">
      <c r="A31" s="120">
        <v>1341</v>
      </c>
      <c r="B31" s="100" t="s">
        <v>255</v>
      </c>
      <c r="C31" s="120">
        <v>20</v>
      </c>
      <c r="D31" s="120">
        <v>0</v>
      </c>
      <c r="E31" s="133">
        <f t="shared" si="6"/>
        <v>0</v>
      </c>
      <c r="F31" s="116">
        <v>3</v>
      </c>
      <c r="G31" s="120">
        <v>1431</v>
      </c>
      <c r="H31" s="107">
        <f t="shared" si="9"/>
        <v>1200</v>
      </c>
      <c r="I31" s="121">
        <f t="shared" si="10"/>
        <v>1315.5</v>
      </c>
      <c r="J31" s="120">
        <v>800</v>
      </c>
      <c r="K31" s="121">
        <f t="shared" si="11"/>
        <v>515.5</v>
      </c>
      <c r="L31" s="77">
        <f t="shared" si="14"/>
        <v>25.774999999999999</v>
      </c>
      <c r="M31" s="130">
        <f t="shared" si="3"/>
        <v>877</v>
      </c>
      <c r="N31" s="131">
        <f t="shared" si="12"/>
        <v>438.5</v>
      </c>
      <c r="P31" s="120">
        <v>1200</v>
      </c>
      <c r="Q31" s="119">
        <f t="shared" si="13"/>
        <v>1200</v>
      </c>
    </row>
    <row r="32" spans="1:39" s="123" customFormat="1" x14ac:dyDescent="0.3">
      <c r="A32" s="120">
        <v>1538</v>
      </c>
      <c r="B32" s="100" t="s">
        <v>238</v>
      </c>
      <c r="C32" s="120">
        <v>60</v>
      </c>
      <c r="D32" s="120">
        <v>0</v>
      </c>
      <c r="E32" s="133">
        <f t="shared" si="6"/>
        <v>0</v>
      </c>
      <c r="F32" s="116">
        <v>4</v>
      </c>
      <c r="G32" s="120">
        <v>2867</v>
      </c>
      <c r="H32" s="107">
        <f t="shared" si="9"/>
        <v>2666.6666666666665</v>
      </c>
      <c r="I32" s="121">
        <f t="shared" si="10"/>
        <v>2766.833333333333</v>
      </c>
      <c r="J32" s="120">
        <v>1200</v>
      </c>
      <c r="K32" s="121">
        <f t="shared" si="11"/>
        <v>1566.833333333333</v>
      </c>
      <c r="L32" s="77">
        <f t="shared" si="14"/>
        <v>26.113888888888884</v>
      </c>
      <c r="M32" s="130">
        <f t="shared" si="3"/>
        <v>1383.4166666666665</v>
      </c>
      <c r="N32" s="131">
        <f t="shared" si="12"/>
        <v>691.70833333333326</v>
      </c>
      <c r="P32" s="120">
        <v>2000</v>
      </c>
      <c r="Q32" s="119">
        <f t="shared" si="13"/>
        <v>2666.6666666666665</v>
      </c>
    </row>
    <row r="33" spans="1:39" s="123" customFormat="1" x14ac:dyDescent="0.3">
      <c r="A33" s="120">
        <v>1395</v>
      </c>
      <c r="B33" s="100" t="s">
        <v>366</v>
      </c>
      <c r="C33" s="120">
        <v>70</v>
      </c>
      <c r="D33" s="120">
        <v>0</v>
      </c>
      <c r="E33" s="133">
        <f t="shared" si="6"/>
        <v>0</v>
      </c>
      <c r="F33" s="116">
        <v>4</v>
      </c>
      <c r="G33" s="120">
        <v>5458</v>
      </c>
      <c r="H33" s="107">
        <f t="shared" si="9"/>
        <v>5600</v>
      </c>
      <c r="I33" s="121">
        <f t="shared" si="10"/>
        <v>5529</v>
      </c>
      <c r="J33" s="120"/>
      <c r="K33" s="121">
        <f t="shared" si="11"/>
        <v>5529</v>
      </c>
      <c r="L33" s="77">
        <f t="shared" si="14"/>
        <v>78.98571428571428</v>
      </c>
      <c r="M33" s="130">
        <f t="shared" si="3"/>
        <v>2764.5</v>
      </c>
      <c r="N33" s="131">
        <f t="shared" si="12"/>
        <v>1382.25</v>
      </c>
      <c r="P33" s="120">
        <v>4200</v>
      </c>
      <c r="Q33" s="119">
        <f t="shared" si="13"/>
        <v>5600</v>
      </c>
    </row>
    <row r="34" spans="1:39" s="123" customFormat="1" x14ac:dyDescent="0.3">
      <c r="A34" s="120">
        <v>1772</v>
      </c>
      <c r="B34" s="100" t="s">
        <v>365</v>
      </c>
      <c r="C34" s="120">
        <v>70</v>
      </c>
      <c r="D34" s="120">
        <v>0</v>
      </c>
      <c r="E34" s="133">
        <f t="shared" si="6"/>
        <v>0</v>
      </c>
      <c r="F34" s="116">
        <v>4</v>
      </c>
      <c r="G34" s="120">
        <v>1702</v>
      </c>
      <c r="H34" s="107">
        <f t="shared" si="9"/>
        <v>1733.3333333333333</v>
      </c>
      <c r="I34" s="121">
        <f t="shared" si="10"/>
        <v>1717.6666666666665</v>
      </c>
      <c r="J34" s="120"/>
      <c r="K34" s="121">
        <f t="shared" si="11"/>
        <v>1717.6666666666665</v>
      </c>
      <c r="L34" s="77">
        <f t="shared" si="14"/>
        <v>24.538095238095234</v>
      </c>
      <c r="M34" s="130">
        <f t="shared" si="3"/>
        <v>858.83333333333326</v>
      </c>
      <c r="N34" s="131">
        <f t="shared" si="12"/>
        <v>429.41666666666663</v>
      </c>
      <c r="P34" s="120">
        <v>1300</v>
      </c>
      <c r="Q34" s="119">
        <f t="shared" si="13"/>
        <v>1733.3333333333333</v>
      </c>
    </row>
    <row r="35" spans="1:39" s="123" customFormat="1" x14ac:dyDescent="0.3">
      <c r="A35" s="120">
        <v>1397</v>
      </c>
      <c r="B35" s="100" t="s">
        <v>250</v>
      </c>
      <c r="C35" s="120">
        <v>40</v>
      </c>
      <c r="D35" s="120">
        <v>271</v>
      </c>
      <c r="E35" s="133">
        <f t="shared" si="6"/>
        <v>0</v>
      </c>
      <c r="F35" s="116">
        <v>3</v>
      </c>
      <c r="G35" s="120">
        <v>4099</v>
      </c>
      <c r="H35" s="107">
        <f t="shared" si="9"/>
        <v>3750</v>
      </c>
      <c r="I35" s="121">
        <f t="shared" si="10"/>
        <v>3924.5</v>
      </c>
      <c r="J35" s="120">
        <v>3200</v>
      </c>
      <c r="K35" s="121">
        <f t="shared" si="11"/>
        <v>724.5</v>
      </c>
      <c r="L35" s="77">
        <f t="shared" si="14"/>
        <v>18.112500000000001</v>
      </c>
      <c r="M35" s="130">
        <f t="shared" si="3"/>
        <v>2616.3333333333335</v>
      </c>
      <c r="N35" s="131">
        <f t="shared" ref="N35:N67" si="15">M35/2</f>
        <v>1308.1666666666667</v>
      </c>
      <c r="P35" s="120">
        <v>3750</v>
      </c>
      <c r="Q35" s="119">
        <f t="shared" si="13"/>
        <v>3750</v>
      </c>
    </row>
    <row r="36" spans="1:39" s="123" customFormat="1" x14ac:dyDescent="0.3">
      <c r="A36" s="120">
        <v>1016</v>
      </c>
      <c r="B36" s="100" t="s">
        <v>56</v>
      </c>
      <c r="C36" s="120">
        <v>15</v>
      </c>
      <c r="D36" s="120">
        <v>361</v>
      </c>
      <c r="E36" s="133">
        <f t="shared" si="6"/>
        <v>119.52380952380955</v>
      </c>
      <c r="F36" s="116">
        <v>3.5</v>
      </c>
      <c r="G36" s="120">
        <v>932</v>
      </c>
      <c r="H36" s="107">
        <f t="shared" si="9"/>
        <v>758.33333333333326</v>
      </c>
      <c r="I36" s="121">
        <f t="shared" si="10"/>
        <v>845.16666666666663</v>
      </c>
      <c r="J36" s="120">
        <v>300</v>
      </c>
      <c r="K36" s="121">
        <f t="shared" si="11"/>
        <v>425.64285714285711</v>
      </c>
      <c r="L36" s="77">
        <f t="shared" si="14"/>
        <v>28.376190476190473</v>
      </c>
      <c r="M36" s="130">
        <f t="shared" si="3"/>
        <v>482.95238095238091</v>
      </c>
      <c r="N36" s="131">
        <f t="shared" si="15"/>
        <v>241.47619047619045</v>
      </c>
      <c r="P36" s="120">
        <v>650</v>
      </c>
      <c r="Q36" s="119">
        <f t="shared" si="13"/>
        <v>758.33333333333326</v>
      </c>
    </row>
    <row r="37" spans="1:39" s="71" customFormat="1" x14ac:dyDescent="0.3">
      <c r="A37" s="120">
        <v>1036</v>
      </c>
      <c r="B37" s="100" t="s">
        <v>71</v>
      </c>
      <c r="C37" s="120">
        <v>15</v>
      </c>
      <c r="D37" s="120">
        <v>30</v>
      </c>
      <c r="E37" s="133">
        <f t="shared" si="6"/>
        <v>0</v>
      </c>
      <c r="F37" s="116">
        <v>3.5</v>
      </c>
      <c r="G37" s="120">
        <v>545</v>
      </c>
      <c r="H37" s="107">
        <f t="shared" si="9"/>
        <v>606.66666666666674</v>
      </c>
      <c r="I37" s="121">
        <f t="shared" si="10"/>
        <v>575.83333333333337</v>
      </c>
      <c r="J37" s="120">
        <v>300</v>
      </c>
      <c r="K37" s="121">
        <f t="shared" si="11"/>
        <v>275.83333333333337</v>
      </c>
      <c r="L37" s="77">
        <f t="shared" si="14"/>
        <v>18.388888888888893</v>
      </c>
      <c r="M37" s="130">
        <f t="shared" si="3"/>
        <v>329.04761904761909</v>
      </c>
      <c r="N37" s="131">
        <f t="shared" si="15"/>
        <v>164.52380952380955</v>
      </c>
      <c r="O37" s="123"/>
      <c r="P37" s="120">
        <v>520</v>
      </c>
      <c r="Q37" s="119">
        <f t="shared" si="13"/>
        <v>606.66666666666674</v>
      </c>
      <c r="R37" s="123"/>
      <c r="S37" s="123"/>
      <c r="T37" s="123"/>
      <c r="U37" s="123"/>
      <c r="V37" s="123"/>
      <c r="W37" s="123"/>
      <c r="X37" s="123"/>
      <c r="Y37" s="123"/>
      <c r="Z37" s="123"/>
      <c r="AA37" s="123"/>
      <c r="AB37" s="123"/>
      <c r="AC37" s="123"/>
      <c r="AD37" s="123"/>
      <c r="AE37" s="123"/>
      <c r="AF37" s="123"/>
      <c r="AG37" s="123"/>
      <c r="AH37" s="123"/>
      <c r="AI37" s="123"/>
      <c r="AJ37" s="123"/>
      <c r="AK37" s="123"/>
      <c r="AL37" s="123"/>
      <c r="AM37" s="123"/>
    </row>
    <row r="38" spans="1:39" s="123" customFormat="1" x14ac:dyDescent="0.3">
      <c r="A38" s="66">
        <v>1522</v>
      </c>
      <c r="B38" s="67" t="s">
        <v>242</v>
      </c>
      <c r="C38" s="66">
        <v>28</v>
      </c>
      <c r="D38" s="88">
        <v>0</v>
      </c>
      <c r="E38" s="133">
        <f t="shared" si="6"/>
        <v>0</v>
      </c>
      <c r="F38" s="68">
        <v>4</v>
      </c>
      <c r="G38" s="66">
        <v>1232</v>
      </c>
      <c r="H38" s="107">
        <f t="shared" si="9"/>
        <v>733.33333333333337</v>
      </c>
      <c r="I38" s="69">
        <f t="shared" si="10"/>
        <v>982.66666666666674</v>
      </c>
      <c r="J38" s="66"/>
      <c r="K38" s="119">
        <f t="shared" si="11"/>
        <v>982.66666666666674</v>
      </c>
      <c r="L38" s="77">
        <f t="shared" si="14"/>
        <v>35.095238095238095</v>
      </c>
      <c r="M38" s="130">
        <f t="shared" si="3"/>
        <v>491.33333333333337</v>
      </c>
      <c r="N38" s="131">
        <f t="shared" si="15"/>
        <v>245.66666666666669</v>
      </c>
      <c r="O38" s="99"/>
      <c r="P38" s="88">
        <v>550</v>
      </c>
      <c r="Q38" s="119">
        <f t="shared" si="13"/>
        <v>733.33333333333337</v>
      </c>
      <c r="R38" s="99"/>
      <c r="S38" s="99"/>
      <c r="T38" s="99"/>
      <c r="U38" s="99"/>
      <c r="V38" s="99"/>
      <c r="W38" s="99"/>
      <c r="X38" s="99"/>
      <c r="Y38" s="99"/>
      <c r="Z38" s="99"/>
      <c r="AA38" s="99"/>
      <c r="AB38" s="99"/>
      <c r="AC38" s="99"/>
      <c r="AD38" s="99"/>
      <c r="AE38" s="99"/>
      <c r="AF38" s="99"/>
      <c r="AG38" s="99"/>
      <c r="AH38" s="99"/>
      <c r="AI38" s="99"/>
      <c r="AJ38" s="99"/>
      <c r="AK38" s="99"/>
      <c r="AL38" s="99"/>
      <c r="AM38" s="99"/>
    </row>
    <row r="39" spans="1:39" s="123" customFormat="1" x14ac:dyDescent="0.3">
      <c r="A39" s="120"/>
      <c r="B39" s="100" t="s">
        <v>453</v>
      </c>
      <c r="C39" s="120">
        <v>15</v>
      </c>
      <c r="D39" s="120"/>
      <c r="E39" s="133">
        <f t="shared" si="6"/>
        <v>0</v>
      </c>
      <c r="F39" s="116"/>
      <c r="G39" s="120"/>
      <c r="H39" s="107"/>
      <c r="I39" s="121"/>
      <c r="J39" s="120"/>
      <c r="K39" s="121"/>
      <c r="L39" s="77"/>
      <c r="M39" s="130"/>
      <c r="N39" s="131">
        <f t="shared" si="15"/>
        <v>0</v>
      </c>
      <c r="P39" s="120"/>
      <c r="Q39" s="119"/>
    </row>
    <row r="40" spans="1:39" s="123" customFormat="1" x14ac:dyDescent="0.3">
      <c r="A40" s="120">
        <v>1214</v>
      </c>
      <c r="B40" s="100" t="s">
        <v>57</v>
      </c>
      <c r="C40" s="120">
        <v>15</v>
      </c>
      <c r="D40" s="120">
        <v>0</v>
      </c>
      <c r="E40" s="133">
        <f t="shared" si="6"/>
        <v>0</v>
      </c>
      <c r="F40" s="116">
        <v>3.5</v>
      </c>
      <c r="G40" s="120">
        <v>711</v>
      </c>
      <c r="H40" s="107">
        <f t="shared" si="9"/>
        <v>431.66666666666663</v>
      </c>
      <c r="I40" s="121">
        <f t="shared" si="10"/>
        <v>571.33333333333326</v>
      </c>
      <c r="J40" s="120">
        <v>750</v>
      </c>
      <c r="K40" s="121">
        <f t="shared" si="11"/>
        <v>-178.66666666666674</v>
      </c>
      <c r="L40" s="77">
        <f t="shared" si="14"/>
        <v>0</v>
      </c>
      <c r="M40" s="130">
        <f t="shared" ref="M40:M71" si="16">I40/F40*2</f>
        <v>326.47619047619042</v>
      </c>
      <c r="N40" s="131">
        <f t="shared" si="15"/>
        <v>163.23809523809521</v>
      </c>
      <c r="P40" s="120">
        <v>370</v>
      </c>
      <c r="Q40" s="119">
        <f t="shared" ref="Q40:Q81" si="17">P40/3*F40</f>
        <v>431.66666666666663</v>
      </c>
    </row>
    <row r="41" spans="1:39" s="65" customFormat="1" x14ac:dyDescent="0.3">
      <c r="A41" s="120">
        <v>1235</v>
      </c>
      <c r="B41" s="100" t="s">
        <v>58</v>
      </c>
      <c r="C41" s="120">
        <v>15</v>
      </c>
      <c r="D41" s="120">
        <v>0</v>
      </c>
      <c r="E41" s="133">
        <f t="shared" si="6"/>
        <v>0</v>
      </c>
      <c r="F41" s="116">
        <v>3.5</v>
      </c>
      <c r="G41" s="120">
        <v>1468</v>
      </c>
      <c r="H41" s="107">
        <f t="shared" si="9"/>
        <v>1423.3333333333335</v>
      </c>
      <c r="I41" s="121">
        <f t="shared" si="10"/>
        <v>1445.6666666666667</v>
      </c>
      <c r="J41" s="120">
        <v>900</v>
      </c>
      <c r="K41" s="121">
        <f t="shared" si="11"/>
        <v>545.66666666666674</v>
      </c>
      <c r="L41" s="77">
        <f t="shared" si="14"/>
        <v>36.37777777777778</v>
      </c>
      <c r="M41" s="130">
        <f t="shared" si="16"/>
        <v>826.09523809523819</v>
      </c>
      <c r="N41" s="131">
        <f t="shared" si="15"/>
        <v>413.04761904761909</v>
      </c>
      <c r="O41" s="123"/>
      <c r="P41" s="120">
        <v>1220</v>
      </c>
      <c r="Q41" s="119">
        <f t="shared" si="17"/>
        <v>1423.3333333333335</v>
      </c>
      <c r="R41" s="123"/>
      <c r="S41" s="123"/>
      <c r="T41" s="123"/>
      <c r="U41" s="123"/>
      <c r="V41" s="123"/>
      <c r="W41" s="123"/>
      <c r="X41" s="123"/>
      <c r="Y41" s="123"/>
      <c r="Z41" s="123"/>
      <c r="AA41" s="123"/>
      <c r="AB41" s="123"/>
      <c r="AC41" s="123"/>
      <c r="AD41" s="123"/>
      <c r="AE41" s="123"/>
      <c r="AF41" s="123"/>
      <c r="AG41" s="123"/>
      <c r="AH41" s="123"/>
      <c r="AI41" s="123"/>
      <c r="AJ41" s="123"/>
      <c r="AK41" s="123"/>
      <c r="AL41" s="123"/>
      <c r="AM41" s="123"/>
    </row>
    <row r="42" spans="1:39" s="65" customFormat="1" x14ac:dyDescent="0.3">
      <c r="A42" s="41">
        <v>1601</v>
      </c>
      <c r="B42" s="63" t="s">
        <v>280</v>
      </c>
      <c r="C42" s="41">
        <v>9</v>
      </c>
      <c r="D42" s="14">
        <v>498</v>
      </c>
      <c r="E42" s="133">
        <f t="shared" si="6"/>
        <v>468.66666666666669</v>
      </c>
      <c r="F42" s="42">
        <v>9</v>
      </c>
      <c r="G42" s="41">
        <v>306</v>
      </c>
      <c r="H42" s="107">
        <f t="shared" si="9"/>
        <v>222</v>
      </c>
      <c r="I42" s="69">
        <f t="shared" si="10"/>
        <v>264</v>
      </c>
      <c r="J42" s="41"/>
      <c r="K42" s="119">
        <f t="shared" si="11"/>
        <v>-204.66666666666669</v>
      </c>
      <c r="L42" s="77">
        <f>(I42-E42-J42)/C42</f>
        <v>-22.740740740740744</v>
      </c>
      <c r="M42" s="130">
        <f t="shared" si="16"/>
        <v>58.666666666666664</v>
      </c>
      <c r="N42" s="131">
        <f t="shared" si="15"/>
        <v>29.333333333333332</v>
      </c>
      <c r="O42" s="12"/>
      <c r="P42" s="14">
        <v>74</v>
      </c>
      <c r="Q42" s="119">
        <f t="shared" si="17"/>
        <v>222</v>
      </c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</row>
    <row r="43" spans="1:39" s="71" customFormat="1" x14ac:dyDescent="0.3">
      <c r="A43" s="41">
        <v>1600</v>
      </c>
      <c r="B43" s="67" t="s">
        <v>281</v>
      </c>
      <c r="C43" s="41">
        <v>9</v>
      </c>
      <c r="D43" s="14">
        <v>464</v>
      </c>
      <c r="E43" s="133">
        <f t="shared" si="6"/>
        <v>434.5</v>
      </c>
      <c r="F43" s="42">
        <v>9</v>
      </c>
      <c r="G43" s="41">
        <v>360</v>
      </c>
      <c r="H43" s="107">
        <f t="shared" si="9"/>
        <v>171</v>
      </c>
      <c r="I43" s="69">
        <f t="shared" si="10"/>
        <v>265.5</v>
      </c>
      <c r="J43" s="41"/>
      <c r="K43" s="119">
        <f t="shared" si="11"/>
        <v>-169</v>
      </c>
      <c r="L43" s="77">
        <f>(I43-E43-J43)/C43</f>
        <v>-18.777777777777779</v>
      </c>
      <c r="M43" s="130">
        <f t="shared" si="16"/>
        <v>59</v>
      </c>
      <c r="N43" s="131">
        <f t="shared" si="15"/>
        <v>29.5</v>
      </c>
      <c r="O43" s="12"/>
      <c r="P43" s="14">
        <v>57</v>
      </c>
      <c r="Q43" s="119">
        <f t="shared" si="17"/>
        <v>171</v>
      </c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</row>
    <row r="44" spans="1:39" s="71" customFormat="1" x14ac:dyDescent="0.3">
      <c r="A44" s="66">
        <v>1604</v>
      </c>
      <c r="B44" s="67" t="s">
        <v>286</v>
      </c>
      <c r="C44" s="66">
        <v>12</v>
      </c>
      <c r="D44" s="88">
        <v>110</v>
      </c>
      <c r="E44" s="133">
        <f t="shared" si="6"/>
        <v>91.833333333333329</v>
      </c>
      <c r="F44" s="68">
        <v>9</v>
      </c>
      <c r="G44" s="66">
        <v>216</v>
      </c>
      <c r="H44" s="107">
        <f t="shared" si="9"/>
        <v>111</v>
      </c>
      <c r="I44" s="69">
        <f t="shared" si="10"/>
        <v>163.5</v>
      </c>
      <c r="J44" s="66"/>
      <c r="K44" s="119">
        <f t="shared" si="11"/>
        <v>71.666666666666671</v>
      </c>
      <c r="L44" s="77">
        <f>(I44-E44-J44)/C44</f>
        <v>5.9722222222222223</v>
      </c>
      <c r="M44" s="130">
        <f t="shared" si="16"/>
        <v>36.333333333333336</v>
      </c>
      <c r="N44" s="131">
        <f t="shared" si="15"/>
        <v>18.166666666666668</v>
      </c>
      <c r="O44" s="99"/>
      <c r="P44" s="88">
        <v>37</v>
      </c>
      <c r="Q44" s="119">
        <f t="shared" si="17"/>
        <v>111</v>
      </c>
      <c r="R44" s="99"/>
      <c r="S44" s="99"/>
      <c r="T44" s="99"/>
      <c r="U44" s="99"/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9"/>
      <c r="AI44" s="99"/>
      <c r="AJ44" s="99"/>
      <c r="AK44" s="99"/>
      <c r="AL44" s="99"/>
      <c r="AM44" s="99"/>
    </row>
    <row r="45" spans="1:39" s="123" customFormat="1" x14ac:dyDescent="0.3">
      <c r="A45" s="66">
        <v>1603</v>
      </c>
      <c r="B45" s="67" t="s">
        <v>282</v>
      </c>
      <c r="C45" s="66">
        <v>12</v>
      </c>
      <c r="D45" s="88">
        <v>210</v>
      </c>
      <c r="E45" s="133">
        <f t="shared" si="6"/>
        <v>183.66666666666666</v>
      </c>
      <c r="F45" s="68">
        <v>9</v>
      </c>
      <c r="G45" s="66">
        <v>396</v>
      </c>
      <c r="H45" s="107">
        <f t="shared" si="9"/>
        <v>78</v>
      </c>
      <c r="I45" s="69">
        <f t="shared" si="10"/>
        <v>237</v>
      </c>
      <c r="J45" s="66"/>
      <c r="K45" s="119">
        <f t="shared" si="11"/>
        <v>53.333333333333343</v>
      </c>
      <c r="L45" s="77">
        <f>(I45-E45-J45)/C45</f>
        <v>4.4444444444444455</v>
      </c>
      <c r="M45" s="130">
        <f t="shared" si="16"/>
        <v>52.666666666666664</v>
      </c>
      <c r="N45" s="131">
        <f t="shared" si="15"/>
        <v>26.333333333333332</v>
      </c>
      <c r="O45" s="99"/>
      <c r="P45" s="88">
        <v>26</v>
      </c>
      <c r="Q45" s="119">
        <f t="shared" si="17"/>
        <v>78</v>
      </c>
      <c r="R45" s="99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</row>
    <row r="46" spans="1:39" s="123" customFormat="1" x14ac:dyDescent="0.3">
      <c r="A46" s="120">
        <v>1042</v>
      </c>
      <c r="B46" s="100" t="s">
        <v>442</v>
      </c>
      <c r="C46" s="120">
        <v>10</v>
      </c>
      <c r="D46" s="120">
        <v>0</v>
      </c>
      <c r="E46" s="133">
        <f t="shared" si="6"/>
        <v>0</v>
      </c>
      <c r="F46" s="116">
        <v>4</v>
      </c>
      <c r="G46" s="120">
        <v>294</v>
      </c>
      <c r="H46" s="107">
        <f t="shared" si="9"/>
        <v>521.33333333333337</v>
      </c>
      <c r="I46" s="121">
        <f t="shared" si="10"/>
        <v>407.66666666666669</v>
      </c>
      <c r="J46" s="120">
        <v>200</v>
      </c>
      <c r="K46" s="121">
        <f t="shared" si="11"/>
        <v>207.66666666666669</v>
      </c>
      <c r="L46" s="77">
        <f t="shared" ref="L46:L51" si="18">IF(K46&lt;=0,0, K46)/C46</f>
        <v>20.766666666666669</v>
      </c>
      <c r="M46" s="130">
        <f t="shared" si="16"/>
        <v>203.83333333333334</v>
      </c>
      <c r="N46" s="131">
        <f t="shared" si="15"/>
        <v>101.91666666666667</v>
      </c>
      <c r="P46" s="120">
        <v>391</v>
      </c>
      <c r="Q46" s="119">
        <f t="shared" si="17"/>
        <v>521.33333333333337</v>
      </c>
    </row>
    <row r="47" spans="1:39" s="123" customFormat="1" x14ac:dyDescent="0.3">
      <c r="A47" s="120">
        <v>163</v>
      </c>
      <c r="B47" s="100" t="s">
        <v>351</v>
      </c>
      <c r="C47" s="120">
        <v>10</v>
      </c>
      <c r="D47" s="120">
        <v>0</v>
      </c>
      <c r="E47" s="133">
        <f t="shared" si="6"/>
        <v>0</v>
      </c>
      <c r="F47" s="116">
        <v>3.5</v>
      </c>
      <c r="G47" s="120">
        <v>377</v>
      </c>
      <c r="H47" s="107">
        <f t="shared" si="9"/>
        <v>456.16666666666669</v>
      </c>
      <c r="I47" s="121">
        <f t="shared" si="10"/>
        <v>416.58333333333337</v>
      </c>
      <c r="J47" s="120">
        <v>220</v>
      </c>
      <c r="K47" s="121">
        <f t="shared" si="11"/>
        <v>196.58333333333337</v>
      </c>
      <c r="L47" s="77">
        <f t="shared" si="18"/>
        <v>19.658333333333339</v>
      </c>
      <c r="M47" s="130">
        <f t="shared" si="16"/>
        <v>238.04761904761907</v>
      </c>
      <c r="N47" s="131">
        <f t="shared" si="15"/>
        <v>119.02380952380953</v>
      </c>
      <c r="P47" s="120">
        <v>391</v>
      </c>
      <c r="Q47" s="119">
        <f t="shared" si="17"/>
        <v>456.16666666666669</v>
      </c>
    </row>
    <row r="48" spans="1:39" s="123" customFormat="1" x14ac:dyDescent="0.3">
      <c r="A48" s="120">
        <v>54</v>
      </c>
      <c r="B48" s="100" t="s">
        <v>352</v>
      </c>
      <c r="C48" s="120">
        <v>10</v>
      </c>
      <c r="D48" s="120">
        <v>0</v>
      </c>
      <c r="E48" s="133">
        <f t="shared" si="6"/>
        <v>0</v>
      </c>
      <c r="F48" s="116">
        <v>3.5</v>
      </c>
      <c r="G48" s="120">
        <v>378</v>
      </c>
      <c r="H48" s="107">
        <f t="shared" si="9"/>
        <v>464.33333333333331</v>
      </c>
      <c r="I48" s="121">
        <f t="shared" si="10"/>
        <v>421.16666666666663</v>
      </c>
      <c r="J48" s="120">
        <v>500</v>
      </c>
      <c r="K48" s="121">
        <f t="shared" si="11"/>
        <v>-78.833333333333371</v>
      </c>
      <c r="L48" s="77">
        <f t="shared" si="18"/>
        <v>0</v>
      </c>
      <c r="M48" s="130">
        <f t="shared" si="16"/>
        <v>240.66666666666666</v>
      </c>
      <c r="N48" s="131">
        <f t="shared" si="15"/>
        <v>120.33333333333333</v>
      </c>
      <c r="P48" s="120">
        <v>398</v>
      </c>
      <c r="Q48" s="119">
        <f t="shared" si="17"/>
        <v>464.33333333333331</v>
      </c>
    </row>
    <row r="49" spans="1:39" s="123" customFormat="1" x14ac:dyDescent="0.3">
      <c r="A49" s="120">
        <v>1479</v>
      </c>
      <c r="B49" s="100" t="s">
        <v>230</v>
      </c>
      <c r="C49" s="120">
        <v>30</v>
      </c>
      <c r="D49" s="125">
        <v>0</v>
      </c>
      <c r="E49" s="133">
        <f t="shared" si="6"/>
        <v>0</v>
      </c>
      <c r="F49" s="116">
        <v>3.5</v>
      </c>
      <c r="G49" s="120">
        <v>523</v>
      </c>
      <c r="H49" s="107">
        <f t="shared" si="9"/>
        <v>737.33333333333326</v>
      </c>
      <c r="I49" s="121">
        <f t="shared" si="10"/>
        <v>630.16666666666663</v>
      </c>
      <c r="J49" s="120">
        <v>1200</v>
      </c>
      <c r="K49" s="121">
        <f t="shared" si="11"/>
        <v>-569.83333333333337</v>
      </c>
      <c r="L49" s="77">
        <f t="shared" si="18"/>
        <v>0</v>
      </c>
      <c r="M49" s="130">
        <f t="shared" si="16"/>
        <v>360.09523809523807</v>
      </c>
      <c r="N49" s="131">
        <f t="shared" si="15"/>
        <v>180.04761904761904</v>
      </c>
      <c r="P49" s="120">
        <v>632</v>
      </c>
      <c r="Q49" s="119">
        <f t="shared" si="17"/>
        <v>737.33333333333326</v>
      </c>
    </row>
    <row r="50" spans="1:39" s="123" customFormat="1" x14ac:dyDescent="0.3">
      <c r="A50" s="120">
        <v>87</v>
      </c>
      <c r="B50" s="100" t="s">
        <v>232</v>
      </c>
      <c r="C50" s="120">
        <v>30</v>
      </c>
      <c r="D50" s="120">
        <v>662</v>
      </c>
      <c r="E50" s="133">
        <f t="shared" si="6"/>
        <v>125.66666666666663</v>
      </c>
      <c r="F50" s="116">
        <v>4.5</v>
      </c>
      <c r="G50" s="120">
        <v>1950</v>
      </c>
      <c r="H50" s="107">
        <f t="shared" ref="H50:H81" si="19">Q50</f>
        <v>2877</v>
      </c>
      <c r="I50" s="121">
        <f t="shared" ref="I50:I81" si="20">SUM(G50+H50)/2</f>
        <v>2413.5</v>
      </c>
      <c r="J50" s="120">
        <v>1800</v>
      </c>
      <c r="K50" s="121">
        <f t="shared" ref="K50:K81" si="21">I50-E50-J50</f>
        <v>487.83333333333348</v>
      </c>
      <c r="L50" s="77">
        <f t="shared" si="18"/>
        <v>16.261111111111116</v>
      </c>
      <c r="M50" s="130">
        <f t="shared" si="16"/>
        <v>1072.6666666666667</v>
      </c>
      <c r="N50" s="131">
        <f t="shared" si="15"/>
        <v>536.33333333333337</v>
      </c>
      <c r="P50" s="120">
        <v>1918</v>
      </c>
      <c r="Q50" s="119">
        <f t="shared" si="17"/>
        <v>2877</v>
      </c>
    </row>
    <row r="51" spans="1:39" s="71" customFormat="1" x14ac:dyDescent="0.3">
      <c r="A51" s="120">
        <v>3076</v>
      </c>
      <c r="B51" s="100" t="s">
        <v>229</v>
      </c>
      <c r="C51" s="120">
        <v>30</v>
      </c>
      <c r="D51" s="120">
        <v>0</v>
      </c>
      <c r="E51" s="133">
        <f t="shared" si="6"/>
        <v>0</v>
      </c>
      <c r="F51" s="116">
        <v>4</v>
      </c>
      <c r="G51" s="120">
        <v>712</v>
      </c>
      <c r="H51" s="107">
        <f t="shared" si="19"/>
        <v>550.66666666666663</v>
      </c>
      <c r="I51" s="121">
        <f t="shared" si="20"/>
        <v>631.33333333333326</v>
      </c>
      <c r="J51" s="120">
        <v>1200</v>
      </c>
      <c r="K51" s="121">
        <f t="shared" si="21"/>
        <v>-568.66666666666674</v>
      </c>
      <c r="L51" s="77">
        <f t="shared" si="18"/>
        <v>0</v>
      </c>
      <c r="M51" s="130">
        <f t="shared" si="16"/>
        <v>315.66666666666663</v>
      </c>
      <c r="N51" s="131">
        <f t="shared" si="15"/>
        <v>157.83333333333331</v>
      </c>
      <c r="O51" s="123"/>
      <c r="P51" s="120">
        <v>413</v>
      </c>
      <c r="Q51" s="119">
        <f t="shared" si="17"/>
        <v>550.66666666666663</v>
      </c>
      <c r="R51" s="123"/>
      <c r="S51" s="123"/>
      <c r="T51" s="123"/>
      <c r="U51" s="123"/>
      <c r="V51" s="123"/>
      <c r="W51" s="123"/>
      <c r="X51" s="123"/>
      <c r="Y51" s="123"/>
      <c r="Z51" s="123"/>
      <c r="AA51" s="123"/>
      <c r="AB51" s="123"/>
      <c r="AC51" s="123"/>
      <c r="AD51" s="123"/>
      <c r="AE51" s="123"/>
      <c r="AF51" s="123"/>
      <c r="AG51" s="123"/>
      <c r="AH51" s="123"/>
      <c r="AI51" s="123"/>
      <c r="AJ51" s="123"/>
      <c r="AK51" s="123"/>
      <c r="AL51" s="123"/>
      <c r="AM51" s="123"/>
    </row>
    <row r="52" spans="1:39" s="71" customFormat="1" x14ac:dyDescent="0.3">
      <c r="A52" s="66">
        <v>3133</v>
      </c>
      <c r="B52" s="67" t="s">
        <v>317</v>
      </c>
      <c r="C52" s="66">
        <v>12</v>
      </c>
      <c r="D52" s="88">
        <v>0</v>
      </c>
      <c r="E52" s="133">
        <f t="shared" si="6"/>
        <v>0</v>
      </c>
      <c r="F52" s="68">
        <v>9</v>
      </c>
      <c r="G52" s="66">
        <v>1035</v>
      </c>
      <c r="H52" s="107">
        <f t="shared" si="19"/>
        <v>1140</v>
      </c>
      <c r="I52" s="69">
        <f t="shared" si="20"/>
        <v>1087.5</v>
      </c>
      <c r="J52" s="66"/>
      <c r="K52" s="119">
        <f t="shared" si="21"/>
        <v>1087.5</v>
      </c>
      <c r="L52" s="77">
        <f>(I52-E52-J52)/C52</f>
        <v>90.625</v>
      </c>
      <c r="M52" s="130">
        <f t="shared" si="16"/>
        <v>241.66666666666666</v>
      </c>
      <c r="N52" s="131">
        <f t="shared" si="15"/>
        <v>120.83333333333333</v>
      </c>
      <c r="O52" s="99"/>
      <c r="P52" s="88">
        <v>380</v>
      </c>
      <c r="Q52" s="119">
        <f t="shared" si="17"/>
        <v>1140</v>
      </c>
      <c r="R52" s="99"/>
      <c r="S52" s="99"/>
      <c r="T52" s="99"/>
      <c r="U52" s="99"/>
      <c r="V52" s="99"/>
      <c r="W52" s="99"/>
      <c r="X52" s="99"/>
      <c r="Y52" s="99"/>
      <c r="Z52" s="99"/>
      <c r="AA52" s="99"/>
      <c r="AB52" s="99"/>
      <c r="AC52" s="99"/>
      <c r="AD52" s="99"/>
      <c r="AE52" s="99"/>
      <c r="AF52" s="99"/>
      <c r="AG52" s="99"/>
      <c r="AH52" s="99"/>
      <c r="AI52" s="99"/>
      <c r="AJ52" s="99"/>
      <c r="AK52" s="99"/>
      <c r="AL52" s="99"/>
      <c r="AM52" s="99"/>
    </row>
    <row r="53" spans="1:39" s="71" customFormat="1" x14ac:dyDescent="0.3">
      <c r="A53" s="66">
        <v>158</v>
      </c>
      <c r="B53" s="67" t="s">
        <v>389</v>
      </c>
      <c r="C53" s="66">
        <v>12</v>
      </c>
      <c r="D53" s="88">
        <v>2892</v>
      </c>
      <c r="E53" s="133">
        <f t="shared" si="6"/>
        <v>2778</v>
      </c>
      <c r="F53" s="68">
        <v>9</v>
      </c>
      <c r="G53" s="66">
        <v>1017</v>
      </c>
      <c r="H53" s="107">
        <f t="shared" si="19"/>
        <v>1035</v>
      </c>
      <c r="I53" s="69">
        <f t="shared" si="20"/>
        <v>1026</v>
      </c>
      <c r="J53" s="66"/>
      <c r="K53" s="119">
        <f t="shared" si="21"/>
        <v>-1752</v>
      </c>
      <c r="L53" s="77">
        <f>(I53-E53-J53)/C53</f>
        <v>-146</v>
      </c>
      <c r="M53" s="130">
        <f t="shared" si="16"/>
        <v>228</v>
      </c>
      <c r="N53" s="131">
        <f t="shared" si="15"/>
        <v>114</v>
      </c>
      <c r="O53" s="99"/>
      <c r="P53" s="88">
        <v>345</v>
      </c>
      <c r="Q53" s="119">
        <f t="shared" si="17"/>
        <v>1035</v>
      </c>
      <c r="R53" s="99"/>
      <c r="S53" s="99"/>
      <c r="T53" s="99"/>
      <c r="U53" s="99"/>
      <c r="V53" s="99"/>
      <c r="W53" s="99"/>
      <c r="X53" s="99"/>
      <c r="Y53" s="99"/>
      <c r="Z53" s="99"/>
      <c r="AA53" s="99"/>
      <c r="AB53" s="99"/>
      <c r="AC53" s="99"/>
      <c r="AD53" s="99"/>
      <c r="AE53" s="99"/>
      <c r="AF53" s="99"/>
      <c r="AG53" s="99"/>
      <c r="AH53" s="99"/>
      <c r="AI53" s="99"/>
      <c r="AJ53" s="99"/>
      <c r="AK53" s="99"/>
      <c r="AL53" s="99"/>
      <c r="AM53" s="99"/>
    </row>
    <row r="54" spans="1:39" s="71" customFormat="1" x14ac:dyDescent="0.3">
      <c r="A54" s="66">
        <v>1071</v>
      </c>
      <c r="B54" s="67" t="s">
        <v>27</v>
      </c>
      <c r="C54" s="66">
        <v>20</v>
      </c>
      <c r="D54" s="88">
        <v>377</v>
      </c>
      <c r="E54" s="133">
        <f t="shared" si="6"/>
        <v>183.53333333333333</v>
      </c>
      <c r="F54" s="68">
        <v>5</v>
      </c>
      <c r="G54" s="66">
        <v>1253</v>
      </c>
      <c r="H54" s="107">
        <f t="shared" si="19"/>
        <v>681.66666666666674</v>
      </c>
      <c r="I54" s="69">
        <f t="shared" si="20"/>
        <v>967.33333333333337</v>
      </c>
      <c r="J54" s="66">
        <v>100</v>
      </c>
      <c r="K54" s="119">
        <f t="shared" si="21"/>
        <v>683.80000000000007</v>
      </c>
      <c r="L54" s="77">
        <f>(I54-E54-J54)/C54</f>
        <v>34.190000000000005</v>
      </c>
      <c r="M54" s="130">
        <f t="shared" si="16"/>
        <v>386.93333333333334</v>
      </c>
      <c r="N54" s="131">
        <f t="shared" si="15"/>
        <v>193.46666666666667</v>
      </c>
      <c r="O54" s="99"/>
      <c r="P54" s="88">
        <v>409</v>
      </c>
      <c r="Q54" s="119">
        <f t="shared" si="17"/>
        <v>681.66666666666674</v>
      </c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99"/>
      <c r="AI54" s="99"/>
      <c r="AJ54" s="99"/>
      <c r="AK54" s="99"/>
      <c r="AL54" s="99"/>
      <c r="AM54" s="99"/>
    </row>
    <row r="55" spans="1:39" s="71" customFormat="1" x14ac:dyDescent="0.3">
      <c r="A55" s="66">
        <v>1070</v>
      </c>
      <c r="B55" s="67" t="s">
        <v>26</v>
      </c>
      <c r="C55" s="66">
        <v>20</v>
      </c>
      <c r="D55" s="88">
        <v>127</v>
      </c>
      <c r="E55" s="133">
        <f t="shared" si="6"/>
        <v>0</v>
      </c>
      <c r="F55" s="68">
        <v>5</v>
      </c>
      <c r="G55" s="66">
        <v>1555</v>
      </c>
      <c r="H55" s="107">
        <f t="shared" si="19"/>
        <v>900</v>
      </c>
      <c r="I55" s="69">
        <f t="shared" si="20"/>
        <v>1227.5</v>
      </c>
      <c r="J55" s="66">
        <v>900</v>
      </c>
      <c r="K55" s="119">
        <f t="shared" si="21"/>
        <v>327.5</v>
      </c>
      <c r="L55" s="77">
        <f>(I55-E55-J55)/C55</f>
        <v>16.375</v>
      </c>
      <c r="M55" s="130">
        <f t="shared" si="16"/>
        <v>491</v>
      </c>
      <c r="N55" s="131">
        <f t="shared" si="15"/>
        <v>245.5</v>
      </c>
      <c r="O55" s="99"/>
      <c r="P55" s="88">
        <v>540</v>
      </c>
      <c r="Q55" s="119">
        <f t="shared" si="17"/>
        <v>900</v>
      </c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99"/>
      <c r="AI55" s="99"/>
      <c r="AJ55" s="99"/>
      <c r="AK55" s="99"/>
      <c r="AL55" s="99"/>
      <c r="AM55" s="99"/>
    </row>
    <row r="56" spans="1:39" s="71" customFormat="1" x14ac:dyDescent="0.3">
      <c r="A56" s="66">
        <v>8</v>
      </c>
      <c r="B56" s="67" t="s">
        <v>28</v>
      </c>
      <c r="C56" s="66">
        <v>20</v>
      </c>
      <c r="D56" s="73">
        <v>4442</v>
      </c>
      <c r="E56" s="133">
        <f t="shared" si="6"/>
        <v>3482.5833333333335</v>
      </c>
      <c r="F56" s="68">
        <v>6</v>
      </c>
      <c r="G56" s="66">
        <v>7337</v>
      </c>
      <c r="H56" s="107">
        <f t="shared" si="19"/>
        <v>4176</v>
      </c>
      <c r="I56" s="69">
        <f t="shared" si="20"/>
        <v>5756.5</v>
      </c>
      <c r="J56" s="66"/>
      <c r="K56" s="119">
        <f t="shared" si="21"/>
        <v>2273.9166666666665</v>
      </c>
      <c r="L56" s="77">
        <f>(I56-E56-J56)/C56</f>
        <v>113.69583333333333</v>
      </c>
      <c r="M56" s="130">
        <f t="shared" si="16"/>
        <v>1918.8333333333333</v>
      </c>
      <c r="N56" s="131">
        <f t="shared" si="15"/>
        <v>959.41666666666663</v>
      </c>
      <c r="O56" s="99"/>
      <c r="P56" s="88">
        <v>2088</v>
      </c>
      <c r="Q56" s="119">
        <f t="shared" si="17"/>
        <v>4176</v>
      </c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99"/>
      <c r="AI56" s="99"/>
      <c r="AJ56" s="99"/>
      <c r="AK56" s="99"/>
      <c r="AL56" s="99"/>
      <c r="AM56" s="99"/>
    </row>
    <row r="57" spans="1:39" s="71" customFormat="1" x14ac:dyDescent="0.3">
      <c r="A57" s="66">
        <v>1310</v>
      </c>
      <c r="B57" s="67" t="s">
        <v>151</v>
      </c>
      <c r="C57" s="66">
        <v>20</v>
      </c>
      <c r="D57" s="88">
        <v>117</v>
      </c>
      <c r="E57" s="133">
        <f t="shared" si="6"/>
        <v>0</v>
      </c>
      <c r="F57" s="68">
        <v>4</v>
      </c>
      <c r="G57" s="66">
        <v>1353</v>
      </c>
      <c r="H57" s="107">
        <f t="shared" si="19"/>
        <v>1040</v>
      </c>
      <c r="I57" s="69">
        <f t="shared" si="20"/>
        <v>1196.5</v>
      </c>
      <c r="J57" s="66">
        <v>700</v>
      </c>
      <c r="K57" s="119">
        <f t="shared" si="21"/>
        <v>496.5</v>
      </c>
      <c r="L57" s="77">
        <f>IF(K57&lt;=0,0, K57)/C57</f>
        <v>24.824999999999999</v>
      </c>
      <c r="M57" s="130">
        <f t="shared" si="16"/>
        <v>598.25</v>
      </c>
      <c r="N57" s="131">
        <f t="shared" si="15"/>
        <v>299.125</v>
      </c>
      <c r="O57" s="99"/>
      <c r="P57" s="88">
        <v>780</v>
      </c>
      <c r="Q57" s="119">
        <f t="shared" si="17"/>
        <v>1040</v>
      </c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99"/>
      <c r="AJ57" s="99"/>
      <c r="AK57" s="99"/>
      <c r="AL57" s="99"/>
      <c r="AM57" s="99"/>
    </row>
    <row r="58" spans="1:39" s="123" customFormat="1" x14ac:dyDescent="0.3">
      <c r="A58" s="66">
        <v>1380</v>
      </c>
      <c r="B58" s="67" t="s">
        <v>152</v>
      </c>
      <c r="C58" s="66">
        <v>20</v>
      </c>
      <c r="D58" s="88">
        <v>519</v>
      </c>
      <c r="E58" s="133">
        <f t="shared" si="6"/>
        <v>321.875</v>
      </c>
      <c r="F58" s="68">
        <v>4</v>
      </c>
      <c r="G58" s="66">
        <v>977</v>
      </c>
      <c r="H58" s="107">
        <f t="shared" si="19"/>
        <v>600</v>
      </c>
      <c r="I58" s="69">
        <f t="shared" si="20"/>
        <v>788.5</v>
      </c>
      <c r="J58" s="66"/>
      <c r="K58" s="119">
        <f t="shared" si="21"/>
        <v>466.625</v>
      </c>
      <c r="L58" s="77">
        <f>IF(K58&lt;=0,0, K58)/C58</f>
        <v>23.331250000000001</v>
      </c>
      <c r="M58" s="130">
        <f t="shared" si="16"/>
        <v>394.25</v>
      </c>
      <c r="N58" s="131">
        <f t="shared" si="15"/>
        <v>197.125</v>
      </c>
      <c r="O58" s="99"/>
      <c r="P58" s="88">
        <v>450</v>
      </c>
      <c r="Q58" s="119">
        <f t="shared" si="17"/>
        <v>600</v>
      </c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</row>
    <row r="59" spans="1:39" s="123" customFormat="1" x14ac:dyDescent="0.3">
      <c r="A59" s="120">
        <v>3080</v>
      </c>
      <c r="B59" s="100" t="s">
        <v>90</v>
      </c>
      <c r="C59" s="120">
        <v>12</v>
      </c>
      <c r="D59" s="120">
        <v>0</v>
      </c>
      <c r="E59" s="133">
        <f t="shared" si="6"/>
        <v>0</v>
      </c>
      <c r="F59" s="116">
        <v>9</v>
      </c>
      <c r="G59" s="120">
        <v>698</v>
      </c>
      <c r="H59" s="107">
        <f t="shared" si="19"/>
        <v>1515</v>
      </c>
      <c r="I59" s="121">
        <f t="shared" si="20"/>
        <v>1106.5</v>
      </c>
      <c r="J59" s="120"/>
      <c r="K59" s="121">
        <f t="shared" si="21"/>
        <v>1106.5</v>
      </c>
      <c r="L59" s="77">
        <f>(I59-E59-J59)/C59</f>
        <v>92.208333333333329</v>
      </c>
      <c r="M59" s="130">
        <f t="shared" si="16"/>
        <v>245.88888888888889</v>
      </c>
      <c r="N59" s="131">
        <f t="shared" si="15"/>
        <v>122.94444444444444</v>
      </c>
      <c r="P59" s="120">
        <v>505</v>
      </c>
      <c r="Q59" s="119">
        <f t="shared" si="17"/>
        <v>1515</v>
      </c>
    </row>
    <row r="60" spans="1:39" s="65" customFormat="1" x14ac:dyDescent="0.3">
      <c r="A60" s="120">
        <v>1349</v>
      </c>
      <c r="B60" s="100" t="s">
        <v>91</v>
      </c>
      <c r="C60" s="120">
        <v>12</v>
      </c>
      <c r="D60" s="120">
        <v>0</v>
      </c>
      <c r="E60" s="133">
        <f t="shared" si="6"/>
        <v>0</v>
      </c>
      <c r="F60" s="116">
        <v>9</v>
      </c>
      <c r="G60" s="120">
        <v>212</v>
      </c>
      <c r="H60" s="107">
        <f t="shared" si="19"/>
        <v>180</v>
      </c>
      <c r="I60" s="121">
        <f t="shared" si="20"/>
        <v>196</v>
      </c>
      <c r="J60" s="120"/>
      <c r="K60" s="121">
        <f t="shared" si="21"/>
        <v>196</v>
      </c>
      <c r="L60" s="77">
        <f>(I60-E60-J60)/C60</f>
        <v>16.333333333333332</v>
      </c>
      <c r="M60" s="130">
        <f t="shared" si="16"/>
        <v>43.555555555555557</v>
      </c>
      <c r="N60" s="131">
        <f t="shared" si="15"/>
        <v>21.777777777777779</v>
      </c>
      <c r="O60" s="123"/>
      <c r="P60" s="120">
        <v>60</v>
      </c>
      <c r="Q60" s="119">
        <f t="shared" si="17"/>
        <v>180</v>
      </c>
      <c r="R60" s="123"/>
      <c r="S60" s="123"/>
      <c r="T60" s="123"/>
      <c r="U60" s="123"/>
      <c r="V60" s="123"/>
      <c r="W60" s="123"/>
      <c r="X60" s="123"/>
      <c r="Y60" s="123"/>
      <c r="Z60" s="123"/>
      <c r="AA60" s="123"/>
      <c r="AB60" s="123"/>
      <c r="AC60" s="123"/>
      <c r="AD60" s="123"/>
      <c r="AE60" s="123"/>
      <c r="AF60" s="123"/>
      <c r="AG60" s="123"/>
      <c r="AH60" s="123"/>
      <c r="AI60" s="123"/>
      <c r="AJ60" s="123"/>
      <c r="AK60" s="123"/>
      <c r="AL60" s="123"/>
      <c r="AM60" s="123"/>
    </row>
    <row r="61" spans="1:39" s="71" customFormat="1" x14ac:dyDescent="0.3">
      <c r="A61" s="66">
        <v>1502</v>
      </c>
      <c r="B61" s="67" t="s">
        <v>277</v>
      </c>
      <c r="C61" s="66">
        <v>15</v>
      </c>
      <c r="D61" s="88">
        <v>352</v>
      </c>
      <c r="E61" s="133">
        <f t="shared" si="6"/>
        <v>352</v>
      </c>
      <c r="F61" s="68">
        <v>3</v>
      </c>
      <c r="G61" s="66">
        <v>0</v>
      </c>
      <c r="H61" s="107">
        <f t="shared" si="19"/>
        <v>0</v>
      </c>
      <c r="I61" s="69">
        <f t="shared" si="20"/>
        <v>0</v>
      </c>
      <c r="J61" s="66"/>
      <c r="K61" s="119">
        <f t="shared" si="21"/>
        <v>-352</v>
      </c>
      <c r="L61" s="77">
        <f>IF(K61&lt;=0,0, K61)/C61</f>
        <v>0</v>
      </c>
      <c r="M61" s="130">
        <f t="shared" si="16"/>
        <v>0</v>
      </c>
      <c r="N61" s="131">
        <f t="shared" si="15"/>
        <v>0</v>
      </c>
      <c r="O61" s="99"/>
      <c r="P61" s="88"/>
      <c r="Q61" s="119">
        <f t="shared" si="17"/>
        <v>0</v>
      </c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99"/>
      <c r="AJ61" s="99"/>
      <c r="AK61" s="99"/>
      <c r="AL61" s="99"/>
      <c r="AM61" s="99"/>
    </row>
    <row r="62" spans="1:39" s="71" customFormat="1" x14ac:dyDescent="0.3">
      <c r="A62" s="66">
        <v>1501</v>
      </c>
      <c r="B62" s="67" t="s">
        <v>278</v>
      </c>
      <c r="C62" s="66">
        <v>15</v>
      </c>
      <c r="D62" s="88">
        <v>480</v>
      </c>
      <c r="E62" s="133">
        <f t="shared" si="6"/>
        <v>480</v>
      </c>
      <c r="F62" s="68">
        <v>3</v>
      </c>
      <c r="G62" s="66">
        <v>0</v>
      </c>
      <c r="H62" s="107">
        <f t="shared" si="19"/>
        <v>0</v>
      </c>
      <c r="I62" s="69">
        <f t="shared" si="20"/>
        <v>0</v>
      </c>
      <c r="J62" s="66"/>
      <c r="K62" s="119">
        <f t="shared" si="21"/>
        <v>-480</v>
      </c>
      <c r="L62" s="77">
        <f>IF(K62&lt;=0,0, K62)/C62</f>
        <v>0</v>
      </c>
      <c r="M62" s="130">
        <f t="shared" si="16"/>
        <v>0</v>
      </c>
      <c r="N62" s="131">
        <f t="shared" si="15"/>
        <v>0</v>
      </c>
      <c r="O62" s="99"/>
      <c r="P62" s="88"/>
      <c r="Q62" s="119">
        <f t="shared" si="17"/>
        <v>0</v>
      </c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99"/>
      <c r="AI62" s="99"/>
      <c r="AJ62" s="99"/>
      <c r="AK62" s="99"/>
      <c r="AL62" s="99"/>
      <c r="AM62" s="99"/>
    </row>
    <row r="63" spans="1:39" s="71" customFormat="1" x14ac:dyDescent="0.3">
      <c r="A63" s="41">
        <v>1773</v>
      </c>
      <c r="B63" s="63" t="s">
        <v>207</v>
      </c>
      <c r="C63" s="41">
        <v>10</v>
      </c>
      <c r="D63" s="18">
        <v>988</v>
      </c>
      <c r="E63" s="133">
        <f t="shared" si="6"/>
        <v>818.16666666666663</v>
      </c>
      <c r="F63" s="42">
        <v>9</v>
      </c>
      <c r="G63" s="41">
        <v>1197</v>
      </c>
      <c r="H63" s="107">
        <f t="shared" si="19"/>
        <v>1860</v>
      </c>
      <c r="I63" s="69">
        <f t="shared" si="20"/>
        <v>1528.5</v>
      </c>
      <c r="J63" s="41"/>
      <c r="K63" s="119">
        <f t="shared" si="21"/>
        <v>710.33333333333337</v>
      </c>
      <c r="L63" s="77">
        <f t="shared" ref="L63:L69" si="22">(I63-E63-J63)/C63</f>
        <v>71.033333333333331</v>
      </c>
      <c r="M63" s="130">
        <f t="shared" si="16"/>
        <v>339.66666666666669</v>
      </c>
      <c r="N63" s="131">
        <f t="shared" si="15"/>
        <v>169.83333333333334</v>
      </c>
      <c r="O63" s="12"/>
      <c r="P63" s="14">
        <v>620</v>
      </c>
      <c r="Q63" s="119">
        <f t="shared" si="17"/>
        <v>1860</v>
      </c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</row>
    <row r="64" spans="1:39" s="71" customFormat="1" x14ac:dyDescent="0.3">
      <c r="A64" s="66">
        <v>1400</v>
      </c>
      <c r="B64" s="67" t="s">
        <v>208</v>
      </c>
      <c r="C64" s="66">
        <v>10</v>
      </c>
      <c r="D64" s="88">
        <v>526</v>
      </c>
      <c r="E64" s="133">
        <f t="shared" si="6"/>
        <v>415.44444444444446</v>
      </c>
      <c r="F64" s="68">
        <v>9</v>
      </c>
      <c r="G64" s="66">
        <v>925</v>
      </c>
      <c r="H64" s="107">
        <f t="shared" si="19"/>
        <v>1065</v>
      </c>
      <c r="I64" s="69">
        <f t="shared" si="20"/>
        <v>995</v>
      </c>
      <c r="J64" s="66"/>
      <c r="K64" s="119">
        <f t="shared" si="21"/>
        <v>579.55555555555554</v>
      </c>
      <c r="L64" s="77">
        <f t="shared" si="22"/>
        <v>57.955555555555556</v>
      </c>
      <c r="M64" s="130">
        <f t="shared" si="16"/>
        <v>221.11111111111111</v>
      </c>
      <c r="N64" s="131">
        <f t="shared" si="15"/>
        <v>110.55555555555556</v>
      </c>
      <c r="O64" s="99"/>
      <c r="P64" s="88">
        <v>355</v>
      </c>
      <c r="Q64" s="119">
        <f t="shared" si="17"/>
        <v>1065</v>
      </c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99"/>
      <c r="AI64" s="99"/>
      <c r="AJ64" s="99"/>
      <c r="AK64" s="99"/>
      <c r="AL64" s="99"/>
      <c r="AM64" s="99"/>
    </row>
    <row r="65" spans="1:39" s="71" customFormat="1" x14ac:dyDescent="0.3">
      <c r="A65" s="66">
        <v>1401</v>
      </c>
      <c r="B65" s="67" t="s">
        <v>59</v>
      </c>
      <c r="C65" s="66">
        <v>10</v>
      </c>
      <c r="D65" s="73">
        <v>1874</v>
      </c>
      <c r="E65" s="133">
        <f t="shared" si="6"/>
        <v>1643.2777777777778</v>
      </c>
      <c r="F65" s="68">
        <v>9</v>
      </c>
      <c r="G65" s="66">
        <v>2311</v>
      </c>
      <c r="H65" s="107">
        <f t="shared" si="19"/>
        <v>1842</v>
      </c>
      <c r="I65" s="69">
        <f t="shared" si="20"/>
        <v>2076.5</v>
      </c>
      <c r="J65" s="66"/>
      <c r="K65" s="119">
        <f t="shared" si="21"/>
        <v>433.22222222222217</v>
      </c>
      <c r="L65" s="77">
        <f t="shared" si="22"/>
        <v>43.322222222222216</v>
      </c>
      <c r="M65" s="130">
        <f t="shared" si="16"/>
        <v>461.44444444444446</v>
      </c>
      <c r="N65" s="131">
        <f t="shared" si="15"/>
        <v>230.72222222222223</v>
      </c>
      <c r="O65" s="99"/>
      <c r="P65" s="88">
        <v>614</v>
      </c>
      <c r="Q65" s="119">
        <f t="shared" si="17"/>
        <v>1842</v>
      </c>
      <c r="R65" s="99"/>
      <c r="S65" s="99"/>
      <c r="T65" s="99"/>
      <c r="U65" s="99"/>
      <c r="V65" s="99"/>
      <c r="W65" s="99"/>
      <c r="X65" s="99"/>
      <c r="Y65" s="99"/>
      <c r="Z65" s="99"/>
      <c r="AA65" s="99"/>
      <c r="AB65" s="99"/>
      <c r="AC65" s="99"/>
      <c r="AD65" s="99"/>
      <c r="AE65" s="99"/>
      <c r="AF65" s="99"/>
      <c r="AG65" s="99"/>
      <c r="AH65" s="99"/>
      <c r="AI65" s="99"/>
      <c r="AJ65" s="99"/>
      <c r="AK65" s="99"/>
      <c r="AL65" s="99"/>
      <c r="AM65" s="99"/>
    </row>
    <row r="66" spans="1:39" s="71" customFormat="1" x14ac:dyDescent="0.3">
      <c r="A66" s="66">
        <v>1236</v>
      </c>
      <c r="B66" s="67" t="s">
        <v>29</v>
      </c>
      <c r="C66" s="66">
        <v>30</v>
      </c>
      <c r="D66" s="73">
        <v>1392</v>
      </c>
      <c r="E66" s="133">
        <f t="shared" si="6"/>
        <v>1100.7222222222222</v>
      </c>
      <c r="F66" s="68">
        <v>9</v>
      </c>
      <c r="G66" s="66">
        <v>3686</v>
      </c>
      <c r="H66" s="107">
        <f t="shared" si="19"/>
        <v>1557</v>
      </c>
      <c r="I66" s="69">
        <f t="shared" si="20"/>
        <v>2621.5</v>
      </c>
      <c r="J66" s="66"/>
      <c r="K66" s="119">
        <f t="shared" si="21"/>
        <v>1520.7777777777778</v>
      </c>
      <c r="L66" s="77">
        <f t="shared" si="22"/>
        <v>50.692592592592597</v>
      </c>
      <c r="M66" s="130">
        <f t="shared" si="16"/>
        <v>582.55555555555554</v>
      </c>
      <c r="N66" s="131">
        <f t="shared" si="15"/>
        <v>291.27777777777777</v>
      </c>
      <c r="O66" s="99"/>
      <c r="P66" s="88">
        <v>519</v>
      </c>
      <c r="Q66" s="119">
        <f t="shared" si="17"/>
        <v>1557</v>
      </c>
      <c r="R66" s="99"/>
      <c r="S66" s="99"/>
      <c r="T66" s="99"/>
      <c r="U66" s="99"/>
      <c r="V66" s="99"/>
      <c r="W66" s="99"/>
      <c r="X66" s="99"/>
      <c r="Y66" s="99"/>
      <c r="Z66" s="99"/>
      <c r="AA66" s="99"/>
      <c r="AB66" s="99"/>
      <c r="AC66" s="99"/>
      <c r="AD66" s="99"/>
      <c r="AE66" s="99"/>
      <c r="AF66" s="99"/>
      <c r="AG66" s="99"/>
      <c r="AH66" s="99"/>
      <c r="AI66" s="99"/>
      <c r="AJ66" s="99"/>
      <c r="AK66" s="99"/>
      <c r="AL66" s="99"/>
      <c r="AM66" s="99"/>
    </row>
    <row r="67" spans="1:39" s="71" customFormat="1" x14ac:dyDescent="0.3">
      <c r="A67" s="66">
        <v>10</v>
      </c>
      <c r="B67" s="67" t="s">
        <v>30</v>
      </c>
      <c r="C67" s="66">
        <v>10</v>
      </c>
      <c r="D67" s="88">
        <v>2350</v>
      </c>
      <c r="E67" s="133">
        <f t="shared" si="6"/>
        <v>1960</v>
      </c>
      <c r="F67" s="68">
        <v>9</v>
      </c>
      <c r="G67" s="66">
        <v>3357</v>
      </c>
      <c r="H67" s="107">
        <f t="shared" si="19"/>
        <v>3663</v>
      </c>
      <c r="I67" s="69">
        <f t="shared" si="20"/>
        <v>3510</v>
      </c>
      <c r="J67" s="66">
        <v>1000</v>
      </c>
      <c r="K67" s="119">
        <f t="shared" si="21"/>
        <v>550</v>
      </c>
      <c r="L67" s="77">
        <f t="shared" si="22"/>
        <v>55</v>
      </c>
      <c r="M67" s="130">
        <f t="shared" si="16"/>
        <v>780</v>
      </c>
      <c r="N67" s="131">
        <f t="shared" si="15"/>
        <v>390</v>
      </c>
      <c r="O67" s="99"/>
      <c r="P67" s="88">
        <v>1221</v>
      </c>
      <c r="Q67" s="119">
        <f t="shared" si="17"/>
        <v>3663</v>
      </c>
      <c r="R67" s="99"/>
      <c r="S67" s="99"/>
      <c r="T67" s="99"/>
      <c r="U67" s="99"/>
      <c r="V67" s="99"/>
      <c r="W67" s="99"/>
      <c r="X67" s="99"/>
      <c r="Y67" s="99"/>
      <c r="Z67" s="99"/>
      <c r="AA67" s="99"/>
      <c r="AB67" s="99"/>
      <c r="AC67" s="99"/>
      <c r="AD67" s="99"/>
      <c r="AE67" s="99"/>
      <c r="AF67" s="99"/>
      <c r="AG67" s="99"/>
      <c r="AH67" s="99"/>
      <c r="AI67" s="99"/>
      <c r="AJ67" s="99"/>
      <c r="AK67" s="99"/>
      <c r="AL67" s="99"/>
      <c r="AM67" s="99"/>
    </row>
    <row r="68" spans="1:39" s="71" customFormat="1" x14ac:dyDescent="0.3">
      <c r="A68" s="66">
        <v>1476</v>
      </c>
      <c r="B68" s="67" t="s">
        <v>209</v>
      </c>
      <c r="C68" s="66">
        <v>32</v>
      </c>
      <c r="D68" s="88">
        <v>26</v>
      </c>
      <c r="E68" s="133">
        <f t="shared" si="6"/>
        <v>11.166666666666666</v>
      </c>
      <c r="F68" s="68">
        <v>9</v>
      </c>
      <c r="G68" s="66">
        <v>117</v>
      </c>
      <c r="H68" s="107">
        <f t="shared" si="19"/>
        <v>150</v>
      </c>
      <c r="I68" s="69">
        <f t="shared" si="20"/>
        <v>133.5</v>
      </c>
      <c r="J68" s="66">
        <v>64</v>
      </c>
      <c r="K68" s="119">
        <f t="shared" si="21"/>
        <v>58.333333333333329</v>
      </c>
      <c r="L68" s="77">
        <f t="shared" si="22"/>
        <v>1.8229166666666665</v>
      </c>
      <c r="M68" s="130">
        <f t="shared" si="16"/>
        <v>29.666666666666668</v>
      </c>
      <c r="N68" s="131">
        <f t="shared" ref="N68:N91" si="23">M68/2</f>
        <v>14.833333333333334</v>
      </c>
      <c r="O68" s="99"/>
      <c r="P68" s="88">
        <v>50</v>
      </c>
      <c r="Q68" s="119">
        <f t="shared" si="17"/>
        <v>150</v>
      </c>
      <c r="R68" s="99"/>
      <c r="S68" s="99"/>
      <c r="T68" s="99"/>
      <c r="U68" s="99"/>
      <c r="V68" s="99"/>
      <c r="W68" s="99"/>
      <c r="X68" s="99"/>
      <c r="Y68" s="99"/>
      <c r="Z68" s="99"/>
      <c r="AA68" s="99"/>
      <c r="AB68" s="99"/>
      <c r="AC68" s="99"/>
      <c r="AD68" s="99"/>
      <c r="AE68" s="99"/>
      <c r="AF68" s="99"/>
      <c r="AG68" s="99"/>
      <c r="AH68" s="99"/>
      <c r="AI68" s="99"/>
      <c r="AJ68" s="99"/>
      <c r="AK68" s="99"/>
      <c r="AL68" s="99"/>
      <c r="AM68" s="99"/>
    </row>
    <row r="69" spans="1:39" s="123" customFormat="1" x14ac:dyDescent="0.3">
      <c r="A69" s="66">
        <v>1477</v>
      </c>
      <c r="B69" s="67" t="s">
        <v>210</v>
      </c>
      <c r="C69" s="66">
        <v>32</v>
      </c>
      <c r="D69" s="88">
        <v>74</v>
      </c>
      <c r="E69" s="133">
        <f t="shared" ref="E69:E132" si="24">IF(D69-N69&gt;=0,D69-N69,0)</f>
        <v>62.666666666666664</v>
      </c>
      <c r="F69" s="68">
        <v>9</v>
      </c>
      <c r="G69" s="66">
        <v>90</v>
      </c>
      <c r="H69" s="107">
        <f t="shared" si="19"/>
        <v>114</v>
      </c>
      <c r="I69" s="69">
        <f t="shared" si="20"/>
        <v>102</v>
      </c>
      <c r="J69" s="66">
        <v>32</v>
      </c>
      <c r="K69" s="119">
        <f t="shared" si="21"/>
        <v>7.3333333333333357</v>
      </c>
      <c r="L69" s="77">
        <f t="shared" si="22"/>
        <v>0.22916666666666674</v>
      </c>
      <c r="M69" s="130">
        <f t="shared" si="16"/>
        <v>22.666666666666668</v>
      </c>
      <c r="N69" s="131">
        <f t="shared" si="23"/>
        <v>11.333333333333334</v>
      </c>
      <c r="O69" s="99"/>
      <c r="P69" s="88">
        <v>38</v>
      </c>
      <c r="Q69" s="119">
        <f t="shared" si="17"/>
        <v>114</v>
      </c>
      <c r="R69" s="99"/>
      <c r="S69" s="99"/>
      <c r="T69" s="99"/>
      <c r="U69" s="99"/>
      <c r="V69" s="99"/>
      <c r="W69" s="99"/>
      <c r="X69" s="99"/>
      <c r="Y69" s="99"/>
      <c r="Z69" s="99"/>
      <c r="AA69" s="99"/>
      <c r="AB69" s="99"/>
      <c r="AC69" s="99"/>
      <c r="AD69" s="99"/>
      <c r="AE69" s="99"/>
      <c r="AF69" s="99"/>
      <c r="AG69" s="99"/>
      <c r="AH69" s="99"/>
      <c r="AI69" s="99"/>
      <c r="AJ69" s="99"/>
      <c r="AK69" s="99"/>
      <c r="AL69" s="99"/>
      <c r="AM69" s="99"/>
    </row>
    <row r="70" spans="1:39" s="123" customFormat="1" x14ac:dyDescent="0.3">
      <c r="A70" s="120">
        <v>3018</v>
      </c>
      <c r="B70" s="100" t="s">
        <v>336</v>
      </c>
      <c r="C70" s="120">
        <v>18</v>
      </c>
      <c r="D70" s="120">
        <v>0</v>
      </c>
      <c r="E70" s="133">
        <f t="shared" si="24"/>
        <v>0</v>
      </c>
      <c r="F70" s="116">
        <v>3.5</v>
      </c>
      <c r="G70" s="120">
        <v>30</v>
      </c>
      <c r="H70" s="107">
        <f t="shared" si="19"/>
        <v>24.5</v>
      </c>
      <c r="I70" s="121">
        <f t="shared" si="20"/>
        <v>27.25</v>
      </c>
      <c r="J70" s="120">
        <v>270</v>
      </c>
      <c r="K70" s="121">
        <f t="shared" si="21"/>
        <v>-242.75</v>
      </c>
      <c r="L70" s="77">
        <f>IF(K70&lt;=0,0, K70)/C70</f>
        <v>0</v>
      </c>
      <c r="M70" s="130">
        <f t="shared" si="16"/>
        <v>15.571428571428571</v>
      </c>
      <c r="N70" s="131">
        <f t="shared" si="23"/>
        <v>7.7857142857142856</v>
      </c>
      <c r="P70" s="120">
        <v>21</v>
      </c>
      <c r="Q70" s="119">
        <f t="shared" si="17"/>
        <v>24.5</v>
      </c>
    </row>
    <row r="71" spans="1:39" s="71" customFormat="1" x14ac:dyDescent="0.3">
      <c r="A71" s="120">
        <v>3019</v>
      </c>
      <c r="B71" s="100" t="s">
        <v>331</v>
      </c>
      <c r="C71" s="120">
        <v>12</v>
      </c>
      <c r="D71" s="120">
        <v>0</v>
      </c>
      <c r="E71" s="133">
        <f t="shared" si="24"/>
        <v>0</v>
      </c>
      <c r="F71" s="116">
        <v>3.5</v>
      </c>
      <c r="G71" s="120">
        <v>34</v>
      </c>
      <c r="H71" s="107">
        <f t="shared" si="19"/>
        <v>116.66666666666667</v>
      </c>
      <c r="I71" s="121">
        <f t="shared" si="20"/>
        <v>75.333333333333343</v>
      </c>
      <c r="J71" s="120"/>
      <c r="K71" s="121">
        <f t="shared" si="21"/>
        <v>75.333333333333343</v>
      </c>
      <c r="L71" s="77">
        <f>IF(K71&lt;=0,0, K71)/C71</f>
        <v>6.2777777777777786</v>
      </c>
      <c r="M71" s="130">
        <f t="shared" si="16"/>
        <v>43.047619047619051</v>
      </c>
      <c r="N71" s="131">
        <f t="shared" si="23"/>
        <v>21.523809523809526</v>
      </c>
      <c r="O71" s="123"/>
      <c r="P71" s="120">
        <v>100</v>
      </c>
      <c r="Q71" s="119">
        <f t="shared" si="17"/>
        <v>116.66666666666667</v>
      </c>
      <c r="R71" s="123"/>
      <c r="S71" s="123"/>
      <c r="T71" s="123"/>
      <c r="U71" s="123"/>
      <c r="V71" s="123"/>
      <c r="W71" s="123"/>
      <c r="X71" s="123"/>
      <c r="Y71" s="123"/>
      <c r="Z71" s="123"/>
      <c r="AA71" s="123"/>
      <c r="AB71" s="123"/>
      <c r="AC71" s="123"/>
      <c r="AD71" s="123"/>
      <c r="AE71" s="123"/>
      <c r="AF71" s="123"/>
      <c r="AG71" s="123"/>
      <c r="AH71" s="123"/>
      <c r="AI71" s="123"/>
      <c r="AJ71" s="123"/>
      <c r="AK71" s="123"/>
      <c r="AL71" s="123"/>
      <c r="AM71" s="123"/>
    </row>
    <row r="72" spans="1:39" s="123" customFormat="1" x14ac:dyDescent="0.3">
      <c r="A72" s="66">
        <v>47</v>
      </c>
      <c r="B72" s="67" t="s">
        <v>60</v>
      </c>
      <c r="C72" s="66">
        <v>24</v>
      </c>
      <c r="D72" s="88">
        <v>0</v>
      </c>
      <c r="E72" s="133">
        <f t="shared" si="24"/>
        <v>0</v>
      </c>
      <c r="F72" s="68">
        <v>4</v>
      </c>
      <c r="G72" s="66">
        <v>300</v>
      </c>
      <c r="H72" s="107">
        <f t="shared" si="19"/>
        <v>524</v>
      </c>
      <c r="I72" s="69">
        <f t="shared" si="20"/>
        <v>412</v>
      </c>
      <c r="J72" s="66">
        <v>960</v>
      </c>
      <c r="K72" s="119">
        <f t="shared" si="21"/>
        <v>-548</v>
      </c>
      <c r="L72" s="77">
        <f>IF(K72&lt;=0,0, K72)/C72</f>
        <v>0</v>
      </c>
      <c r="M72" s="130">
        <f t="shared" ref="M72:M103" si="25">I72/F72*2</f>
        <v>206</v>
      </c>
      <c r="N72" s="131">
        <f t="shared" si="23"/>
        <v>103</v>
      </c>
      <c r="O72" s="99"/>
      <c r="P72" s="88">
        <v>393</v>
      </c>
      <c r="Q72" s="119">
        <f t="shared" si="17"/>
        <v>524</v>
      </c>
      <c r="R72" s="99"/>
      <c r="S72" s="99"/>
      <c r="T72" s="99"/>
      <c r="U72" s="99"/>
      <c r="V72" s="99"/>
      <c r="W72" s="99"/>
      <c r="X72" s="99"/>
      <c r="Y72" s="99"/>
      <c r="Z72" s="99"/>
      <c r="AA72" s="99"/>
      <c r="AB72" s="99"/>
      <c r="AC72" s="99"/>
      <c r="AD72" s="99"/>
      <c r="AE72" s="99"/>
      <c r="AF72" s="99"/>
      <c r="AG72" s="99"/>
      <c r="AH72" s="99"/>
      <c r="AI72" s="99"/>
      <c r="AJ72" s="99"/>
      <c r="AK72" s="99"/>
      <c r="AL72" s="99"/>
      <c r="AM72" s="99"/>
    </row>
    <row r="73" spans="1:39" s="123" customFormat="1" x14ac:dyDescent="0.3">
      <c r="A73" s="120">
        <v>3020</v>
      </c>
      <c r="B73" s="100" t="s">
        <v>244</v>
      </c>
      <c r="C73" s="120">
        <v>12</v>
      </c>
      <c r="D73" s="120">
        <v>0</v>
      </c>
      <c r="E73" s="133">
        <f t="shared" si="24"/>
        <v>0</v>
      </c>
      <c r="F73" s="116">
        <v>3.5</v>
      </c>
      <c r="G73" s="120">
        <v>39</v>
      </c>
      <c r="H73" s="107">
        <f t="shared" si="19"/>
        <v>54.833333333333329</v>
      </c>
      <c r="I73" s="121">
        <f t="shared" si="20"/>
        <v>46.916666666666664</v>
      </c>
      <c r="J73" s="120"/>
      <c r="K73" s="121">
        <f t="shared" si="21"/>
        <v>46.916666666666664</v>
      </c>
      <c r="L73" s="77">
        <f>IF(K73&lt;=0,0, K73)/C73</f>
        <v>3.9097222222222219</v>
      </c>
      <c r="M73" s="130">
        <f t="shared" si="25"/>
        <v>26.809523809523807</v>
      </c>
      <c r="N73" s="131">
        <f t="shared" si="23"/>
        <v>13.404761904761903</v>
      </c>
      <c r="P73" s="120">
        <v>47</v>
      </c>
      <c r="Q73" s="119">
        <f t="shared" si="17"/>
        <v>54.833333333333329</v>
      </c>
    </row>
    <row r="74" spans="1:39" s="71" customFormat="1" x14ac:dyDescent="0.3">
      <c r="A74" s="120">
        <v>3101</v>
      </c>
      <c r="B74" s="100" t="s">
        <v>332</v>
      </c>
      <c r="C74" s="120">
        <v>18</v>
      </c>
      <c r="D74" s="120">
        <v>0</v>
      </c>
      <c r="E74" s="133">
        <f t="shared" si="24"/>
        <v>0</v>
      </c>
      <c r="F74" s="116">
        <v>3.5</v>
      </c>
      <c r="G74" s="120">
        <v>188</v>
      </c>
      <c r="H74" s="107">
        <f t="shared" si="19"/>
        <v>233.33333333333334</v>
      </c>
      <c r="I74" s="121">
        <f t="shared" si="20"/>
        <v>210.66666666666669</v>
      </c>
      <c r="J74" s="120"/>
      <c r="K74" s="121">
        <f t="shared" si="21"/>
        <v>210.66666666666669</v>
      </c>
      <c r="L74" s="77">
        <f>IF(K74&lt;=0,0, K74)/C74</f>
        <v>11.703703703703704</v>
      </c>
      <c r="M74" s="130">
        <f t="shared" si="25"/>
        <v>120.38095238095239</v>
      </c>
      <c r="N74" s="131">
        <f t="shared" si="23"/>
        <v>60.190476190476197</v>
      </c>
      <c r="O74" s="123"/>
      <c r="P74" s="120">
        <v>200</v>
      </c>
      <c r="Q74" s="119">
        <f t="shared" si="17"/>
        <v>233.33333333333334</v>
      </c>
      <c r="R74" s="123"/>
      <c r="S74" s="123"/>
      <c r="T74" s="123"/>
      <c r="U74" s="123"/>
      <c r="V74" s="123"/>
      <c r="W74" s="123"/>
      <c r="X74" s="123"/>
      <c r="Y74" s="123"/>
      <c r="Z74" s="123"/>
      <c r="AA74" s="123"/>
      <c r="AB74" s="123"/>
      <c r="AC74" s="123"/>
      <c r="AD74" s="123"/>
      <c r="AE74" s="123"/>
      <c r="AF74" s="123"/>
      <c r="AG74" s="123"/>
      <c r="AH74" s="123"/>
      <c r="AI74" s="123"/>
      <c r="AJ74" s="123"/>
      <c r="AK74" s="123"/>
      <c r="AL74" s="123"/>
      <c r="AM74" s="123"/>
    </row>
    <row r="75" spans="1:39" s="71" customFormat="1" x14ac:dyDescent="0.3">
      <c r="A75" s="66">
        <v>115</v>
      </c>
      <c r="B75" s="67" t="s">
        <v>92</v>
      </c>
      <c r="C75" s="66">
        <v>12</v>
      </c>
      <c r="D75" s="88">
        <v>954</v>
      </c>
      <c r="E75" s="133">
        <f t="shared" si="24"/>
        <v>833.20833333333337</v>
      </c>
      <c r="F75" s="68">
        <v>12</v>
      </c>
      <c r="G75" s="66">
        <v>1463</v>
      </c>
      <c r="H75" s="107">
        <f t="shared" si="19"/>
        <v>1436</v>
      </c>
      <c r="I75" s="69">
        <f t="shared" si="20"/>
        <v>1449.5</v>
      </c>
      <c r="J75" s="66">
        <v>300</v>
      </c>
      <c r="K75" s="119">
        <f t="shared" si="21"/>
        <v>316.29166666666663</v>
      </c>
      <c r="L75" s="77">
        <f t="shared" ref="L75:L84" si="26">(I75-E75-J75)/C75</f>
        <v>26.357638888888886</v>
      </c>
      <c r="M75" s="130">
        <f t="shared" si="25"/>
        <v>241.58333333333334</v>
      </c>
      <c r="N75" s="131">
        <f t="shared" si="23"/>
        <v>120.79166666666667</v>
      </c>
      <c r="O75" s="99"/>
      <c r="P75" s="88">
        <v>359</v>
      </c>
      <c r="Q75" s="119">
        <f t="shared" si="17"/>
        <v>1436</v>
      </c>
      <c r="R75" s="99"/>
      <c r="S75" s="99"/>
      <c r="T75" s="99"/>
      <c r="U75" s="99"/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  <c r="AL75" s="99"/>
      <c r="AM75" s="99"/>
    </row>
    <row r="76" spans="1:39" s="71" customFormat="1" x14ac:dyDescent="0.3">
      <c r="A76" s="66">
        <v>1311</v>
      </c>
      <c r="B76" s="67" t="s">
        <v>153</v>
      </c>
      <c r="C76" s="66">
        <v>30</v>
      </c>
      <c r="D76" s="88">
        <v>2621</v>
      </c>
      <c r="E76" s="133">
        <f t="shared" si="24"/>
        <v>1400.3333333333333</v>
      </c>
      <c r="F76" s="68">
        <v>6</v>
      </c>
      <c r="G76" s="66">
        <v>9300</v>
      </c>
      <c r="H76" s="107">
        <f t="shared" si="19"/>
        <v>5348</v>
      </c>
      <c r="I76" s="69">
        <f t="shared" si="20"/>
        <v>7324</v>
      </c>
      <c r="J76" s="66">
        <v>1650</v>
      </c>
      <c r="K76" s="119">
        <f t="shared" si="21"/>
        <v>4273.666666666667</v>
      </c>
      <c r="L76" s="77">
        <f t="shared" si="26"/>
        <v>142.45555555555558</v>
      </c>
      <c r="M76" s="130">
        <f t="shared" si="25"/>
        <v>2441.3333333333335</v>
      </c>
      <c r="N76" s="131">
        <f t="shared" si="23"/>
        <v>1220.6666666666667</v>
      </c>
      <c r="O76" s="99"/>
      <c r="P76" s="88">
        <v>2674</v>
      </c>
      <c r="Q76" s="119">
        <f t="shared" si="17"/>
        <v>5348</v>
      </c>
      <c r="R76" s="99"/>
      <c r="S76" s="99"/>
      <c r="T76" s="99"/>
      <c r="U76" s="99"/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  <c r="AL76" s="99"/>
      <c r="AM76" s="99"/>
    </row>
    <row r="77" spans="1:39" s="71" customFormat="1" x14ac:dyDescent="0.3">
      <c r="A77" s="66">
        <v>1606</v>
      </c>
      <c r="B77" s="67" t="s">
        <v>225</v>
      </c>
      <c r="C77" s="66">
        <v>1</v>
      </c>
      <c r="D77" s="88">
        <v>97</v>
      </c>
      <c r="E77" s="133">
        <f t="shared" si="24"/>
        <v>32</v>
      </c>
      <c r="F77" s="68">
        <v>10</v>
      </c>
      <c r="G77" s="66">
        <v>1140</v>
      </c>
      <c r="H77" s="107">
        <f t="shared" si="19"/>
        <v>160</v>
      </c>
      <c r="I77" s="69">
        <f t="shared" si="20"/>
        <v>650</v>
      </c>
      <c r="J77" s="66"/>
      <c r="K77" s="119">
        <f t="shared" si="21"/>
        <v>618</v>
      </c>
      <c r="L77" s="77">
        <f t="shared" si="26"/>
        <v>618</v>
      </c>
      <c r="M77" s="130">
        <f t="shared" si="25"/>
        <v>130</v>
      </c>
      <c r="N77" s="131">
        <f t="shared" si="23"/>
        <v>65</v>
      </c>
      <c r="O77" s="99"/>
      <c r="P77" s="88">
        <v>48</v>
      </c>
      <c r="Q77" s="119">
        <f t="shared" si="17"/>
        <v>160</v>
      </c>
      <c r="R77" s="99"/>
      <c r="S77" s="99"/>
      <c r="T77" s="99"/>
      <c r="U77" s="99"/>
      <c r="V77" s="99"/>
      <c r="W77" s="99"/>
      <c r="X77" s="99"/>
      <c r="Y77" s="99"/>
      <c r="Z77" s="99"/>
      <c r="AA77" s="99"/>
      <c r="AB77" s="99"/>
      <c r="AC77" s="99"/>
      <c r="AD77" s="99"/>
      <c r="AE77" s="99"/>
      <c r="AF77" s="99"/>
      <c r="AG77" s="99"/>
      <c r="AH77" s="99"/>
      <c r="AI77" s="99"/>
      <c r="AJ77" s="99"/>
      <c r="AK77" s="99"/>
      <c r="AL77" s="99"/>
      <c r="AM77" s="99"/>
    </row>
    <row r="78" spans="1:39" s="71" customFormat="1" x14ac:dyDescent="0.3">
      <c r="A78" s="66">
        <v>1575</v>
      </c>
      <c r="B78" s="67" t="s">
        <v>259</v>
      </c>
      <c r="C78" s="66">
        <v>12</v>
      </c>
      <c r="D78" s="88">
        <v>1036</v>
      </c>
      <c r="E78" s="133">
        <f t="shared" si="24"/>
        <v>897.5</v>
      </c>
      <c r="F78" s="68">
        <v>10</v>
      </c>
      <c r="G78" s="66">
        <v>1710</v>
      </c>
      <c r="H78" s="107">
        <f t="shared" si="19"/>
        <v>1060</v>
      </c>
      <c r="I78" s="69">
        <f t="shared" si="20"/>
        <v>1385</v>
      </c>
      <c r="J78" s="66"/>
      <c r="K78" s="119">
        <f t="shared" si="21"/>
        <v>487.5</v>
      </c>
      <c r="L78" s="77">
        <f t="shared" si="26"/>
        <v>40.625</v>
      </c>
      <c r="M78" s="130">
        <f t="shared" si="25"/>
        <v>277</v>
      </c>
      <c r="N78" s="131">
        <f t="shared" si="23"/>
        <v>138.5</v>
      </c>
      <c r="O78" s="99"/>
      <c r="P78" s="88">
        <v>318</v>
      </c>
      <c r="Q78" s="119">
        <f t="shared" si="17"/>
        <v>1060</v>
      </c>
      <c r="R78" s="99"/>
      <c r="S78" s="99"/>
      <c r="T78" s="99"/>
      <c r="U78" s="99"/>
      <c r="V78" s="99"/>
      <c r="W78" s="99"/>
      <c r="X78" s="99"/>
      <c r="Y78" s="99"/>
      <c r="Z78" s="99"/>
      <c r="AA78" s="99"/>
      <c r="AB78" s="99"/>
      <c r="AC78" s="99"/>
      <c r="AD78" s="99"/>
      <c r="AE78" s="99"/>
      <c r="AF78" s="99"/>
      <c r="AG78" s="99"/>
      <c r="AH78" s="99"/>
      <c r="AI78" s="99"/>
      <c r="AJ78" s="99"/>
      <c r="AK78" s="99"/>
      <c r="AL78" s="99"/>
      <c r="AM78" s="99"/>
    </row>
    <row r="79" spans="1:39" s="95" customFormat="1" x14ac:dyDescent="0.3">
      <c r="A79" s="66">
        <v>1576</v>
      </c>
      <c r="B79" s="67" t="s">
        <v>260</v>
      </c>
      <c r="C79" s="66">
        <v>12</v>
      </c>
      <c r="D79" s="88">
        <v>1290</v>
      </c>
      <c r="E79" s="133">
        <f t="shared" si="24"/>
        <v>1179.95</v>
      </c>
      <c r="F79" s="68">
        <v>10</v>
      </c>
      <c r="G79" s="66">
        <v>1661</v>
      </c>
      <c r="H79" s="107">
        <f t="shared" si="19"/>
        <v>540</v>
      </c>
      <c r="I79" s="69">
        <f t="shared" si="20"/>
        <v>1100.5</v>
      </c>
      <c r="J79" s="66"/>
      <c r="K79" s="119">
        <f t="shared" si="21"/>
        <v>-79.450000000000045</v>
      </c>
      <c r="L79" s="77">
        <f t="shared" si="26"/>
        <v>-6.6208333333333371</v>
      </c>
      <c r="M79" s="130">
        <f t="shared" si="25"/>
        <v>220.1</v>
      </c>
      <c r="N79" s="131">
        <f t="shared" si="23"/>
        <v>110.05</v>
      </c>
      <c r="O79" s="99"/>
      <c r="P79" s="88">
        <v>162</v>
      </c>
      <c r="Q79" s="119">
        <f t="shared" si="17"/>
        <v>540</v>
      </c>
      <c r="R79" s="99"/>
      <c r="S79" s="99"/>
      <c r="T79" s="99"/>
      <c r="U79" s="99"/>
      <c r="V79" s="99"/>
      <c r="W79" s="99"/>
      <c r="X79" s="99"/>
      <c r="Y79" s="99"/>
      <c r="Z79" s="99"/>
      <c r="AA79" s="99"/>
      <c r="AB79" s="99"/>
      <c r="AC79" s="99"/>
      <c r="AD79" s="99"/>
      <c r="AE79" s="99"/>
      <c r="AF79" s="99"/>
      <c r="AG79" s="99"/>
      <c r="AH79" s="99"/>
      <c r="AI79" s="99"/>
      <c r="AJ79" s="99"/>
      <c r="AK79" s="99"/>
      <c r="AL79" s="99"/>
      <c r="AM79" s="99"/>
    </row>
    <row r="80" spans="1:39" s="71" customFormat="1" x14ac:dyDescent="0.3">
      <c r="A80" s="66">
        <v>1614</v>
      </c>
      <c r="B80" s="67" t="s">
        <v>334</v>
      </c>
      <c r="C80" s="66">
        <v>12</v>
      </c>
      <c r="D80" s="88">
        <v>1332</v>
      </c>
      <c r="E80" s="133">
        <f t="shared" si="24"/>
        <v>1219.5666666666666</v>
      </c>
      <c r="F80" s="68">
        <v>10</v>
      </c>
      <c r="G80" s="66">
        <v>1602</v>
      </c>
      <c r="H80" s="107">
        <f t="shared" si="19"/>
        <v>646.66666666666674</v>
      </c>
      <c r="I80" s="69">
        <f t="shared" si="20"/>
        <v>1124.3333333333335</v>
      </c>
      <c r="J80" s="66"/>
      <c r="K80" s="119">
        <f t="shared" si="21"/>
        <v>-95.233333333333121</v>
      </c>
      <c r="L80" s="77">
        <f t="shared" si="26"/>
        <v>-7.9361111111110931</v>
      </c>
      <c r="M80" s="130">
        <f t="shared" si="25"/>
        <v>224.8666666666667</v>
      </c>
      <c r="N80" s="131">
        <f t="shared" si="23"/>
        <v>112.43333333333335</v>
      </c>
      <c r="O80" s="99"/>
      <c r="P80" s="88">
        <v>194</v>
      </c>
      <c r="Q80" s="119">
        <f t="shared" si="17"/>
        <v>646.66666666666674</v>
      </c>
      <c r="R80" s="99"/>
      <c r="S80" s="99"/>
      <c r="T80" s="99"/>
      <c r="U80" s="99"/>
      <c r="V80" s="99"/>
      <c r="W80" s="99"/>
      <c r="X80" s="99"/>
      <c r="Y80" s="99"/>
      <c r="Z80" s="99"/>
      <c r="AA80" s="99"/>
      <c r="AB80" s="99"/>
      <c r="AC80" s="99"/>
      <c r="AD80" s="99"/>
      <c r="AE80" s="99"/>
      <c r="AF80" s="99"/>
      <c r="AG80" s="99"/>
      <c r="AH80" s="99"/>
      <c r="AI80" s="99"/>
      <c r="AJ80" s="99"/>
      <c r="AK80" s="99"/>
      <c r="AL80" s="99"/>
      <c r="AM80" s="99"/>
    </row>
    <row r="81" spans="1:39" s="124" customFormat="1" x14ac:dyDescent="0.3">
      <c r="A81" s="66">
        <v>1577</v>
      </c>
      <c r="B81" s="67" t="s">
        <v>261</v>
      </c>
      <c r="C81" s="66">
        <v>12</v>
      </c>
      <c r="D81" s="88">
        <v>946</v>
      </c>
      <c r="E81" s="133">
        <f t="shared" si="24"/>
        <v>864.31666666666672</v>
      </c>
      <c r="F81" s="68">
        <v>10</v>
      </c>
      <c r="G81" s="66">
        <v>1287</v>
      </c>
      <c r="H81" s="107">
        <f t="shared" si="19"/>
        <v>346.66666666666663</v>
      </c>
      <c r="I81" s="69">
        <f t="shared" si="20"/>
        <v>816.83333333333326</v>
      </c>
      <c r="J81" s="66"/>
      <c r="K81" s="119">
        <f t="shared" si="21"/>
        <v>-47.483333333333462</v>
      </c>
      <c r="L81" s="77">
        <f t="shared" si="26"/>
        <v>-3.956944444444455</v>
      </c>
      <c r="M81" s="130">
        <f t="shared" si="25"/>
        <v>163.36666666666665</v>
      </c>
      <c r="N81" s="131">
        <f t="shared" si="23"/>
        <v>81.683333333333323</v>
      </c>
      <c r="O81" s="99"/>
      <c r="P81" s="88">
        <v>104</v>
      </c>
      <c r="Q81" s="119">
        <f t="shared" si="17"/>
        <v>346.66666666666663</v>
      </c>
      <c r="R81" s="99"/>
      <c r="S81" s="99"/>
      <c r="T81" s="99"/>
      <c r="U81" s="99"/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99"/>
      <c r="AL81" s="99"/>
      <c r="AM81" s="99"/>
    </row>
    <row r="82" spans="1:39" s="65" customFormat="1" x14ac:dyDescent="0.3">
      <c r="A82" s="120">
        <v>1350</v>
      </c>
      <c r="B82" s="100" t="s">
        <v>178</v>
      </c>
      <c r="C82" s="120">
        <v>24</v>
      </c>
      <c r="D82" s="120">
        <v>0</v>
      </c>
      <c r="E82" s="133">
        <f t="shared" si="24"/>
        <v>0</v>
      </c>
      <c r="F82" s="116">
        <v>9</v>
      </c>
      <c r="G82" s="120">
        <v>1535</v>
      </c>
      <c r="H82" s="121">
        <f>Q82</f>
        <v>1535</v>
      </c>
      <c r="I82" s="121">
        <f t="shared" ref="I82:I91" si="27">SUM(G82+H82)/2</f>
        <v>1535</v>
      </c>
      <c r="J82" s="120"/>
      <c r="K82" s="121">
        <f t="shared" ref="K82:K91" si="28">I82-E82-J82</f>
        <v>1535</v>
      </c>
      <c r="L82" s="77">
        <f t="shared" si="26"/>
        <v>63.958333333333336</v>
      </c>
      <c r="M82" s="130">
        <f t="shared" si="25"/>
        <v>341.11111111111109</v>
      </c>
      <c r="N82" s="131">
        <f t="shared" si="23"/>
        <v>170.55555555555554</v>
      </c>
      <c r="O82" s="123"/>
      <c r="P82" s="120"/>
      <c r="Q82" s="119">
        <v>1535</v>
      </c>
      <c r="R82" s="123"/>
      <c r="S82" s="123"/>
      <c r="T82" s="123"/>
      <c r="U82" s="123"/>
      <c r="V82" s="123"/>
      <c r="W82" s="123"/>
      <c r="X82" s="123"/>
      <c r="Y82" s="123"/>
      <c r="Z82" s="123"/>
      <c r="AA82" s="123"/>
      <c r="AB82" s="123"/>
      <c r="AC82" s="123"/>
      <c r="AD82" s="123"/>
      <c r="AE82" s="123"/>
      <c r="AF82" s="123"/>
      <c r="AG82" s="123"/>
      <c r="AH82" s="123"/>
      <c r="AI82" s="123"/>
      <c r="AJ82" s="123"/>
      <c r="AK82" s="123"/>
      <c r="AL82" s="123"/>
      <c r="AM82" s="123"/>
    </row>
    <row r="83" spans="1:39" s="71" customFormat="1" x14ac:dyDescent="0.3">
      <c r="A83" s="66">
        <v>1607</v>
      </c>
      <c r="B83" s="67" t="s">
        <v>226</v>
      </c>
      <c r="C83" s="66">
        <v>1</v>
      </c>
      <c r="D83" s="88">
        <v>386</v>
      </c>
      <c r="E83" s="133">
        <f t="shared" si="24"/>
        <v>340.33333333333331</v>
      </c>
      <c r="F83" s="68">
        <v>10</v>
      </c>
      <c r="G83" s="66">
        <v>650</v>
      </c>
      <c r="H83" s="107">
        <f t="shared" ref="H83:H90" si="29">Q83</f>
        <v>263.33333333333331</v>
      </c>
      <c r="I83" s="69">
        <f t="shared" si="27"/>
        <v>456.66666666666663</v>
      </c>
      <c r="J83" s="66"/>
      <c r="K83" s="119">
        <f t="shared" si="28"/>
        <v>116.33333333333331</v>
      </c>
      <c r="L83" s="77">
        <f t="shared" si="26"/>
        <v>116.33333333333331</v>
      </c>
      <c r="M83" s="130">
        <f t="shared" si="25"/>
        <v>91.333333333333329</v>
      </c>
      <c r="N83" s="131">
        <f t="shared" si="23"/>
        <v>45.666666666666664</v>
      </c>
      <c r="O83" s="99"/>
      <c r="P83" s="88">
        <v>79</v>
      </c>
      <c r="Q83" s="119">
        <f t="shared" ref="Q83:Q90" si="30">P83/3*F83</f>
        <v>263.33333333333331</v>
      </c>
      <c r="R83" s="99"/>
      <c r="S83" s="99"/>
      <c r="T83" s="99"/>
      <c r="U83" s="99"/>
      <c r="V83" s="99"/>
      <c r="W83" s="99"/>
      <c r="X83" s="99"/>
      <c r="Y83" s="99"/>
      <c r="Z83" s="99"/>
      <c r="AA83" s="99"/>
      <c r="AB83" s="99"/>
      <c r="AC83" s="99"/>
      <c r="AD83" s="99"/>
      <c r="AE83" s="99"/>
      <c r="AF83" s="99"/>
      <c r="AG83" s="99"/>
      <c r="AH83" s="99"/>
      <c r="AI83" s="99"/>
      <c r="AJ83" s="99"/>
      <c r="AK83" s="99"/>
      <c r="AL83" s="99"/>
      <c r="AM83" s="99"/>
    </row>
    <row r="84" spans="1:39" s="71" customFormat="1" x14ac:dyDescent="0.3">
      <c r="A84" s="66">
        <v>1608</v>
      </c>
      <c r="B84" s="67" t="s">
        <v>227</v>
      </c>
      <c r="C84" s="66">
        <v>1</v>
      </c>
      <c r="D84" s="88">
        <v>541</v>
      </c>
      <c r="E84" s="133">
        <f t="shared" si="24"/>
        <v>487.16666666666669</v>
      </c>
      <c r="F84" s="68">
        <v>10</v>
      </c>
      <c r="G84" s="66">
        <v>900</v>
      </c>
      <c r="H84" s="107">
        <f t="shared" si="29"/>
        <v>176.66666666666669</v>
      </c>
      <c r="I84" s="69">
        <f t="shared" si="27"/>
        <v>538.33333333333337</v>
      </c>
      <c r="J84" s="66"/>
      <c r="K84" s="119">
        <f t="shared" si="28"/>
        <v>51.166666666666686</v>
      </c>
      <c r="L84" s="77">
        <f t="shared" si="26"/>
        <v>51.166666666666686</v>
      </c>
      <c r="M84" s="130">
        <f t="shared" si="25"/>
        <v>107.66666666666667</v>
      </c>
      <c r="N84" s="131">
        <f t="shared" si="23"/>
        <v>53.833333333333336</v>
      </c>
      <c r="O84" s="12"/>
      <c r="P84" s="14">
        <v>53</v>
      </c>
      <c r="Q84" s="119">
        <f t="shared" si="30"/>
        <v>176.66666666666669</v>
      </c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</row>
    <row r="85" spans="1:39" s="71" customFormat="1" x14ac:dyDescent="0.3">
      <c r="A85" s="66">
        <v>1252</v>
      </c>
      <c r="B85" s="67" t="s">
        <v>154</v>
      </c>
      <c r="C85" s="66">
        <v>30</v>
      </c>
      <c r="D85" s="88">
        <v>0</v>
      </c>
      <c r="E85" s="133">
        <f t="shared" si="24"/>
        <v>0</v>
      </c>
      <c r="F85" s="68">
        <v>4</v>
      </c>
      <c r="G85" s="66">
        <v>2378</v>
      </c>
      <c r="H85" s="107">
        <f t="shared" si="29"/>
        <v>933.33333333333337</v>
      </c>
      <c r="I85" s="69">
        <f t="shared" si="27"/>
        <v>1655.6666666666667</v>
      </c>
      <c r="J85" s="66">
        <v>1050</v>
      </c>
      <c r="K85" s="119">
        <f t="shared" si="28"/>
        <v>605.66666666666674</v>
      </c>
      <c r="L85" s="77">
        <f>IF(K85&lt;=0,0, K85)/C85</f>
        <v>20.18888888888889</v>
      </c>
      <c r="M85" s="130">
        <f t="shared" si="25"/>
        <v>827.83333333333337</v>
      </c>
      <c r="N85" s="131">
        <f t="shared" si="23"/>
        <v>413.91666666666669</v>
      </c>
      <c r="O85" s="12"/>
      <c r="P85" s="14">
        <v>700</v>
      </c>
      <c r="Q85" s="119">
        <f t="shared" si="30"/>
        <v>933.33333333333337</v>
      </c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</row>
    <row r="86" spans="1:39" s="71" customFormat="1" x14ac:dyDescent="0.3">
      <c r="A86" s="41">
        <v>117</v>
      </c>
      <c r="B86" s="63" t="s">
        <v>94</v>
      </c>
      <c r="C86" s="41">
        <v>1</v>
      </c>
      <c r="D86" s="14">
        <v>770</v>
      </c>
      <c r="E86" s="133">
        <f t="shared" si="24"/>
        <v>665.16666666666663</v>
      </c>
      <c r="F86" s="42">
        <v>10</v>
      </c>
      <c r="G86" s="41">
        <v>670</v>
      </c>
      <c r="H86" s="107">
        <f t="shared" si="29"/>
        <v>1426.6666666666665</v>
      </c>
      <c r="I86" s="69">
        <f t="shared" si="27"/>
        <v>1048.3333333333333</v>
      </c>
      <c r="J86" s="41">
        <v>250</v>
      </c>
      <c r="K86" s="119">
        <f t="shared" si="28"/>
        <v>133.16666666666663</v>
      </c>
      <c r="L86" s="77">
        <f t="shared" ref="L86:L96" si="31">(I86-E86-J86)/C86</f>
        <v>133.16666666666663</v>
      </c>
      <c r="M86" s="130">
        <f t="shared" si="25"/>
        <v>209.66666666666666</v>
      </c>
      <c r="N86" s="131">
        <f t="shared" si="23"/>
        <v>104.83333333333333</v>
      </c>
      <c r="O86" s="99"/>
      <c r="P86" s="88">
        <v>428</v>
      </c>
      <c r="Q86" s="119">
        <f t="shared" si="30"/>
        <v>1426.6666666666665</v>
      </c>
      <c r="R86" s="99"/>
      <c r="S86" s="99"/>
      <c r="T86" s="99"/>
      <c r="U86" s="99"/>
      <c r="V86" s="99"/>
      <c r="W86" s="99"/>
      <c r="X86" s="99"/>
      <c r="Y86" s="99"/>
      <c r="Z86" s="99"/>
      <c r="AA86" s="99"/>
      <c r="AB86" s="99"/>
      <c r="AC86" s="99"/>
      <c r="AD86" s="99"/>
      <c r="AE86" s="99"/>
      <c r="AF86" s="99"/>
      <c r="AG86" s="99"/>
      <c r="AH86" s="99"/>
      <c r="AI86" s="99"/>
      <c r="AJ86" s="99"/>
      <c r="AK86" s="99"/>
      <c r="AL86" s="99"/>
      <c r="AM86" s="99"/>
    </row>
    <row r="87" spans="1:39" s="71" customFormat="1" x14ac:dyDescent="0.3">
      <c r="A87" s="41">
        <v>116</v>
      </c>
      <c r="B87" s="63" t="s">
        <v>93</v>
      </c>
      <c r="C87" s="41">
        <v>1</v>
      </c>
      <c r="D87" s="14">
        <v>1383</v>
      </c>
      <c r="E87" s="133">
        <f t="shared" si="24"/>
        <v>1258.25</v>
      </c>
      <c r="F87" s="42">
        <v>10</v>
      </c>
      <c r="G87" s="41">
        <v>955</v>
      </c>
      <c r="H87" s="107">
        <f t="shared" si="29"/>
        <v>1540</v>
      </c>
      <c r="I87" s="69">
        <f t="shared" si="27"/>
        <v>1247.5</v>
      </c>
      <c r="J87" s="41"/>
      <c r="K87" s="119">
        <f t="shared" si="28"/>
        <v>-10.75</v>
      </c>
      <c r="L87" s="77">
        <f t="shared" si="31"/>
        <v>-10.75</v>
      </c>
      <c r="M87" s="130">
        <f t="shared" si="25"/>
        <v>249.5</v>
      </c>
      <c r="N87" s="131">
        <f t="shared" si="23"/>
        <v>124.75</v>
      </c>
      <c r="O87" s="99"/>
      <c r="P87" s="88">
        <v>462</v>
      </c>
      <c r="Q87" s="119">
        <f t="shared" si="30"/>
        <v>1540</v>
      </c>
      <c r="R87" s="99"/>
      <c r="S87" s="99"/>
      <c r="T87" s="99"/>
      <c r="U87" s="99"/>
      <c r="V87" s="99"/>
      <c r="W87" s="99"/>
      <c r="X87" s="99"/>
      <c r="Y87" s="99"/>
      <c r="Z87" s="99"/>
      <c r="AA87" s="99"/>
      <c r="AB87" s="99"/>
      <c r="AC87" s="99"/>
      <c r="AD87" s="99"/>
      <c r="AE87" s="99"/>
      <c r="AF87" s="99"/>
      <c r="AG87" s="99"/>
      <c r="AH87" s="99"/>
      <c r="AI87" s="99"/>
      <c r="AJ87" s="99"/>
      <c r="AK87" s="99"/>
      <c r="AL87" s="99"/>
      <c r="AM87" s="99"/>
    </row>
    <row r="88" spans="1:39" s="71" customFormat="1" x14ac:dyDescent="0.3">
      <c r="A88" s="66">
        <v>118</v>
      </c>
      <c r="B88" s="67" t="s">
        <v>63</v>
      </c>
      <c r="C88" s="66">
        <v>12</v>
      </c>
      <c r="D88" s="88">
        <v>0</v>
      </c>
      <c r="E88" s="133">
        <f t="shared" si="24"/>
        <v>0</v>
      </c>
      <c r="F88" s="68">
        <v>7</v>
      </c>
      <c r="G88" s="66">
        <v>190</v>
      </c>
      <c r="H88" s="107">
        <f t="shared" si="29"/>
        <v>23.333333333333336</v>
      </c>
      <c r="I88" s="69">
        <f t="shared" si="27"/>
        <v>106.66666666666667</v>
      </c>
      <c r="J88" s="66"/>
      <c r="K88" s="119">
        <f t="shared" si="28"/>
        <v>106.66666666666667</v>
      </c>
      <c r="L88" s="77">
        <f t="shared" si="31"/>
        <v>8.8888888888888893</v>
      </c>
      <c r="M88" s="130">
        <f t="shared" si="25"/>
        <v>30.476190476190478</v>
      </c>
      <c r="N88" s="131">
        <f t="shared" si="23"/>
        <v>15.238095238095239</v>
      </c>
      <c r="O88" s="99"/>
      <c r="P88" s="88">
        <v>10</v>
      </c>
      <c r="Q88" s="119">
        <f t="shared" si="30"/>
        <v>23.333333333333336</v>
      </c>
      <c r="R88" s="99"/>
      <c r="S88" s="99"/>
      <c r="T88" s="99"/>
      <c r="U88" s="99"/>
      <c r="V88" s="99"/>
      <c r="W88" s="99"/>
      <c r="X88" s="99"/>
      <c r="Y88" s="99"/>
      <c r="Z88" s="99"/>
      <c r="AA88" s="99"/>
      <c r="AB88" s="99"/>
      <c r="AC88" s="99"/>
      <c r="AD88" s="99"/>
      <c r="AE88" s="99"/>
      <c r="AF88" s="99"/>
      <c r="AG88" s="99"/>
      <c r="AH88" s="99"/>
      <c r="AI88" s="99"/>
      <c r="AJ88" s="99"/>
      <c r="AK88" s="99"/>
      <c r="AL88" s="99"/>
      <c r="AM88" s="99"/>
    </row>
    <row r="89" spans="1:39" s="71" customFormat="1" x14ac:dyDescent="0.3">
      <c r="A89" s="66">
        <v>92</v>
      </c>
      <c r="B89" s="67" t="s">
        <v>62</v>
      </c>
      <c r="C89" s="66">
        <v>40</v>
      </c>
      <c r="D89" s="88">
        <v>100</v>
      </c>
      <c r="E89" s="133">
        <f t="shared" si="24"/>
        <v>0</v>
      </c>
      <c r="F89" s="68">
        <v>7</v>
      </c>
      <c r="G89" s="66">
        <v>5230</v>
      </c>
      <c r="H89" s="107">
        <f t="shared" si="29"/>
        <v>3362.333333333333</v>
      </c>
      <c r="I89" s="69">
        <f t="shared" si="27"/>
        <v>4296.1666666666661</v>
      </c>
      <c r="J89" s="66">
        <v>4000</v>
      </c>
      <c r="K89" s="119">
        <f t="shared" si="28"/>
        <v>296.16666666666606</v>
      </c>
      <c r="L89" s="77">
        <f t="shared" si="31"/>
        <v>7.4041666666666517</v>
      </c>
      <c r="M89" s="130">
        <f t="shared" si="25"/>
        <v>1227.4761904761904</v>
      </c>
      <c r="N89" s="131">
        <f t="shared" si="23"/>
        <v>613.73809523809518</v>
      </c>
      <c r="O89" s="99"/>
      <c r="P89" s="88">
        <v>1441</v>
      </c>
      <c r="Q89" s="119">
        <f t="shared" si="30"/>
        <v>3362.333333333333</v>
      </c>
      <c r="R89" s="99"/>
      <c r="S89" s="99"/>
      <c r="T89" s="99"/>
      <c r="U89" s="99"/>
      <c r="V89" s="99"/>
      <c r="W89" s="99"/>
      <c r="X89" s="99"/>
      <c r="Y89" s="99"/>
      <c r="Z89" s="99"/>
      <c r="AA89" s="99"/>
      <c r="AB89" s="99"/>
      <c r="AC89" s="99"/>
      <c r="AD89" s="99"/>
      <c r="AE89" s="99"/>
      <c r="AF89" s="99"/>
      <c r="AG89" s="99"/>
      <c r="AH89" s="99"/>
      <c r="AI89" s="99"/>
      <c r="AJ89" s="99"/>
      <c r="AK89" s="99"/>
      <c r="AL89" s="99"/>
      <c r="AM89" s="99"/>
    </row>
    <row r="90" spans="1:39" s="71" customFormat="1" x14ac:dyDescent="0.3">
      <c r="A90" s="66">
        <v>122</v>
      </c>
      <c r="B90" s="67" t="s">
        <v>39</v>
      </c>
      <c r="C90" s="66">
        <v>10</v>
      </c>
      <c r="D90" s="88">
        <v>4795</v>
      </c>
      <c r="E90" s="133">
        <f t="shared" si="24"/>
        <v>4155.2777777777774</v>
      </c>
      <c r="F90" s="68">
        <v>9</v>
      </c>
      <c r="G90" s="66">
        <v>4639</v>
      </c>
      <c r="H90" s="107">
        <f t="shared" si="29"/>
        <v>6876</v>
      </c>
      <c r="I90" s="69">
        <f t="shared" si="27"/>
        <v>5757.5</v>
      </c>
      <c r="J90" s="66">
        <v>600</v>
      </c>
      <c r="K90" s="119">
        <f t="shared" si="28"/>
        <v>1002.2222222222226</v>
      </c>
      <c r="L90" s="77">
        <f t="shared" si="31"/>
        <v>100.22222222222226</v>
      </c>
      <c r="M90" s="130">
        <f t="shared" si="25"/>
        <v>1279.4444444444443</v>
      </c>
      <c r="N90" s="131">
        <f t="shared" si="23"/>
        <v>639.72222222222217</v>
      </c>
      <c r="O90" s="99"/>
      <c r="P90" s="88">
        <v>2292</v>
      </c>
      <c r="Q90" s="119">
        <f t="shared" si="30"/>
        <v>6876</v>
      </c>
      <c r="R90" s="99"/>
      <c r="S90" s="99"/>
      <c r="T90" s="99"/>
      <c r="U90" s="99"/>
      <c r="V90" s="99"/>
      <c r="W90" s="99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99"/>
      <c r="AK90" s="99"/>
      <c r="AL90" s="99"/>
      <c r="AM90" s="99"/>
    </row>
    <row r="91" spans="1:39" s="71" customFormat="1" x14ac:dyDescent="0.3">
      <c r="A91" s="66">
        <v>1028</v>
      </c>
      <c r="B91" s="67" t="s">
        <v>436</v>
      </c>
      <c r="C91" s="66">
        <v>10</v>
      </c>
      <c r="D91" s="88">
        <v>258</v>
      </c>
      <c r="E91" s="133">
        <f t="shared" si="24"/>
        <v>216</v>
      </c>
      <c r="F91" s="68">
        <v>9</v>
      </c>
      <c r="G91" s="66">
        <v>378</v>
      </c>
      <c r="H91" s="107">
        <v>378</v>
      </c>
      <c r="I91" s="69">
        <f t="shared" si="27"/>
        <v>378</v>
      </c>
      <c r="J91" s="66">
        <v>100</v>
      </c>
      <c r="K91" s="119">
        <f t="shared" si="28"/>
        <v>62</v>
      </c>
      <c r="L91" s="77">
        <f t="shared" si="31"/>
        <v>6.2</v>
      </c>
      <c r="M91" s="130">
        <f t="shared" si="25"/>
        <v>84</v>
      </c>
      <c r="N91" s="131">
        <f t="shared" si="23"/>
        <v>42</v>
      </c>
      <c r="O91" s="99"/>
      <c r="P91" s="88"/>
      <c r="Q91" s="119"/>
      <c r="R91" s="99"/>
      <c r="S91" s="99"/>
      <c r="T91" s="99"/>
      <c r="U91" s="99"/>
      <c r="V91" s="99"/>
      <c r="W91" s="99"/>
      <c r="X91" s="99"/>
      <c r="Y91" s="99"/>
      <c r="Z91" s="99"/>
      <c r="AA91" s="99"/>
      <c r="AB91" s="99"/>
      <c r="AC91" s="99"/>
      <c r="AD91" s="99"/>
      <c r="AE91" s="99"/>
      <c r="AF91" s="99"/>
      <c r="AG91" s="99"/>
      <c r="AH91" s="99"/>
      <c r="AI91" s="99"/>
      <c r="AJ91" s="99"/>
      <c r="AK91" s="99"/>
      <c r="AL91" s="99"/>
      <c r="AM91" s="99"/>
    </row>
    <row r="92" spans="1:39" s="71" customFormat="1" x14ac:dyDescent="0.3">
      <c r="A92" s="66">
        <v>1029</v>
      </c>
      <c r="B92" s="67" t="s">
        <v>437</v>
      </c>
      <c r="C92" s="66">
        <v>10</v>
      </c>
      <c r="D92" s="88">
        <v>1157</v>
      </c>
      <c r="E92" s="133">
        <f t="shared" si="24"/>
        <v>996.33333333333337</v>
      </c>
      <c r="F92" s="68">
        <v>9</v>
      </c>
      <c r="G92" s="66">
        <v>1377</v>
      </c>
      <c r="H92" s="107">
        <f t="shared" ref="H92:H101" si="32">Q92</f>
        <v>1515</v>
      </c>
      <c r="I92" s="69">
        <f t="shared" ref="I92:I113" si="33">SUM(G92+H92)/2</f>
        <v>1446</v>
      </c>
      <c r="J92" s="66">
        <v>200</v>
      </c>
      <c r="K92" s="119">
        <f t="shared" ref="K92:K113" si="34">I92-E92-J92</f>
        <v>249.66666666666663</v>
      </c>
      <c r="L92" s="77">
        <f t="shared" si="31"/>
        <v>24.966666666666661</v>
      </c>
      <c r="M92" s="130">
        <f t="shared" si="25"/>
        <v>321.33333333333331</v>
      </c>
      <c r="N92" s="131">
        <f t="shared" ref="N92:N100" si="35">M92/2</f>
        <v>160.66666666666666</v>
      </c>
      <c r="O92" s="99"/>
      <c r="P92" s="88">
        <v>505</v>
      </c>
      <c r="Q92" s="119">
        <f t="shared" ref="Q92:Q101" si="36">P92/3*F92</f>
        <v>1515</v>
      </c>
      <c r="R92" s="99"/>
      <c r="S92" s="99"/>
      <c r="T92" s="99"/>
      <c r="U92" s="99"/>
      <c r="V92" s="99"/>
      <c r="W92" s="99"/>
      <c r="X92" s="99"/>
      <c r="Y92" s="99"/>
      <c r="Z92" s="99"/>
      <c r="AA92" s="99"/>
      <c r="AB92" s="99"/>
      <c r="AC92" s="99"/>
      <c r="AD92" s="99"/>
      <c r="AE92" s="99"/>
      <c r="AF92" s="99"/>
      <c r="AG92" s="99"/>
      <c r="AH92" s="99"/>
      <c r="AI92" s="99"/>
      <c r="AJ92" s="99"/>
      <c r="AK92" s="99"/>
      <c r="AL92" s="99"/>
      <c r="AM92" s="99"/>
    </row>
    <row r="93" spans="1:39" s="71" customFormat="1" x14ac:dyDescent="0.3">
      <c r="A93" s="66">
        <v>1027</v>
      </c>
      <c r="B93" s="67" t="s">
        <v>135</v>
      </c>
      <c r="C93" s="66">
        <v>10</v>
      </c>
      <c r="D93" s="88">
        <v>482</v>
      </c>
      <c r="E93" s="133">
        <f t="shared" si="24"/>
        <v>398.66666666666669</v>
      </c>
      <c r="F93" s="68">
        <v>9</v>
      </c>
      <c r="G93" s="66">
        <v>783</v>
      </c>
      <c r="H93" s="107">
        <f t="shared" si="32"/>
        <v>717</v>
      </c>
      <c r="I93" s="69">
        <f t="shared" si="33"/>
        <v>750</v>
      </c>
      <c r="J93" s="66">
        <v>100</v>
      </c>
      <c r="K93" s="119">
        <f t="shared" si="34"/>
        <v>251.33333333333331</v>
      </c>
      <c r="L93" s="77">
        <f t="shared" si="31"/>
        <v>25.133333333333333</v>
      </c>
      <c r="M93" s="130">
        <f t="shared" si="25"/>
        <v>166.66666666666666</v>
      </c>
      <c r="N93" s="131">
        <f t="shared" si="35"/>
        <v>83.333333333333329</v>
      </c>
      <c r="O93" s="99"/>
      <c r="P93" s="88">
        <v>239</v>
      </c>
      <c r="Q93" s="119">
        <f t="shared" si="36"/>
        <v>717</v>
      </c>
      <c r="R93" s="99"/>
      <c r="S93" s="99"/>
      <c r="T93" s="99"/>
      <c r="U93" s="99"/>
      <c r="V93" s="99"/>
      <c r="W93" s="99"/>
      <c r="X93" s="99"/>
      <c r="Y93" s="99"/>
      <c r="Z93" s="99"/>
      <c r="AA93" s="99"/>
      <c r="AB93" s="99"/>
      <c r="AC93" s="99"/>
      <c r="AD93" s="99"/>
      <c r="AE93" s="99"/>
      <c r="AF93" s="99"/>
      <c r="AG93" s="99"/>
      <c r="AH93" s="99"/>
      <c r="AI93" s="99"/>
      <c r="AJ93" s="99"/>
      <c r="AK93" s="99"/>
      <c r="AL93" s="99"/>
      <c r="AM93" s="99"/>
    </row>
    <row r="94" spans="1:39" s="71" customFormat="1" x14ac:dyDescent="0.3">
      <c r="A94" s="66">
        <v>4602</v>
      </c>
      <c r="B94" s="67" t="s">
        <v>136</v>
      </c>
      <c r="C94" s="66">
        <v>10</v>
      </c>
      <c r="D94" s="88">
        <v>0</v>
      </c>
      <c r="E94" s="133">
        <f t="shared" si="24"/>
        <v>0</v>
      </c>
      <c r="F94" s="68">
        <v>9</v>
      </c>
      <c r="G94" s="66">
        <v>718</v>
      </c>
      <c r="H94" s="107">
        <f t="shared" si="32"/>
        <v>261</v>
      </c>
      <c r="I94" s="69">
        <f t="shared" si="33"/>
        <v>489.5</v>
      </c>
      <c r="J94" s="66">
        <v>400</v>
      </c>
      <c r="K94" s="119">
        <f t="shared" si="34"/>
        <v>89.5</v>
      </c>
      <c r="L94" s="77">
        <f t="shared" si="31"/>
        <v>8.9499999999999993</v>
      </c>
      <c r="M94" s="130">
        <f t="shared" si="25"/>
        <v>108.77777777777777</v>
      </c>
      <c r="N94" s="131">
        <f t="shared" si="35"/>
        <v>54.388888888888886</v>
      </c>
      <c r="O94" s="99"/>
      <c r="P94" s="88">
        <v>87</v>
      </c>
      <c r="Q94" s="119">
        <f t="shared" si="36"/>
        <v>261</v>
      </c>
      <c r="R94" s="99"/>
      <c r="S94" s="99"/>
      <c r="T94" s="99"/>
      <c r="U94" s="99"/>
      <c r="V94" s="99"/>
      <c r="W94" s="99"/>
      <c r="X94" s="99"/>
      <c r="Y94" s="99"/>
      <c r="Z94" s="99"/>
      <c r="AA94" s="99"/>
      <c r="AB94" s="99"/>
      <c r="AC94" s="99"/>
      <c r="AD94" s="99"/>
      <c r="AE94" s="99"/>
      <c r="AF94" s="99"/>
      <c r="AG94" s="99"/>
      <c r="AH94" s="99"/>
      <c r="AI94" s="99"/>
      <c r="AJ94" s="99"/>
      <c r="AK94" s="99"/>
      <c r="AL94" s="99"/>
      <c r="AM94" s="99"/>
    </row>
    <row r="95" spans="1:39" s="123" customFormat="1" x14ac:dyDescent="0.3">
      <c r="A95" s="120">
        <v>1469</v>
      </c>
      <c r="B95" s="100" t="s">
        <v>443</v>
      </c>
      <c r="C95" s="120">
        <v>20</v>
      </c>
      <c r="D95" s="126">
        <v>2385</v>
      </c>
      <c r="E95" s="133">
        <f t="shared" si="24"/>
        <v>1778.3333333333333</v>
      </c>
      <c r="F95" s="116">
        <v>7</v>
      </c>
      <c r="G95" s="120">
        <v>4494</v>
      </c>
      <c r="H95" s="107">
        <f t="shared" si="32"/>
        <v>3999.3333333333335</v>
      </c>
      <c r="I95" s="121">
        <f t="shared" si="33"/>
        <v>4246.666666666667</v>
      </c>
      <c r="J95" s="120"/>
      <c r="K95" s="121">
        <f t="shared" si="34"/>
        <v>2468.3333333333339</v>
      </c>
      <c r="L95" s="77">
        <f t="shared" si="31"/>
        <v>123.4166666666667</v>
      </c>
      <c r="M95" s="130">
        <f t="shared" si="25"/>
        <v>1213.3333333333335</v>
      </c>
      <c r="N95" s="131">
        <f t="shared" si="35"/>
        <v>606.66666666666674</v>
      </c>
      <c r="P95" s="120">
        <v>1714</v>
      </c>
      <c r="Q95" s="121">
        <f t="shared" si="36"/>
        <v>3999.3333333333335</v>
      </c>
    </row>
    <row r="96" spans="1:39" s="123" customFormat="1" x14ac:dyDescent="0.3">
      <c r="A96" s="120">
        <v>1470</v>
      </c>
      <c r="B96" s="100" t="s">
        <v>444</v>
      </c>
      <c r="C96" s="120">
        <v>20</v>
      </c>
      <c r="D96" s="120">
        <v>4029</v>
      </c>
      <c r="E96" s="133">
        <f t="shared" si="24"/>
        <v>3227.2142857142858</v>
      </c>
      <c r="F96" s="116">
        <v>7</v>
      </c>
      <c r="G96" s="120">
        <v>5835</v>
      </c>
      <c r="H96" s="107">
        <f t="shared" si="32"/>
        <v>5390</v>
      </c>
      <c r="I96" s="121">
        <f t="shared" si="33"/>
        <v>5612.5</v>
      </c>
      <c r="J96" s="120"/>
      <c r="K96" s="121">
        <f t="shared" si="34"/>
        <v>2385.2857142857142</v>
      </c>
      <c r="L96" s="77">
        <f t="shared" si="31"/>
        <v>119.26428571428571</v>
      </c>
      <c r="M96" s="130">
        <f t="shared" si="25"/>
        <v>1603.5714285714287</v>
      </c>
      <c r="N96" s="131">
        <f t="shared" si="35"/>
        <v>801.78571428571433</v>
      </c>
      <c r="P96" s="120">
        <v>2310</v>
      </c>
      <c r="Q96" s="121">
        <f t="shared" si="36"/>
        <v>5390</v>
      </c>
    </row>
    <row r="97" spans="1:39" s="71" customFormat="1" x14ac:dyDescent="0.3">
      <c r="A97" s="66">
        <v>1353</v>
      </c>
      <c r="B97" s="67" t="s">
        <v>211</v>
      </c>
      <c r="C97" s="66">
        <v>20</v>
      </c>
      <c r="D97" s="88">
        <v>0</v>
      </c>
      <c r="E97" s="133">
        <f t="shared" si="24"/>
        <v>0</v>
      </c>
      <c r="F97" s="68">
        <v>4.5</v>
      </c>
      <c r="G97" s="66">
        <v>2102</v>
      </c>
      <c r="H97" s="107">
        <f t="shared" si="32"/>
        <v>1140</v>
      </c>
      <c r="I97" s="69">
        <f t="shared" si="33"/>
        <v>1621</v>
      </c>
      <c r="J97" s="66">
        <v>900</v>
      </c>
      <c r="K97" s="119">
        <f t="shared" si="34"/>
        <v>721</v>
      </c>
      <c r="L97" s="77">
        <f>IF(K97&lt;=0,0, K97)/C97</f>
        <v>36.049999999999997</v>
      </c>
      <c r="M97" s="130">
        <f t="shared" si="25"/>
        <v>720.44444444444446</v>
      </c>
      <c r="N97" s="131">
        <f t="shared" si="35"/>
        <v>360.22222222222223</v>
      </c>
      <c r="O97" s="99"/>
      <c r="P97" s="88">
        <v>760</v>
      </c>
      <c r="Q97" s="119">
        <f t="shared" si="36"/>
        <v>1140</v>
      </c>
      <c r="R97" s="99"/>
      <c r="S97" s="99"/>
      <c r="T97" s="99"/>
      <c r="U97" s="99"/>
      <c r="V97" s="99"/>
      <c r="W97" s="99"/>
      <c r="X97" s="99"/>
      <c r="Y97" s="99"/>
      <c r="Z97" s="99"/>
      <c r="AA97" s="99"/>
      <c r="AB97" s="99"/>
      <c r="AC97" s="99"/>
      <c r="AD97" s="99"/>
      <c r="AE97" s="99"/>
      <c r="AF97" s="99"/>
      <c r="AG97" s="99"/>
      <c r="AH97" s="99"/>
      <c r="AI97" s="99"/>
      <c r="AJ97" s="99"/>
      <c r="AK97" s="99"/>
      <c r="AL97" s="99"/>
      <c r="AM97" s="99"/>
    </row>
    <row r="98" spans="1:39" s="71" customFormat="1" x14ac:dyDescent="0.3">
      <c r="A98" s="66">
        <v>170</v>
      </c>
      <c r="B98" s="67" t="s">
        <v>432</v>
      </c>
      <c r="C98" s="66">
        <v>20</v>
      </c>
      <c r="D98" s="88">
        <v>529</v>
      </c>
      <c r="E98" s="133">
        <f t="shared" si="24"/>
        <v>0</v>
      </c>
      <c r="F98" s="68">
        <v>5</v>
      </c>
      <c r="G98" s="66">
        <v>3293</v>
      </c>
      <c r="H98" s="107">
        <f t="shared" si="32"/>
        <v>3293.333333333333</v>
      </c>
      <c r="I98" s="69">
        <f t="shared" si="33"/>
        <v>3293.1666666666665</v>
      </c>
      <c r="J98" s="66">
        <v>3400</v>
      </c>
      <c r="K98" s="119">
        <f t="shared" si="34"/>
        <v>-106.83333333333348</v>
      </c>
      <c r="L98" s="77">
        <f>IF(K98&lt;=0,0, K98)/C98</f>
        <v>0</v>
      </c>
      <c r="M98" s="130">
        <f t="shared" si="25"/>
        <v>1317.2666666666667</v>
      </c>
      <c r="N98" s="131">
        <f t="shared" si="35"/>
        <v>658.63333333333333</v>
      </c>
      <c r="O98" s="99"/>
      <c r="P98" s="88">
        <v>1976</v>
      </c>
      <c r="Q98" s="119">
        <f t="shared" si="36"/>
        <v>3293.333333333333</v>
      </c>
      <c r="R98" s="99"/>
      <c r="S98" s="99"/>
      <c r="T98" s="99"/>
      <c r="U98" s="99"/>
      <c r="V98" s="99"/>
      <c r="W98" s="99"/>
      <c r="X98" s="99"/>
      <c r="Y98" s="99"/>
      <c r="Z98" s="99"/>
      <c r="AA98" s="99"/>
      <c r="AB98" s="99"/>
      <c r="AC98" s="99"/>
      <c r="AD98" s="99"/>
      <c r="AE98" s="99"/>
      <c r="AF98" s="99"/>
      <c r="AG98" s="99"/>
      <c r="AH98" s="99"/>
      <c r="AI98" s="99"/>
      <c r="AJ98" s="99"/>
      <c r="AK98" s="99"/>
      <c r="AL98" s="99"/>
      <c r="AM98" s="99"/>
    </row>
    <row r="99" spans="1:39" s="71" customFormat="1" x14ac:dyDescent="0.3">
      <c r="A99" s="66">
        <v>171</v>
      </c>
      <c r="B99" s="67" t="s">
        <v>433</v>
      </c>
      <c r="C99" s="66">
        <v>20</v>
      </c>
      <c r="D99" s="88">
        <v>80</v>
      </c>
      <c r="E99" s="133">
        <f t="shared" si="24"/>
        <v>0</v>
      </c>
      <c r="F99" s="68">
        <v>5</v>
      </c>
      <c r="G99" s="66">
        <v>4180</v>
      </c>
      <c r="H99" s="107">
        <f t="shared" si="32"/>
        <v>4180</v>
      </c>
      <c r="I99" s="69">
        <f t="shared" si="33"/>
        <v>4180</v>
      </c>
      <c r="J99" s="66">
        <v>3200</v>
      </c>
      <c r="K99" s="119">
        <f t="shared" si="34"/>
        <v>980</v>
      </c>
      <c r="L99" s="77">
        <f>IF(K99&lt;=0,0, K99)/C99</f>
        <v>49</v>
      </c>
      <c r="M99" s="130">
        <f t="shared" si="25"/>
        <v>1672</v>
      </c>
      <c r="N99" s="131">
        <f t="shared" si="35"/>
        <v>836</v>
      </c>
      <c r="O99" s="99"/>
      <c r="P99" s="88">
        <v>2508</v>
      </c>
      <c r="Q99" s="119">
        <f t="shared" si="36"/>
        <v>4180</v>
      </c>
      <c r="R99" s="99"/>
      <c r="S99" s="99"/>
      <c r="T99" s="99"/>
      <c r="U99" s="99"/>
      <c r="V99" s="99"/>
      <c r="W99" s="99"/>
      <c r="X99" s="99"/>
      <c r="Y99" s="99"/>
      <c r="Z99" s="99"/>
      <c r="AA99" s="99"/>
      <c r="AB99" s="99"/>
      <c r="AC99" s="99"/>
      <c r="AD99" s="99"/>
      <c r="AE99" s="99"/>
      <c r="AF99" s="99"/>
      <c r="AG99" s="99"/>
      <c r="AH99" s="99"/>
      <c r="AI99" s="99"/>
      <c r="AJ99" s="99"/>
      <c r="AK99" s="99"/>
      <c r="AL99" s="99"/>
      <c r="AM99" s="99"/>
    </row>
    <row r="100" spans="1:39" s="123" customFormat="1" x14ac:dyDescent="0.3">
      <c r="A100" s="66">
        <v>173</v>
      </c>
      <c r="B100" s="67" t="s">
        <v>434</v>
      </c>
      <c r="C100" s="66">
        <v>20</v>
      </c>
      <c r="D100" s="88">
        <v>0</v>
      </c>
      <c r="E100" s="133">
        <f t="shared" si="24"/>
        <v>0</v>
      </c>
      <c r="F100" s="68">
        <v>5</v>
      </c>
      <c r="G100" s="66">
        <v>3840</v>
      </c>
      <c r="H100" s="107">
        <f t="shared" si="32"/>
        <v>3840</v>
      </c>
      <c r="I100" s="69">
        <f t="shared" si="33"/>
        <v>3840</v>
      </c>
      <c r="J100" s="66">
        <v>2200</v>
      </c>
      <c r="K100" s="119">
        <f t="shared" si="34"/>
        <v>1640</v>
      </c>
      <c r="L100" s="77">
        <f>IF(K100&lt;=0,0, K100)/C100</f>
        <v>82</v>
      </c>
      <c r="M100" s="130">
        <f t="shared" si="25"/>
        <v>1536</v>
      </c>
      <c r="N100" s="131">
        <f t="shared" si="35"/>
        <v>768</v>
      </c>
      <c r="O100" s="99"/>
      <c r="P100" s="88">
        <v>2304</v>
      </c>
      <c r="Q100" s="119">
        <f t="shared" si="36"/>
        <v>3840</v>
      </c>
      <c r="R100" s="99"/>
      <c r="S100" s="99"/>
      <c r="T100" s="99"/>
      <c r="U100" s="99"/>
      <c r="V100" s="99"/>
      <c r="W100" s="99"/>
      <c r="X100" s="99"/>
      <c r="Y100" s="99"/>
      <c r="Z100" s="99"/>
      <c r="AA100" s="99"/>
      <c r="AB100" s="99"/>
      <c r="AC100" s="99"/>
      <c r="AD100" s="99"/>
      <c r="AE100" s="99"/>
      <c r="AF100" s="99"/>
      <c r="AG100" s="99"/>
      <c r="AH100" s="99"/>
      <c r="AI100" s="99"/>
      <c r="AJ100" s="99"/>
      <c r="AK100" s="99"/>
      <c r="AL100" s="99"/>
      <c r="AM100" s="99"/>
    </row>
    <row r="101" spans="1:39" s="71" customFormat="1" x14ac:dyDescent="0.3">
      <c r="A101" s="120">
        <v>1504</v>
      </c>
      <c r="B101" s="100" t="s">
        <v>51</v>
      </c>
      <c r="C101" s="120">
        <v>12</v>
      </c>
      <c r="D101" s="120">
        <v>0</v>
      </c>
      <c r="E101" s="133">
        <f t="shared" si="24"/>
        <v>0</v>
      </c>
      <c r="F101" s="116">
        <v>3</v>
      </c>
      <c r="G101" s="120">
        <v>1040</v>
      </c>
      <c r="H101" s="107">
        <f t="shared" si="32"/>
        <v>546</v>
      </c>
      <c r="I101" s="121">
        <f t="shared" si="33"/>
        <v>793</v>
      </c>
      <c r="J101" s="120">
        <v>720</v>
      </c>
      <c r="K101" s="121">
        <f t="shared" si="34"/>
        <v>73</v>
      </c>
      <c r="L101" s="77">
        <f>IF(K101&lt;=0,0, K101)/C101</f>
        <v>6.083333333333333</v>
      </c>
      <c r="M101" s="130">
        <f t="shared" si="25"/>
        <v>528.66666666666663</v>
      </c>
      <c r="N101" s="131">
        <f>M101/2</f>
        <v>264.33333333333331</v>
      </c>
      <c r="O101" s="123"/>
      <c r="P101" s="120">
        <v>546</v>
      </c>
      <c r="Q101" s="121">
        <f t="shared" si="36"/>
        <v>546</v>
      </c>
      <c r="R101" s="123"/>
      <c r="S101" s="123"/>
      <c r="T101" s="123"/>
      <c r="U101" s="123"/>
      <c r="V101" s="123"/>
      <c r="W101" s="123"/>
      <c r="X101" s="123"/>
      <c r="Y101" s="123"/>
      <c r="Z101" s="123"/>
      <c r="AA101" s="123"/>
      <c r="AB101" s="123"/>
      <c r="AC101" s="123"/>
      <c r="AD101" s="123"/>
      <c r="AE101" s="123"/>
      <c r="AF101" s="123"/>
      <c r="AG101" s="123"/>
      <c r="AH101" s="123"/>
      <c r="AI101" s="123"/>
      <c r="AJ101" s="123"/>
      <c r="AK101" s="123"/>
      <c r="AL101" s="123"/>
      <c r="AM101" s="123"/>
    </row>
    <row r="102" spans="1:39" s="71" customFormat="1" x14ac:dyDescent="0.3">
      <c r="A102" s="66">
        <v>1404</v>
      </c>
      <c r="B102" s="67" t="s">
        <v>243</v>
      </c>
      <c r="C102" s="66">
        <v>1</v>
      </c>
      <c r="D102" s="88">
        <v>11</v>
      </c>
      <c r="E102" s="133">
        <f t="shared" si="24"/>
        <v>3.4285714285714288</v>
      </c>
      <c r="F102" s="68">
        <v>7</v>
      </c>
      <c r="G102" s="66">
        <v>53</v>
      </c>
      <c r="H102" s="69">
        <f>Q102</f>
        <v>53</v>
      </c>
      <c r="I102" s="69">
        <f t="shared" si="33"/>
        <v>53</v>
      </c>
      <c r="J102" s="66"/>
      <c r="K102" s="119">
        <f t="shared" si="34"/>
        <v>49.571428571428569</v>
      </c>
      <c r="L102" s="77">
        <f t="shared" ref="L102:L107" si="37">(I102-E102-J102)/C102</f>
        <v>49.571428571428569</v>
      </c>
      <c r="M102" s="130">
        <f t="shared" si="25"/>
        <v>15.142857142857142</v>
      </c>
      <c r="N102" s="131">
        <f>M102/2</f>
        <v>7.5714285714285712</v>
      </c>
      <c r="O102" s="99"/>
      <c r="P102" s="88"/>
      <c r="Q102" s="119">
        <v>53</v>
      </c>
      <c r="R102" s="99"/>
      <c r="S102" s="99"/>
      <c r="T102" s="99"/>
      <c r="U102" s="99"/>
      <c r="V102" s="99"/>
      <c r="W102" s="99"/>
      <c r="X102" s="99"/>
      <c r="Y102" s="99"/>
      <c r="Z102" s="99"/>
      <c r="AA102" s="99"/>
      <c r="AB102" s="99"/>
      <c r="AC102" s="99"/>
      <c r="AD102" s="99"/>
      <c r="AE102" s="99"/>
      <c r="AF102" s="99"/>
      <c r="AG102" s="99"/>
      <c r="AH102" s="99"/>
      <c r="AI102" s="99"/>
      <c r="AJ102" s="99"/>
      <c r="AK102" s="99"/>
      <c r="AL102" s="99"/>
      <c r="AM102" s="99"/>
    </row>
    <row r="103" spans="1:39" s="71" customFormat="1" x14ac:dyDescent="0.3">
      <c r="A103" s="66">
        <v>1494</v>
      </c>
      <c r="B103" s="67" t="s">
        <v>375</v>
      </c>
      <c r="C103" s="66">
        <v>30</v>
      </c>
      <c r="D103" s="88">
        <v>40</v>
      </c>
      <c r="E103" s="133" t="e">
        <f t="shared" si="24"/>
        <v>#DIV/0!</v>
      </c>
      <c r="F103" s="68"/>
      <c r="G103" s="66"/>
      <c r="H103" s="66"/>
      <c r="I103" s="69">
        <f t="shared" si="33"/>
        <v>0</v>
      </c>
      <c r="J103" s="66"/>
      <c r="K103" s="119" t="e">
        <f t="shared" si="34"/>
        <v>#DIV/0!</v>
      </c>
      <c r="L103" s="77" t="e">
        <f t="shared" si="37"/>
        <v>#DIV/0!</v>
      </c>
      <c r="M103" s="130" t="e">
        <f t="shared" si="25"/>
        <v>#DIV/0!</v>
      </c>
      <c r="N103" s="131" t="e">
        <f>M103/2</f>
        <v>#DIV/0!</v>
      </c>
      <c r="O103" s="99"/>
      <c r="P103" s="88"/>
      <c r="Q103" s="119">
        <f t="shared" ref="Q103:Q112" si="38">P103/3*F103</f>
        <v>0</v>
      </c>
      <c r="R103" s="99"/>
      <c r="S103" s="99"/>
      <c r="T103" s="99"/>
      <c r="U103" s="99"/>
      <c r="V103" s="99"/>
      <c r="W103" s="99"/>
      <c r="X103" s="99"/>
      <c r="Y103" s="99"/>
      <c r="Z103" s="99"/>
      <c r="AA103" s="99"/>
      <c r="AB103" s="99"/>
      <c r="AC103" s="99"/>
      <c r="AD103" s="99"/>
      <c r="AE103" s="99"/>
      <c r="AF103" s="99"/>
      <c r="AG103" s="99"/>
      <c r="AH103" s="99"/>
      <c r="AI103" s="99"/>
      <c r="AJ103" s="99"/>
      <c r="AK103" s="99"/>
      <c r="AL103" s="99"/>
      <c r="AM103" s="99"/>
    </row>
    <row r="104" spans="1:39" s="71" customFormat="1" x14ac:dyDescent="0.3">
      <c r="A104" s="66">
        <v>1072</v>
      </c>
      <c r="B104" s="67" t="s">
        <v>448</v>
      </c>
      <c r="C104" s="66">
        <v>10</v>
      </c>
      <c r="D104" s="88">
        <v>0</v>
      </c>
      <c r="E104" s="133">
        <f t="shared" si="24"/>
        <v>0</v>
      </c>
      <c r="F104" s="68">
        <v>9</v>
      </c>
      <c r="G104" s="66">
        <v>4266</v>
      </c>
      <c r="H104" s="107">
        <f t="shared" ref="H104:H112" si="39">Q104</f>
        <v>2940</v>
      </c>
      <c r="I104" s="69">
        <f t="shared" si="33"/>
        <v>3603</v>
      </c>
      <c r="J104" s="66"/>
      <c r="K104" s="119">
        <f t="shared" si="34"/>
        <v>3603</v>
      </c>
      <c r="L104" s="77">
        <f t="shared" si="37"/>
        <v>360.3</v>
      </c>
      <c r="M104" s="130">
        <f t="shared" ref="M104:M135" si="40">I104/F104*2</f>
        <v>800.66666666666663</v>
      </c>
      <c r="N104" s="131">
        <f>M104/2</f>
        <v>400.33333333333331</v>
      </c>
      <c r="O104" s="99"/>
      <c r="P104" s="88">
        <v>980</v>
      </c>
      <c r="Q104" s="119">
        <f t="shared" si="38"/>
        <v>2940</v>
      </c>
      <c r="R104" s="99"/>
      <c r="S104" s="99"/>
      <c r="T104" s="99"/>
      <c r="U104" s="99"/>
      <c r="V104" s="99"/>
      <c r="W104" s="99"/>
      <c r="X104" s="99"/>
      <c r="Y104" s="99"/>
      <c r="Z104" s="99"/>
      <c r="AA104" s="99"/>
      <c r="AB104" s="99"/>
      <c r="AC104" s="99"/>
      <c r="AD104" s="99"/>
      <c r="AE104" s="99"/>
      <c r="AF104" s="99"/>
      <c r="AG104" s="99"/>
      <c r="AH104" s="99"/>
      <c r="AI104" s="99"/>
      <c r="AJ104" s="99"/>
      <c r="AK104" s="99"/>
      <c r="AL104" s="99"/>
      <c r="AM104" s="99"/>
    </row>
    <row r="105" spans="1:39" s="71" customFormat="1" x14ac:dyDescent="0.3">
      <c r="A105" s="66">
        <v>152</v>
      </c>
      <c r="B105" s="67" t="s">
        <v>360</v>
      </c>
      <c r="C105" s="66">
        <v>1</v>
      </c>
      <c r="D105" s="88">
        <v>78</v>
      </c>
      <c r="E105" s="133">
        <f t="shared" si="24"/>
        <v>60</v>
      </c>
      <c r="F105" s="68">
        <v>7</v>
      </c>
      <c r="G105" s="66">
        <v>126</v>
      </c>
      <c r="H105" s="107">
        <f t="shared" si="39"/>
        <v>126</v>
      </c>
      <c r="I105" s="69">
        <f t="shared" si="33"/>
        <v>126</v>
      </c>
      <c r="J105" s="66">
        <v>20</v>
      </c>
      <c r="K105" s="119">
        <f t="shared" si="34"/>
        <v>46</v>
      </c>
      <c r="L105" s="77">
        <f t="shared" si="37"/>
        <v>46</v>
      </c>
      <c r="M105" s="130">
        <f t="shared" si="40"/>
        <v>36</v>
      </c>
      <c r="N105" s="131">
        <f>M105/2</f>
        <v>18</v>
      </c>
      <c r="O105" s="99"/>
      <c r="P105" s="88">
        <v>54</v>
      </c>
      <c r="Q105" s="119">
        <f t="shared" si="38"/>
        <v>126</v>
      </c>
      <c r="R105" s="99"/>
      <c r="S105" s="99"/>
      <c r="T105" s="99"/>
      <c r="U105" s="99"/>
      <c r="V105" s="99"/>
      <c r="W105" s="99"/>
      <c r="X105" s="99"/>
      <c r="Y105" s="99"/>
      <c r="Z105" s="99"/>
      <c r="AA105" s="99"/>
      <c r="AB105" s="99"/>
      <c r="AC105" s="99"/>
      <c r="AD105" s="99"/>
      <c r="AE105" s="99"/>
      <c r="AF105" s="99"/>
      <c r="AG105" s="99"/>
      <c r="AH105" s="99"/>
      <c r="AI105" s="99"/>
      <c r="AJ105" s="99"/>
      <c r="AK105" s="99"/>
      <c r="AL105" s="99"/>
      <c r="AM105" s="99"/>
    </row>
    <row r="106" spans="1:39" s="71" customFormat="1" x14ac:dyDescent="0.3">
      <c r="A106" s="66">
        <v>4604</v>
      </c>
      <c r="B106" s="67" t="s">
        <v>48</v>
      </c>
      <c r="C106" s="66">
        <v>1</v>
      </c>
      <c r="D106" s="88">
        <v>106</v>
      </c>
      <c r="E106" s="133">
        <f t="shared" si="24"/>
        <v>64</v>
      </c>
      <c r="F106" s="68">
        <v>7</v>
      </c>
      <c r="G106" s="66">
        <v>399</v>
      </c>
      <c r="H106" s="107">
        <f t="shared" si="39"/>
        <v>189</v>
      </c>
      <c r="I106" s="69">
        <f t="shared" si="33"/>
        <v>294</v>
      </c>
      <c r="J106" s="66">
        <v>80</v>
      </c>
      <c r="K106" s="119">
        <f t="shared" si="34"/>
        <v>150</v>
      </c>
      <c r="L106" s="77">
        <f t="shared" si="37"/>
        <v>150</v>
      </c>
      <c r="M106" s="130">
        <f t="shared" si="40"/>
        <v>84</v>
      </c>
      <c r="N106" s="131">
        <f t="shared" ref="N106:N169" si="41">M106/2</f>
        <v>42</v>
      </c>
      <c r="O106" s="99"/>
      <c r="P106" s="88">
        <v>81</v>
      </c>
      <c r="Q106" s="119">
        <f t="shared" si="38"/>
        <v>189</v>
      </c>
      <c r="R106" s="99"/>
      <c r="S106" s="99"/>
      <c r="T106" s="99"/>
      <c r="U106" s="99"/>
      <c r="V106" s="99"/>
      <c r="W106" s="99"/>
      <c r="X106" s="99"/>
      <c r="Y106" s="99"/>
      <c r="Z106" s="99"/>
      <c r="AA106" s="99"/>
      <c r="AB106" s="99"/>
      <c r="AC106" s="99"/>
      <c r="AD106" s="99"/>
      <c r="AE106" s="99"/>
      <c r="AF106" s="99"/>
      <c r="AG106" s="99"/>
      <c r="AH106" s="99"/>
      <c r="AI106" s="99"/>
      <c r="AJ106" s="99"/>
      <c r="AK106" s="99"/>
      <c r="AL106" s="99"/>
      <c r="AM106" s="99"/>
    </row>
    <row r="107" spans="1:39" s="81" customFormat="1" x14ac:dyDescent="0.3">
      <c r="A107" s="66">
        <v>1241</v>
      </c>
      <c r="B107" s="67" t="s">
        <v>158</v>
      </c>
      <c r="C107" s="66">
        <v>20</v>
      </c>
      <c r="D107" s="73">
        <v>8454</v>
      </c>
      <c r="E107" s="133">
        <f t="shared" si="24"/>
        <v>3677.4393939393931</v>
      </c>
      <c r="F107" s="68">
        <v>5.5</v>
      </c>
      <c r="G107" s="66">
        <v>27453</v>
      </c>
      <c r="H107" s="107">
        <f t="shared" si="39"/>
        <v>25089.166666666668</v>
      </c>
      <c r="I107" s="69">
        <f t="shared" si="33"/>
        <v>26271.083333333336</v>
      </c>
      <c r="J107" s="66">
        <v>10000</v>
      </c>
      <c r="K107" s="119">
        <f t="shared" si="34"/>
        <v>12593.643939393944</v>
      </c>
      <c r="L107" s="77">
        <f t="shared" si="37"/>
        <v>629.6821969696972</v>
      </c>
      <c r="M107" s="130">
        <f t="shared" si="40"/>
        <v>9553.1212121212138</v>
      </c>
      <c r="N107" s="131">
        <f t="shared" si="41"/>
        <v>4776.5606060606069</v>
      </c>
      <c r="O107" s="99"/>
      <c r="P107" s="88">
        <v>13685</v>
      </c>
      <c r="Q107" s="119">
        <f t="shared" si="38"/>
        <v>25089.166666666668</v>
      </c>
      <c r="R107" s="99"/>
      <c r="S107" s="99"/>
      <c r="T107" s="99"/>
      <c r="U107" s="99"/>
      <c r="V107" s="99"/>
      <c r="W107" s="99"/>
      <c r="X107" s="99"/>
      <c r="Y107" s="99"/>
      <c r="Z107" s="99"/>
      <c r="AA107" s="99"/>
      <c r="AB107" s="99"/>
      <c r="AC107" s="99"/>
      <c r="AD107" s="99"/>
      <c r="AE107" s="99"/>
      <c r="AF107" s="99"/>
      <c r="AG107" s="99"/>
      <c r="AH107" s="99"/>
      <c r="AI107" s="99"/>
      <c r="AJ107" s="99"/>
      <c r="AK107" s="99"/>
      <c r="AL107" s="99"/>
      <c r="AM107" s="99"/>
    </row>
    <row r="108" spans="1:39" s="71" customFormat="1" x14ac:dyDescent="0.3">
      <c r="A108" s="66">
        <v>1354</v>
      </c>
      <c r="B108" s="67" t="s">
        <v>159</v>
      </c>
      <c r="C108" s="66">
        <v>20</v>
      </c>
      <c r="D108" s="88">
        <v>393</v>
      </c>
      <c r="E108" s="133">
        <f t="shared" si="24"/>
        <v>70.666666666666686</v>
      </c>
      <c r="F108" s="68">
        <v>4.5</v>
      </c>
      <c r="G108" s="66">
        <v>1101</v>
      </c>
      <c r="H108" s="107">
        <f t="shared" si="39"/>
        <v>1800</v>
      </c>
      <c r="I108" s="69">
        <f t="shared" si="33"/>
        <v>1450.5</v>
      </c>
      <c r="J108" s="66">
        <v>300</v>
      </c>
      <c r="K108" s="119">
        <f t="shared" si="34"/>
        <v>1079.8333333333333</v>
      </c>
      <c r="L108" s="77">
        <f>IF(K108&lt;=0,0, K108)/C108</f>
        <v>53.99166666666666</v>
      </c>
      <c r="M108" s="130">
        <f t="shared" si="40"/>
        <v>644.66666666666663</v>
      </c>
      <c r="N108" s="131">
        <f t="shared" si="41"/>
        <v>322.33333333333331</v>
      </c>
      <c r="O108" s="12"/>
      <c r="P108" s="14">
        <v>1200</v>
      </c>
      <c r="Q108" s="119">
        <f t="shared" si="38"/>
        <v>1800</v>
      </c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</row>
    <row r="109" spans="1:39" s="71" customFormat="1" x14ac:dyDescent="0.3">
      <c r="A109" s="66">
        <v>128</v>
      </c>
      <c r="B109" s="67" t="s">
        <v>80</v>
      </c>
      <c r="C109" s="66">
        <v>6</v>
      </c>
      <c r="D109" s="88">
        <v>18</v>
      </c>
      <c r="E109" s="133">
        <f t="shared" si="24"/>
        <v>0</v>
      </c>
      <c r="F109" s="68">
        <v>4</v>
      </c>
      <c r="G109" s="66">
        <v>134</v>
      </c>
      <c r="H109" s="107">
        <f t="shared" si="39"/>
        <v>92</v>
      </c>
      <c r="I109" s="69">
        <f t="shared" si="33"/>
        <v>113</v>
      </c>
      <c r="J109" s="66">
        <v>90</v>
      </c>
      <c r="K109" s="119">
        <f t="shared" si="34"/>
        <v>23</v>
      </c>
      <c r="L109" s="77">
        <f>IF(K109&lt;=0,0, K109)/C109</f>
        <v>3.8333333333333335</v>
      </c>
      <c r="M109" s="130">
        <f t="shared" si="40"/>
        <v>56.5</v>
      </c>
      <c r="N109" s="131">
        <f t="shared" si="41"/>
        <v>28.25</v>
      </c>
      <c r="O109" s="99"/>
      <c r="P109" s="88">
        <v>69</v>
      </c>
      <c r="Q109" s="119">
        <f t="shared" si="38"/>
        <v>92</v>
      </c>
      <c r="R109" s="99"/>
      <c r="S109" s="99"/>
      <c r="T109" s="99"/>
      <c r="U109" s="99"/>
      <c r="V109" s="99"/>
      <c r="W109" s="99"/>
      <c r="X109" s="99"/>
      <c r="Y109" s="99"/>
      <c r="Z109" s="99"/>
      <c r="AA109" s="99"/>
      <c r="AB109" s="99"/>
      <c r="AC109" s="99"/>
      <c r="AD109" s="99"/>
      <c r="AE109" s="99"/>
      <c r="AF109" s="99"/>
      <c r="AG109" s="99"/>
      <c r="AH109" s="99"/>
      <c r="AI109" s="99"/>
      <c r="AJ109" s="99"/>
      <c r="AK109" s="99"/>
      <c r="AL109" s="99"/>
      <c r="AM109" s="99"/>
    </row>
    <row r="110" spans="1:39" s="71" customFormat="1" x14ac:dyDescent="0.3">
      <c r="A110" s="66">
        <v>3138</v>
      </c>
      <c r="B110" s="67" t="s">
        <v>339</v>
      </c>
      <c r="C110" s="66">
        <v>24</v>
      </c>
      <c r="D110" s="88">
        <v>643</v>
      </c>
      <c r="E110" s="133">
        <f t="shared" si="24"/>
        <v>246.6904761904762</v>
      </c>
      <c r="F110" s="68">
        <v>7</v>
      </c>
      <c r="G110" s="66">
        <v>3460</v>
      </c>
      <c r="H110" s="107">
        <f t="shared" si="39"/>
        <v>2088.333333333333</v>
      </c>
      <c r="I110" s="69">
        <f t="shared" si="33"/>
        <v>2774.1666666666665</v>
      </c>
      <c r="J110" s="66">
        <v>1440</v>
      </c>
      <c r="K110" s="119">
        <f t="shared" si="34"/>
        <v>1087.4761904761904</v>
      </c>
      <c r="L110" s="77">
        <f t="shared" ref="L110:L117" si="42">(I110-E110-J110)/C110</f>
        <v>45.31150793650793</v>
      </c>
      <c r="M110" s="130">
        <f t="shared" si="40"/>
        <v>792.61904761904759</v>
      </c>
      <c r="N110" s="131">
        <f t="shared" si="41"/>
        <v>396.3095238095238</v>
      </c>
      <c r="O110" s="99"/>
      <c r="P110" s="88">
        <v>895</v>
      </c>
      <c r="Q110" s="119">
        <f t="shared" si="38"/>
        <v>2088.333333333333</v>
      </c>
      <c r="R110" s="99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  <c r="AL110" s="99"/>
      <c r="AM110" s="99"/>
    </row>
    <row r="111" spans="1:39" s="71" customFormat="1" x14ac:dyDescent="0.3">
      <c r="A111" s="66">
        <v>1384</v>
      </c>
      <c r="B111" s="67" t="s">
        <v>46</v>
      </c>
      <c r="C111" s="66">
        <v>24</v>
      </c>
      <c r="D111" s="125">
        <v>804</v>
      </c>
      <c r="E111" s="133">
        <f t="shared" si="24"/>
        <v>653.91666666666674</v>
      </c>
      <c r="F111" s="68">
        <v>8</v>
      </c>
      <c r="G111" s="66">
        <v>1012</v>
      </c>
      <c r="H111" s="107">
        <f t="shared" si="39"/>
        <v>1389.3333333333333</v>
      </c>
      <c r="I111" s="69">
        <f t="shared" si="33"/>
        <v>1200.6666666666665</v>
      </c>
      <c r="J111" s="66"/>
      <c r="K111" s="119">
        <f t="shared" si="34"/>
        <v>546.74999999999977</v>
      </c>
      <c r="L111" s="77">
        <f t="shared" si="42"/>
        <v>22.781249999999989</v>
      </c>
      <c r="M111" s="130">
        <f t="shared" si="40"/>
        <v>300.16666666666663</v>
      </c>
      <c r="N111" s="131">
        <f t="shared" si="41"/>
        <v>150.08333333333331</v>
      </c>
      <c r="O111" s="99"/>
      <c r="P111" s="88">
        <v>521</v>
      </c>
      <c r="Q111" s="119">
        <f t="shared" si="38"/>
        <v>1389.3333333333333</v>
      </c>
      <c r="R111" s="99"/>
      <c r="S111" s="99"/>
      <c r="T111" s="99"/>
      <c r="U111" s="99"/>
      <c r="V111" s="99"/>
      <c r="W111" s="99"/>
      <c r="X111" s="99"/>
      <c r="Y111" s="99"/>
      <c r="Z111" s="99"/>
      <c r="AA111" s="99"/>
      <c r="AB111" s="99"/>
      <c r="AC111" s="99"/>
      <c r="AD111" s="99"/>
      <c r="AE111" s="99"/>
      <c r="AF111" s="99"/>
      <c r="AG111" s="99"/>
      <c r="AH111" s="99"/>
      <c r="AI111" s="99"/>
      <c r="AJ111" s="99"/>
      <c r="AK111" s="99"/>
      <c r="AL111" s="99"/>
      <c r="AM111" s="99"/>
    </row>
    <row r="112" spans="1:39" s="71" customFormat="1" x14ac:dyDescent="0.3">
      <c r="A112" s="66">
        <v>1385</v>
      </c>
      <c r="B112" s="67" t="s">
        <v>45</v>
      </c>
      <c r="C112" s="66">
        <v>24</v>
      </c>
      <c r="D112" s="73">
        <v>1621</v>
      </c>
      <c r="E112" s="133">
        <f t="shared" si="24"/>
        <v>1167.547619047619</v>
      </c>
      <c r="F112" s="68">
        <v>7</v>
      </c>
      <c r="G112" s="66">
        <v>3427</v>
      </c>
      <c r="H112" s="107">
        <f t="shared" si="39"/>
        <v>2921.333333333333</v>
      </c>
      <c r="I112" s="69">
        <f t="shared" si="33"/>
        <v>3174.1666666666665</v>
      </c>
      <c r="J112" s="66"/>
      <c r="K112" s="119">
        <f t="shared" si="34"/>
        <v>2006.6190476190475</v>
      </c>
      <c r="L112" s="77">
        <f t="shared" si="42"/>
        <v>83.609126984126974</v>
      </c>
      <c r="M112" s="130">
        <f t="shared" si="40"/>
        <v>906.90476190476181</v>
      </c>
      <c r="N112" s="131">
        <f t="shared" si="41"/>
        <v>453.45238095238091</v>
      </c>
      <c r="O112" s="99"/>
      <c r="P112" s="88">
        <v>1252</v>
      </c>
      <c r="Q112" s="119">
        <f t="shared" si="38"/>
        <v>2921.333333333333</v>
      </c>
      <c r="R112" s="99"/>
      <c r="S112" s="99"/>
      <c r="T112" s="99"/>
      <c r="U112" s="99"/>
      <c r="V112" s="99"/>
      <c r="W112" s="99"/>
      <c r="X112" s="99"/>
      <c r="Y112" s="99"/>
      <c r="Z112" s="99"/>
      <c r="AA112" s="99"/>
      <c r="AB112" s="99"/>
      <c r="AC112" s="99"/>
      <c r="AD112" s="99"/>
      <c r="AE112" s="99"/>
      <c r="AF112" s="99"/>
      <c r="AG112" s="99"/>
      <c r="AH112" s="99"/>
      <c r="AI112" s="99"/>
      <c r="AJ112" s="99"/>
      <c r="AK112" s="99"/>
      <c r="AL112" s="99"/>
      <c r="AM112" s="99"/>
    </row>
    <row r="113" spans="1:39" s="71" customFormat="1" x14ac:dyDescent="0.3">
      <c r="A113" s="66">
        <v>1712</v>
      </c>
      <c r="B113" s="67" t="s">
        <v>438</v>
      </c>
      <c r="C113" s="66">
        <v>12</v>
      </c>
      <c r="D113" s="88">
        <v>252</v>
      </c>
      <c r="E113" s="133">
        <f t="shared" si="24"/>
        <v>134</v>
      </c>
      <c r="F113" s="68">
        <v>7</v>
      </c>
      <c r="G113" s="66">
        <v>826</v>
      </c>
      <c r="H113" s="107">
        <v>826</v>
      </c>
      <c r="I113" s="69">
        <f t="shared" si="33"/>
        <v>826</v>
      </c>
      <c r="J113" s="66"/>
      <c r="K113" s="119">
        <f t="shared" si="34"/>
        <v>692</v>
      </c>
      <c r="L113" s="77">
        <f t="shared" si="42"/>
        <v>57.666666666666664</v>
      </c>
      <c r="M113" s="130">
        <f t="shared" si="40"/>
        <v>236</v>
      </c>
      <c r="N113" s="131">
        <f t="shared" si="41"/>
        <v>118</v>
      </c>
      <c r="O113" s="99"/>
      <c r="P113" s="88"/>
      <c r="Q113" s="119"/>
      <c r="R113" s="99"/>
      <c r="S113" s="99"/>
      <c r="T113" s="99"/>
      <c r="U113" s="99"/>
      <c r="V113" s="99"/>
      <c r="W113" s="99"/>
      <c r="X113" s="99"/>
      <c r="Y113" s="99"/>
      <c r="Z113" s="99"/>
      <c r="AA113" s="99"/>
      <c r="AB113" s="99"/>
      <c r="AC113" s="99"/>
      <c r="AD113" s="99"/>
      <c r="AE113" s="99"/>
      <c r="AF113" s="99"/>
      <c r="AG113" s="99"/>
      <c r="AH113" s="99"/>
      <c r="AI113" s="99"/>
      <c r="AJ113" s="99"/>
      <c r="AK113" s="99"/>
      <c r="AL113" s="99"/>
      <c r="AM113" s="99"/>
    </row>
    <row r="114" spans="1:39" s="71" customFormat="1" x14ac:dyDescent="0.3">
      <c r="A114" s="66">
        <v>1386</v>
      </c>
      <c r="B114" s="67" t="s">
        <v>66</v>
      </c>
      <c r="C114" s="66">
        <v>6</v>
      </c>
      <c r="D114" s="88">
        <v>241</v>
      </c>
      <c r="E114" s="133">
        <f t="shared" si="24"/>
        <v>189.33333333333334</v>
      </c>
      <c r="F114" s="68">
        <v>7</v>
      </c>
      <c r="G114" s="66">
        <v>196</v>
      </c>
      <c r="H114" s="107">
        <f>Q114</f>
        <v>527.33333333333326</v>
      </c>
      <c r="I114" s="69">
        <f t="shared" ref="I114:I145" si="43">SUM(G114+H114)/2</f>
        <v>361.66666666666663</v>
      </c>
      <c r="J114" s="66">
        <v>60</v>
      </c>
      <c r="K114" s="119">
        <f t="shared" ref="K114:K145" si="44">I114-E114-J114</f>
        <v>112.33333333333329</v>
      </c>
      <c r="L114" s="77">
        <f t="shared" si="42"/>
        <v>18.722222222222214</v>
      </c>
      <c r="M114" s="130">
        <f t="shared" si="40"/>
        <v>103.33333333333333</v>
      </c>
      <c r="N114" s="131">
        <f t="shared" si="41"/>
        <v>51.666666666666664</v>
      </c>
      <c r="O114" s="99"/>
      <c r="P114" s="88">
        <v>226</v>
      </c>
      <c r="Q114" s="119">
        <f t="shared" ref="Q114:Q152" si="45">P114/3*F114</f>
        <v>527.33333333333326</v>
      </c>
      <c r="R114" s="99"/>
      <c r="S114" s="99"/>
      <c r="T114" s="99"/>
      <c r="U114" s="99"/>
      <c r="V114" s="99"/>
      <c r="W114" s="99"/>
      <c r="X114" s="99"/>
      <c r="Y114" s="99"/>
      <c r="Z114" s="99"/>
      <c r="AA114" s="99"/>
      <c r="AB114" s="99"/>
      <c r="AC114" s="99"/>
      <c r="AD114" s="99"/>
      <c r="AE114" s="99"/>
      <c r="AF114" s="99"/>
      <c r="AG114" s="99"/>
      <c r="AH114" s="99"/>
      <c r="AI114" s="99"/>
      <c r="AJ114" s="99"/>
      <c r="AK114" s="99"/>
      <c r="AL114" s="99"/>
      <c r="AM114" s="99"/>
    </row>
    <row r="115" spans="1:39" s="71" customFormat="1" x14ac:dyDescent="0.3">
      <c r="A115" s="66">
        <v>91</v>
      </c>
      <c r="B115" s="67" t="s">
        <v>61</v>
      </c>
      <c r="C115" s="66">
        <v>12</v>
      </c>
      <c r="D115" s="125">
        <v>603</v>
      </c>
      <c r="E115" s="133">
        <f t="shared" si="24"/>
        <v>457.83333333333331</v>
      </c>
      <c r="F115" s="68">
        <v>10</v>
      </c>
      <c r="G115" s="66">
        <v>880</v>
      </c>
      <c r="H115" s="107">
        <f>Q115</f>
        <v>2023.3333333333335</v>
      </c>
      <c r="I115" s="69">
        <f t="shared" si="43"/>
        <v>1451.6666666666667</v>
      </c>
      <c r="J115" s="66">
        <v>480</v>
      </c>
      <c r="K115" s="119">
        <f t="shared" si="44"/>
        <v>513.83333333333348</v>
      </c>
      <c r="L115" s="77">
        <f t="shared" si="42"/>
        <v>42.819444444444457</v>
      </c>
      <c r="M115" s="130">
        <f t="shared" si="40"/>
        <v>290.33333333333337</v>
      </c>
      <c r="N115" s="131">
        <f t="shared" si="41"/>
        <v>145.16666666666669</v>
      </c>
      <c r="O115" s="99"/>
      <c r="P115" s="88">
        <v>607</v>
      </c>
      <c r="Q115" s="119">
        <f t="shared" si="45"/>
        <v>2023.3333333333335</v>
      </c>
      <c r="R115" s="99"/>
      <c r="S115" s="99"/>
      <c r="T115" s="99"/>
      <c r="U115" s="99"/>
      <c r="V115" s="99"/>
      <c r="W115" s="99"/>
      <c r="X115" s="99"/>
      <c r="Y115" s="99"/>
      <c r="Z115" s="99"/>
      <c r="AA115" s="99"/>
      <c r="AB115" s="99"/>
      <c r="AC115" s="99"/>
      <c r="AD115" s="99"/>
      <c r="AE115" s="99"/>
      <c r="AF115" s="99"/>
      <c r="AG115" s="99"/>
      <c r="AH115" s="99"/>
      <c r="AI115" s="99"/>
      <c r="AJ115" s="99"/>
      <c r="AK115" s="99"/>
      <c r="AL115" s="99"/>
      <c r="AM115" s="99"/>
    </row>
    <row r="116" spans="1:39" s="71" customFormat="1" x14ac:dyDescent="0.3">
      <c r="A116" s="66">
        <v>1467</v>
      </c>
      <c r="B116" s="67" t="s">
        <v>263</v>
      </c>
      <c r="C116" s="66">
        <v>24</v>
      </c>
      <c r="D116" s="88">
        <v>1171</v>
      </c>
      <c r="E116" s="133">
        <f t="shared" si="24"/>
        <v>1105.5</v>
      </c>
      <c r="F116" s="68">
        <v>9</v>
      </c>
      <c r="G116" s="66">
        <v>765</v>
      </c>
      <c r="H116" s="107">
        <f>Q116</f>
        <v>414</v>
      </c>
      <c r="I116" s="69">
        <f t="shared" si="43"/>
        <v>589.5</v>
      </c>
      <c r="J116" s="66"/>
      <c r="K116" s="119">
        <f t="shared" si="44"/>
        <v>-516</v>
      </c>
      <c r="L116" s="77">
        <f t="shared" si="42"/>
        <v>-21.5</v>
      </c>
      <c r="M116" s="130">
        <f t="shared" si="40"/>
        <v>131</v>
      </c>
      <c r="N116" s="131">
        <f t="shared" si="41"/>
        <v>65.5</v>
      </c>
      <c r="O116" s="99"/>
      <c r="P116" s="88">
        <v>138</v>
      </c>
      <c r="Q116" s="119">
        <f t="shared" si="45"/>
        <v>414</v>
      </c>
      <c r="R116" s="99"/>
      <c r="S116" s="99"/>
      <c r="T116" s="99"/>
      <c r="U116" s="99"/>
      <c r="V116" s="99"/>
      <c r="W116" s="99"/>
      <c r="X116" s="99"/>
      <c r="Y116" s="99"/>
      <c r="Z116" s="99"/>
      <c r="AA116" s="99"/>
      <c r="AB116" s="99"/>
      <c r="AC116" s="99"/>
      <c r="AD116" s="99"/>
      <c r="AE116" s="99"/>
      <c r="AF116" s="99"/>
      <c r="AG116" s="99"/>
      <c r="AH116" s="99"/>
      <c r="AI116" s="99"/>
      <c r="AJ116" s="99"/>
      <c r="AK116" s="99"/>
      <c r="AL116" s="99"/>
      <c r="AM116" s="99"/>
    </row>
    <row r="117" spans="1:39" s="71" customFormat="1" x14ac:dyDescent="0.3">
      <c r="A117" s="66">
        <v>1468</v>
      </c>
      <c r="B117" s="67" t="s">
        <v>160</v>
      </c>
      <c r="C117" s="66">
        <v>24</v>
      </c>
      <c r="D117" s="88">
        <v>4826</v>
      </c>
      <c r="E117" s="133">
        <f t="shared" si="24"/>
        <v>4021.6666666666665</v>
      </c>
      <c r="F117" s="68">
        <v>9</v>
      </c>
      <c r="G117" s="66">
        <v>8091</v>
      </c>
      <c r="H117" s="107">
        <f>Q117</f>
        <v>6387</v>
      </c>
      <c r="I117" s="69">
        <f t="shared" si="43"/>
        <v>7239</v>
      </c>
      <c r="J117" s="66"/>
      <c r="K117" s="119">
        <f t="shared" si="44"/>
        <v>3217.3333333333335</v>
      </c>
      <c r="L117" s="77">
        <f t="shared" si="42"/>
        <v>134.05555555555557</v>
      </c>
      <c r="M117" s="130">
        <f t="shared" si="40"/>
        <v>1608.6666666666667</v>
      </c>
      <c r="N117" s="131">
        <f t="shared" si="41"/>
        <v>804.33333333333337</v>
      </c>
      <c r="O117" s="99"/>
      <c r="P117" s="88">
        <v>2129</v>
      </c>
      <c r="Q117" s="119">
        <f t="shared" si="45"/>
        <v>6387</v>
      </c>
      <c r="R117" s="99"/>
      <c r="S117" s="99"/>
      <c r="T117" s="99"/>
      <c r="U117" s="99"/>
      <c r="V117" s="99"/>
      <c r="W117" s="99"/>
      <c r="X117" s="99"/>
      <c r="Y117" s="99"/>
      <c r="Z117" s="99"/>
      <c r="AA117" s="99"/>
      <c r="AB117" s="99"/>
      <c r="AC117" s="99"/>
      <c r="AD117" s="99"/>
      <c r="AE117" s="99"/>
      <c r="AF117" s="99"/>
      <c r="AG117" s="99"/>
      <c r="AH117" s="99"/>
      <c r="AI117" s="99"/>
      <c r="AJ117" s="99"/>
      <c r="AK117" s="99"/>
      <c r="AL117" s="99"/>
      <c r="AM117" s="99"/>
    </row>
    <row r="118" spans="1:39" s="71" customFormat="1" x14ac:dyDescent="0.3">
      <c r="A118" s="120">
        <v>1317</v>
      </c>
      <c r="B118" s="100" t="s">
        <v>162</v>
      </c>
      <c r="C118" s="120">
        <v>50</v>
      </c>
      <c r="D118" s="120">
        <v>0</v>
      </c>
      <c r="E118" s="133">
        <f t="shared" ca="1" si="24"/>
        <v>2101</v>
      </c>
      <c r="F118" s="116">
        <v>4</v>
      </c>
      <c r="G118" s="120">
        <v>2448</v>
      </c>
      <c r="H118" s="120">
        <f ca="1">N118*F118</f>
        <v>2000</v>
      </c>
      <c r="I118" s="121">
        <f t="shared" ca="1" si="43"/>
        <v>2224</v>
      </c>
      <c r="J118" s="120"/>
      <c r="K118" s="121">
        <f t="shared" ca="1" si="44"/>
        <v>2224</v>
      </c>
      <c r="L118" s="77">
        <f ca="1">IF(K118&lt;=0,0, K118)/C118</f>
        <v>44.48</v>
      </c>
      <c r="M118" s="130">
        <f t="shared" ca="1" si="40"/>
        <v>906.90476190476181</v>
      </c>
      <c r="N118" s="131">
        <f t="shared" ca="1" si="41"/>
        <v>18</v>
      </c>
      <c r="O118" s="123"/>
      <c r="P118" s="120"/>
      <c r="Q118" s="119">
        <f t="shared" si="45"/>
        <v>0</v>
      </c>
      <c r="R118" s="123"/>
      <c r="S118" s="123"/>
      <c r="T118" s="123"/>
      <c r="U118" s="123"/>
      <c r="V118" s="123"/>
      <c r="W118" s="123"/>
      <c r="X118" s="123"/>
      <c r="Y118" s="123"/>
      <c r="Z118" s="123"/>
      <c r="AA118" s="123"/>
      <c r="AB118" s="123"/>
      <c r="AC118" s="123"/>
      <c r="AD118" s="123"/>
      <c r="AE118" s="123"/>
      <c r="AF118" s="123"/>
      <c r="AG118" s="123"/>
      <c r="AH118" s="123"/>
      <c r="AI118" s="123"/>
      <c r="AJ118" s="123"/>
      <c r="AK118" s="123"/>
      <c r="AL118" s="123"/>
      <c r="AM118" s="123"/>
    </row>
    <row r="119" spans="1:39" s="123" customFormat="1" x14ac:dyDescent="0.3">
      <c r="A119" s="120">
        <v>1319</v>
      </c>
      <c r="B119" s="100" t="s">
        <v>161</v>
      </c>
      <c r="C119" s="120">
        <v>50</v>
      </c>
      <c r="D119" s="120">
        <v>0</v>
      </c>
      <c r="E119" s="133">
        <f t="shared" ca="1" si="24"/>
        <v>2101</v>
      </c>
      <c r="F119" s="116">
        <v>4</v>
      </c>
      <c r="G119" s="120">
        <v>2782</v>
      </c>
      <c r="H119" s="120">
        <f ca="1">N119*F119</f>
        <v>2000</v>
      </c>
      <c r="I119" s="121">
        <f t="shared" ca="1" si="43"/>
        <v>2391</v>
      </c>
      <c r="J119" s="120"/>
      <c r="K119" s="121">
        <f t="shared" ca="1" si="44"/>
        <v>2391</v>
      </c>
      <c r="L119" s="77">
        <f ca="1">IF(K119&lt;=0,0, K119)/C119</f>
        <v>47.82</v>
      </c>
      <c r="M119" s="130">
        <f t="shared" ca="1" si="40"/>
        <v>906.90476190476181</v>
      </c>
      <c r="N119" s="131">
        <f t="shared" ca="1" si="41"/>
        <v>18</v>
      </c>
      <c r="P119" s="120"/>
      <c r="Q119" s="119">
        <f t="shared" si="45"/>
        <v>0</v>
      </c>
    </row>
    <row r="120" spans="1:39" s="123" customFormat="1" x14ac:dyDescent="0.3">
      <c r="A120" s="66">
        <v>3108</v>
      </c>
      <c r="B120" s="67" t="s">
        <v>86</v>
      </c>
      <c r="C120" s="66">
        <v>12</v>
      </c>
      <c r="D120" s="88">
        <v>593</v>
      </c>
      <c r="E120" s="133">
        <f t="shared" si="24"/>
        <v>329</v>
      </c>
      <c r="F120" s="68">
        <v>9</v>
      </c>
      <c r="G120" s="66">
        <v>2250</v>
      </c>
      <c r="H120" s="107">
        <f t="shared" ref="H120:H152" si="46">Q120</f>
        <v>2502</v>
      </c>
      <c r="I120" s="69">
        <f t="shared" si="43"/>
        <v>2376</v>
      </c>
      <c r="J120" s="66">
        <v>1440</v>
      </c>
      <c r="K120" s="119">
        <f t="shared" si="44"/>
        <v>607</v>
      </c>
      <c r="L120" s="77">
        <f>(I120-E120-J120)/C120</f>
        <v>50.583333333333336</v>
      </c>
      <c r="M120" s="130">
        <f t="shared" si="40"/>
        <v>528</v>
      </c>
      <c r="N120" s="131">
        <f t="shared" si="41"/>
        <v>264</v>
      </c>
      <c r="O120" s="99"/>
      <c r="P120" s="88">
        <v>834</v>
      </c>
      <c r="Q120" s="119">
        <f t="shared" si="45"/>
        <v>2502</v>
      </c>
      <c r="R120" s="99"/>
      <c r="S120" s="99"/>
      <c r="T120" s="99"/>
      <c r="U120" s="99"/>
      <c r="V120" s="99"/>
      <c r="W120" s="99"/>
      <c r="X120" s="99"/>
      <c r="Y120" s="99"/>
      <c r="Z120" s="99"/>
      <c r="AA120" s="99"/>
      <c r="AB120" s="99"/>
      <c r="AC120" s="99"/>
      <c r="AD120" s="99"/>
      <c r="AE120" s="99"/>
      <c r="AF120" s="99"/>
      <c r="AG120" s="99"/>
      <c r="AH120" s="99"/>
      <c r="AI120" s="99"/>
      <c r="AJ120" s="99"/>
      <c r="AK120" s="99"/>
      <c r="AL120" s="99"/>
      <c r="AM120" s="99"/>
    </row>
    <row r="121" spans="1:39" s="71" customFormat="1" x14ac:dyDescent="0.3">
      <c r="A121" s="66">
        <v>1322</v>
      </c>
      <c r="B121" s="67" t="s">
        <v>72</v>
      </c>
      <c r="C121" s="66">
        <v>20</v>
      </c>
      <c r="D121" s="88">
        <v>0</v>
      </c>
      <c r="E121" s="133">
        <f t="shared" si="24"/>
        <v>0</v>
      </c>
      <c r="F121" s="68">
        <v>4</v>
      </c>
      <c r="G121" s="66">
        <v>934</v>
      </c>
      <c r="H121" s="107">
        <f t="shared" si="46"/>
        <v>826.66666666666663</v>
      </c>
      <c r="I121" s="69">
        <f t="shared" si="43"/>
        <v>880.33333333333326</v>
      </c>
      <c r="J121" s="66">
        <v>300</v>
      </c>
      <c r="K121" s="119">
        <f t="shared" si="44"/>
        <v>580.33333333333326</v>
      </c>
      <c r="L121" s="77">
        <f>IF(K121&lt;=0,0, K121)/C121</f>
        <v>29.016666666666662</v>
      </c>
      <c r="M121" s="130">
        <f t="shared" si="40"/>
        <v>440.16666666666663</v>
      </c>
      <c r="N121" s="131">
        <f t="shared" si="41"/>
        <v>220.08333333333331</v>
      </c>
      <c r="O121" s="99"/>
      <c r="P121" s="88">
        <v>620</v>
      </c>
      <c r="Q121" s="119">
        <f t="shared" si="45"/>
        <v>826.66666666666663</v>
      </c>
      <c r="R121" s="99"/>
      <c r="S121" s="99"/>
      <c r="T121" s="99"/>
      <c r="U121" s="99"/>
      <c r="V121" s="99"/>
      <c r="W121" s="99"/>
      <c r="X121" s="99"/>
      <c r="Y121" s="99"/>
      <c r="Z121" s="99"/>
      <c r="AA121" s="99"/>
      <c r="AB121" s="99"/>
      <c r="AC121" s="99"/>
      <c r="AD121" s="99"/>
      <c r="AE121" s="99"/>
      <c r="AF121" s="99"/>
      <c r="AG121" s="99"/>
      <c r="AH121" s="99"/>
      <c r="AI121" s="99"/>
      <c r="AJ121" s="99"/>
      <c r="AK121" s="99"/>
      <c r="AL121" s="99"/>
      <c r="AM121" s="99"/>
    </row>
    <row r="122" spans="1:39" s="71" customFormat="1" x14ac:dyDescent="0.3">
      <c r="A122" s="120">
        <v>3126</v>
      </c>
      <c r="B122" s="100" t="s">
        <v>425</v>
      </c>
      <c r="C122" s="120">
        <v>12</v>
      </c>
      <c r="D122" s="120">
        <v>69</v>
      </c>
      <c r="E122" s="133">
        <f t="shared" si="24"/>
        <v>0</v>
      </c>
      <c r="F122" s="116">
        <v>7</v>
      </c>
      <c r="G122" s="120">
        <v>1464</v>
      </c>
      <c r="H122" s="107">
        <f t="shared" si="46"/>
        <v>1866.6666666666667</v>
      </c>
      <c r="I122" s="121">
        <f t="shared" si="43"/>
        <v>1665.3333333333335</v>
      </c>
      <c r="J122" s="120">
        <v>960</v>
      </c>
      <c r="K122" s="121">
        <f t="shared" si="44"/>
        <v>705.33333333333348</v>
      </c>
      <c r="L122" s="77">
        <f t="shared" ref="L122:L140" si="47">(I122-E122-J122)/C122</f>
        <v>58.777777777777793</v>
      </c>
      <c r="M122" s="130">
        <f t="shared" si="40"/>
        <v>475.80952380952385</v>
      </c>
      <c r="N122" s="131">
        <f t="shared" si="41"/>
        <v>237.90476190476193</v>
      </c>
      <c r="O122" s="123"/>
      <c r="P122" s="120">
        <v>800</v>
      </c>
      <c r="Q122" s="119">
        <f t="shared" si="45"/>
        <v>1866.6666666666667</v>
      </c>
      <c r="R122" s="123"/>
      <c r="S122" s="123"/>
      <c r="T122" s="123"/>
      <c r="U122" s="123"/>
      <c r="V122" s="123"/>
      <c r="W122" s="123"/>
      <c r="X122" s="123"/>
      <c r="Y122" s="123"/>
      <c r="Z122" s="123"/>
      <c r="AA122" s="123"/>
      <c r="AB122" s="123"/>
      <c r="AC122" s="123"/>
      <c r="AD122" s="123"/>
      <c r="AE122" s="123"/>
      <c r="AF122" s="123"/>
      <c r="AG122" s="123"/>
      <c r="AH122" s="123"/>
      <c r="AI122" s="123"/>
      <c r="AJ122" s="123"/>
      <c r="AK122" s="123"/>
      <c r="AL122" s="123"/>
      <c r="AM122" s="123"/>
    </row>
    <row r="123" spans="1:39" s="71" customFormat="1" x14ac:dyDescent="0.3">
      <c r="A123" s="66">
        <v>3070</v>
      </c>
      <c r="B123" s="67" t="s">
        <v>426</v>
      </c>
      <c r="C123" s="66">
        <v>12</v>
      </c>
      <c r="D123" s="88">
        <v>266</v>
      </c>
      <c r="E123" s="133">
        <f t="shared" si="24"/>
        <v>50.714285714285722</v>
      </c>
      <c r="F123" s="68">
        <v>7</v>
      </c>
      <c r="G123" s="66">
        <v>1264</v>
      </c>
      <c r="H123" s="107">
        <f t="shared" si="46"/>
        <v>1750</v>
      </c>
      <c r="I123" s="69">
        <f t="shared" si="43"/>
        <v>1507</v>
      </c>
      <c r="J123" s="66">
        <v>600</v>
      </c>
      <c r="K123" s="119">
        <f t="shared" si="44"/>
        <v>856.28571428571422</v>
      </c>
      <c r="L123" s="77">
        <f t="shared" si="47"/>
        <v>71.357142857142847</v>
      </c>
      <c r="M123" s="130">
        <f t="shared" si="40"/>
        <v>430.57142857142856</v>
      </c>
      <c r="N123" s="131">
        <f t="shared" si="41"/>
        <v>215.28571428571428</v>
      </c>
      <c r="O123" s="99"/>
      <c r="P123" s="88">
        <v>750</v>
      </c>
      <c r="Q123" s="119">
        <f t="shared" si="45"/>
        <v>1750</v>
      </c>
      <c r="R123" s="99"/>
      <c r="S123" s="99"/>
      <c r="T123" s="99"/>
      <c r="U123" s="99"/>
      <c r="V123" s="99"/>
      <c r="W123" s="99"/>
      <c r="X123" s="99"/>
      <c r="Y123" s="99"/>
      <c r="Z123" s="99"/>
      <c r="AA123" s="99"/>
      <c r="AB123" s="99"/>
      <c r="AC123" s="99"/>
      <c r="AD123" s="99"/>
      <c r="AE123" s="99"/>
      <c r="AF123" s="99"/>
      <c r="AG123" s="99"/>
      <c r="AH123" s="99"/>
      <c r="AI123" s="99"/>
      <c r="AJ123" s="99"/>
      <c r="AK123" s="99"/>
      <c r="AL123" s="99"/>
      <c r="AM123" s="99"/>
    </row>
    <row r="124" spans="1:39" s="123" customFormat="1" x14ac:dyDescent="0.3">
      <c r="A124" s="66">
        <v>3054</v>
      </c>
      <c r="B124" s="67" t="s">
        <v>427</v>
      </c>
      <c r="C124" s="66">
        <v>12</v>
      </c>
      <c r="D124" s="88">
        <v>66</v>
      </c>
      <c r="E124" s="133">
        <f t="shared" si="24"/>
        <v>0</v>
      </c>
      <c r="F124" s="68">
        <v>7</v>
      </c>
      <c r="G124" s="66">
        <v>872</v>
      </c>
      <c r="H124" s="107">
        <f t="shared" si="46"/>
        <v>933.33333333333337</v>
      </c>
      <c r="I124" s="69">
        <f t="shared" si="43"/>
        <v>902.66666666666674</v>
      </c>
      <c r="J124" s="66">
        <v>720</v>
      </c>
      <c r="K124" s="119">
        <f t="shared" si="44"/>
        <v>182.66666666666674</v>
      </c>
      <c r="L124" s="77">
        <f t="shared" si="47"/>
        <v>15.222222222222229</v>
      </c>
      <c r="M124" s="130">
        <f t="shared" si="40"/>
        <v>257.90476190476193</v>
      </c>
      <c r="N124" s="131">
        <f t="shared" si="41"/>
        <v>128.95238095238096</v>
      </c>
      <c r="O124" s="99"/>
      <c r="P124" s="88">
        <v>400</v>
      </c>
      <c r="Q124" s="119">
        <f t="shared" si="45"/>
        <v>933.33333333333337</v>
      </c>
      <c r="R124" s="99"/>
      <c r="S124" s="99"/>
      <c r="T124" s="99"/>
      <c r="U124" s="99"/>
      <c r="V124" s="99"/>
      <c r="W124" s="99"/>
      <c r="X124" s="99"/>
      <c r="Y124" s="99"/>
      <c r="Z124" s="99"/>
      <c r="AA124" s="99"/>
      <c r="AB124" s="99"/>
      <c r="AC124" s="99"/>
      <c r="AD124" s="99"/>
      <c r="AE124" s="99"/>
      <c r="AF124" s="99"/>
      <c r="AG124" s="99"/>
      <c r="AH124" s="99"/>
      <c r="AI124" s="99"/>
      <c r="AJ124" s="99"/>
      <c r="AK124" s="99"/>
      <c r="AL124" s="99"/>
      <c r="AM124" s="99"/>
    </row>
    <row r="125" spans="1:39" s="71" customFormat="1" x14ac:dyDescent="0.3">
      <c r="A125" s="66">
        <v>3056</v>
      </c>
      <c r="B125" s="67" t="s">
        <v>428</v>
      </c>
      <c r="C125" s="66">
        <v>12</v>
      </c>
      <c r="D125" s="88">
        <v>865</v>
      </c>
      <c r="E125" s="133">
        <f t="shared" si="24"/>
        <v>690.09523809523807</v>
      </c>
      <c r="F125" s="68">
        <v>7</v>
      </c>
      <c r="G125" s="66">
        <v>932</v>
      </c>
      <c r="H125" s="107">
        <f t="shared" si="46"/>
        <v>1516.6666666666665</v>
      </c>
      <c r="I125" s="69">
        <f t="shared" si="43"/>
        <v>1224.3333333333333</v>
      </c>
      <c r="J125" s="66"/>
      <c r="K125" s="119">
        <f t="shared" si="44"/>
        <v>534.23809523809518</v>
      </c>
      <c r="L125" s="77">
        <f t="shared" si="47"/>
        <v>44.519841269841265</v>
      </c>
      <c r="M125" s="130">
        <f t="shared" si="40"/>
        <v>349.8095238095238</v>
      </c>
      <c r="N125" s="131">
        <f t="shared" si="41"/>
        <v>174.9047619047619</v>
      </c>
      <c r="O125" s="99"/>
      <c r="P125" s="88">
        <v>650</v>
      </c>
      <c r="Q125" s="119">
        <f t="shared" si="45"/>
        <v>1516.6666666666665</v>
      </c>
      <c r="R125" s="99"/>
      <c r="S125" s="99"/>
      <c r="T125" s="99"/>
      <c r="U125" s="99"/>
      <c r="V125" s="99"/>
      <c r="W125" s="99"/>
      <c r="X125" s="99"/>
      <c r="Y125" s="99"/>
      <c r="Z125" s="99"/>
      <c r="AA125" s="99"/>
      <c r="AB125" s="99"/>
      <c r="AC125" s="99"/>
      <c r="AD125" s="99"/>
      <c r="AE125" s="99"/>
      <c r="AF125" s="99"/>
      <c r="AG125" s="99"/>
      <c r="AH125" s="99"/>
      <c r="AI125" s="99"/>
      <c r="AJ125" s="99"/>
      <c r="AK125" s="99"/>
      <c r="AL125" s="99"/>
      <c r="AM125" s="99"/>
    </row>
    <row r="126" spans="1:39" s="71" customFormat="1" x14ac:dyDescent="0.3">
      <c r="A126" s="66">
        <v>3053</v>
      </c>
      <c r="B126" s="67" t="s">
        <v>429</v>
      </c>
      <c r="C126" s="66">
        <v>12</v>
      </c>
      <c r="D126" s="88">
        <v>1055</v>
      </c>
      <c r="E126" s="133">
        <f t="shared" si="24"/>
        <v>820.61904761904759</v>
      </c>
      <c r="F126" s="68">
        <v>7</v>
      </c>
      <c r="G126" s="66">
        <v>1648</v>
      </c>
      <c r="H126" s="107">
        <f t="shared" si="46"/>
        <v>1633.3333333333335</v>
      </c>
      <c r="I126" s="69">
        <f t="shared" si="43"/>
        <v>1640.6666666666667</v>
      </c>
      <c r="J126" s="66"/>
      <c r="K126" s="119">
        <f t="shared" si="44"/>
        <v>820.04761904761915</v>
      </c>
      <c r="L126" s="77">
        <f t="shared" si="47"/>
        <v>68.337301587301596</v>
      </c>
      <c r="M126" s="130">
        <f t="shared" si="40"/>
        <v>468.76190476190476</v>
      </c>
      <c r="N126" s="131">
        <f t="shared" si="41"/>
        <v>234.38095238095238</v>
      </c>
      <c r="O126" s="99"/>
      <c r="P126" s="88">
        <v>700</v>
      </c>
      <c r="Q126" s="119">
        <f t="shared" si="45"/>
        <v>1633.3333333333335</v>
      </c>
      <c r="R126" s="99"/>
      <c r="S126" s="99"/>
      <c r="T126" s="99"/>
      <c r="U126" s="99"/>
      <c r="V126" s="99"/>
      <c r="W126" s="99"/>
      <c r="X126" s="99"/>
      <c r="Y126" s="99"/>
      <c r="Z126" s="99"/>
      <c r="AA126" s="99"/>
      <c r="AB126" s="99"/>
      <c r="AC126" s="99"/>
      <c r="AD126" s="99"/>
      <c r="AE126" s="99"/>
      <c r="AF126" s="99"/>
      <c r="AG126" s="99"/>
      <c r="AH126" s="99"/>
      <c r="AI126" s="99"/>
      <c r="AJ126" s="99"/>
      <c r="AK126" s="99"/>
      <c r="AL126" s="99"/>
      <c r="AM126" s="99"/>
    </row>
    <row r="127" spans="1:39" s="71" customFormat="1" x14ac:dyDescent="0.3">
      <c r="A127" s="66">
        <v>3055</v>
      </c>
      <c r="B127" s="67" t="s">
        <v>430</v>
      </c>
      <c r="C127" s="66">
        <v>12</v>
      </c>
      <c r="D127" s="88">
        <v>1428</v>
      </c>
      <c r="E127" s="133">
        <f t="shared" si="24"/>
        <v>898.85714285714289</v>
      </c>
      <c r="F127" s="68">
        <v>7</v>
      </c>
      <c r="G127" s="66">
        <v>2508</v>
      </c>
      <c r="H127" s="107">
        <f t="shared" si="46"/>
        <v>4900</v>
      </c>
      <c r="I127" s="69">
        <f t="shared" si="43"/>
        <v>3704</v>
      </c>
      <c r="J127" s="66">
        <v>1440</v>
      </c>
      <c r="K127" s="119">
        <f t="shared" si="44"/>
        <v>1365.1428571428569</v>
      </c>
      <c r="L127" s="77">
        <f t="shared" si="47"/>
        <v>113.76190476190474</v>
      </c>
      <c r="M127" s="130">
        <f t="shared" si="40"/>
        <v>1058.2857142857142</v>
      </c>
      <c r="N127" s="131">
        <f t="shared" si="41"/>
        <v>529.14285714285711</v>
      </c>
      <c r="O127" s="99"/>
      <c r="P127" s="88">
        <v>2100</v>
      </c>
      <c r="Q127" s="119">
        <f t="shared" si="45"/>
        <v>4900</v>
      </c>
      <c r="R127" s="99"/>
      <c r="S127" s="99"/>
      <c r="T127" s="99"/>
      <c r="U127" s="99"/>
      <c r="V127" s="99"/>
      <c r="W127" s="99"/>
      <c r="X127" s="99"/>
      <c r="Y127" s="99"/>
      <c r="Z127" s="99"/>
      <c r="AA127" s="99"/>
      <c r="AB127" s="99"/>
      <c r="AC127" s="99"/>
      <c r="AD127" s="99"/>
      <c r="AE127" s="99"/>
      <c r="AF127" s="99"/>
      <c r="AG127" s="99"/>
      <c r="AH127" s="99"/>
      <c r="AI127" s="99"/>
      <c r="AJ127" s="99"/>
      <c r="AK127" s="99"/>
      <c r="AL127" s="99"/>
      <c r="AM127" s="99"/>
    </row>
    <row r="128" spans="1:39" s="71" customFormat="1" x14ac:dyDescent="0.3">
      <c r="A128" s="66">
        <v>3021</v>
      </c>
      <c r="B128" s="67" t="s">
        <v>367</v>
      </c>
      <c r="C128" s="66">
        <v>36</v>
      </c>
      <c r="D128" s="88">
        <v>0</v>
      </c>
      <c r="E128" s="133">
        <f t="shared" si="24"/>
        <v>0</v>
      </c>
      <c r="F128" s="68">
        <v>5</v>
      </c>
      <c r="G128" s="66">
        <v>1182</v>
      </c>
      <c r="H128" s="107">
        <f t="shared" si="46"/>
        <v>966.66666666666674</v>
      </c>
      <c r="I128" s="69">
        <f t="shared" si="43"/>
        <v>1074.3333333333335</v>
      </c>
      <c r="J128" s="66"/>
      <c r="K128" s="119">
        <f t="shared" si="44"/>
        <v>1074.3333333333335</v>
      </c>
      <c r="L128" s="77">
        <f t="shared" si="47"/>
        <v>29.842592592592595</v>
      </c>
      <c r="M128" s="130">
        <f t="shared" si="40"/>
        <v>429.73333333333341</v>
      </c>
      <c r="N128" s="131">
        <f t="shared" si="41"/>
        <v>214.8666666666667</v>
      </c>
      <c r="O128" s="99"/>
      <c r="P128" s="88">
        <v>580</v>
      </c>
      <c r="Q128" s="119">
        <f t="shared" si="45"/>
        <v>966.66666666666674</v>
      </c>
      <c r="R128" s="99"/>
      <c r="S128" s="99"/>
      <c r="T128" s="99"/>
      <c r="U128" s="99"/>
      <c r="V128" s="99"/>
      <c r="W128" s="99"/>
      <c r="X128" s="99"/>
      <c r="Y128" s="99"/>
      <c r="Z128" s="99"/>
      <c r="AA128" s="99"/>
      <c r="AB128" s="99"/>
      <c r="AC128" s="99"/>
      <c r="AD128" s="99"/>
      <c r="AE128" s="99"/>
      <c r="AF128" s="99"/>
      <c r="AG128" s="99"/>
      <c r="AH128" s="99"/>
      <c r="AI128" s="99"/>
      <c r="AJ128" s="99"/>
      <c r="AK128" s="99"/>
      <c r="AL128" s="99"/>
      <c r="AM128" s="99"/>
    </row>
    <row r="129" spans="1:39" s="71" customFormat="1" x14ac:dyDescent="0.3">
      <c r="A129" s="66">
        <v>1267</v>
      </c>
      <c r="B129" s="67" t="s">
        <v>357</v>
      </c>
      <c r="C129" s="66">
        <v>36</v>
      </c>
      <c r="D129" s="88">
        <v>1420</v>
      </c>
      <c r="E129" s="133">
        <f t="shared" si="24"/>
        <v>1310</v>
      </c>
      <c r="F129" s="68">
        <v>5</v>
      </c>
      <c r="G129" s="66">
        <v>600</v>
      </c>
      <c r="H129" s="107">
        <f t="shared" si="46"/>
        <v>500</v>
      </c>
      <c r="I129" s="69">
        <f t="shared" si="43"/>
        <v>550</v>
      </c>
      <c r="J129" s="66"/>
      <c r="K129" s="119">
        <f t="shared" si="44"/>
        <v>-760</v>
      </c>
      <c r="L129" s="77">
        <f t="shared" si="47"/>
        <v>-21.111111111111111</v>
      </c>
      <c r="M129" s="130">
        <f t="shared" si="40"/>
        <v>220</v>
      </c>
      <c r="N129" s="131">
        <f t="shared" si="41"/>
        <v>110</v>
      </c>
      <c r="O129" s="99"/>
      <c r="P129" s="88">
        <v>300</v>
      </c>
      <c r="Q129" s="119">
        <f t="shared" si="45"/>
        <v>500</v>
      </c>
      <c r="R129" s="99"/>
      <c r="S129" s="99"/>
      <c r="T129" s="99"/>
      <c r="U129" s="99"/>
      <c r="V129" s="99"/>
      <c r="W129" s="99"/>
      <c r="X129" s="99"/>
      <c r="Y129" s="99"/>
      <c r="Z129" s="99"/>
      <c r="AA129" s="99"/>
      <c r="AB129" s="99"/>
      <c r="AC129" s="99"/>
      <c r="AD129" s="99"/>
      <c r="AE129" s="99"/>
      <c r="AF129" s="99"/>
      <c r="AG129" s="99"/>
      <c r="AH129" s="99"/>
      <c r="AI129" s="99"/>
      <c r="AJ129" s="99"/>
      <c r="AK129" s="99"/>
      <c r="AL129" s="99"/>
      <c r="AM129" s="99"/>
    </row>
    <row r="130" spans="1:39" s="71" customFormat="1" x14ac:dyDescent="0.3">
      <c r="A130" s="66">
        <v>1234</v>
      </c>
      <c r="B130" s="67" t="s">
        <v>8</v>
      </c>
      <c r="C130" s="66">
        <v>12</v>
      </c>
      <c r="D130" s="88">
        <v>0</v>
      </c>
      <c r="E130" s="133">
        <f t="shared" si="24"/>
        <v>0</v>
      </c>
      <c r="F130" s="68">
        <v>9</v>
      </c>
      <c r="G130" s="66">
        <v>2368</v>
      </c>
      <c r="H130" s="107">
        <f t="shared" si="46"/>
        <v>2760</v>
      </c>
      <c r="I130" s="69">
        <f t="shared" si="43"/>
        <v>2564</v>
      </c>
      <c r="J130" s="66">
        <v>2400</v>
      </c>
      <c r="K130" s="119">
        <f t="shared" si="44"/>
        <v>164</v>
      </c>
      <c r="L130" s="77">
        <f t="shared" si="47"/>
        <v>13.666666666666666</v>
      </c>
      <c r="M130" s="130">
        <f t="shared" si="40"/>
        <v>569.77777777777783</v>
      </c>
      <c r="N130" s="131">
        <f t="shared" si="41"/>
        <v>284.88888888888891</v>
      </c>
      <c r="O130" s="99"/>
      <c r="P130" s="88">
        <v>920</v>
      </c>
      <c r="Q130" s="119">
        <f t="shared" si="45"/>
        <v>2760</v>
      </c>
      <c r="R130" s="99"/>
      <c r="S130" s="99"/>
      <c r="T130" s="99"/>
      <c r="U130" s="99"/>
      <c r="V130" s="99"/>
      <c r="W130" s="99"/>
      <c r="X130" s="99"/>
      <c r="Y130" s="99"/>
      <c r="Z130" s="99"/>
      <c r="AA130" s="99"/>
      <c r="AB130" s="99"/>
      <c r="AC130" s="99"/>
      <c r="AD130" s="99"/>
      <c r="AE130" s="99"/>
      <c r="AF130" s="99"/>
      <c r="AG130" s="99"/>
      <c r="AH130" s="99"/>
      <c r="AI130" s="99"/>
      <c r="AJ130" s="99"/>
      <c r="AK130" s="99"/>
      <c r="AL130" s="99"/>
      <c r="AM130" s="99"/>
    </row>
    <row r="131" spans="1:39" s="71" customFormat="1" x14ac:dyDescent="0.3">
      <c r="A131" s="66">
        <v>1355</v>
      </c>
      <c r="B131" s="67" t="s">
        <v>322</v>
      </c>
      <c r="C131" s="66">
        <v>24</v>
      </c>
      <c r="D131" s="88">
        <v>463</v>
      </c>
      <c r="E131" s="133">
        <f t="shared" si="24"/>
        <v>403.5</v>
      </c>
      <c r="F131" s="68">
        <v>9</v>
      </c>
      <c r="G131" s="66">
        <v>540</v>
      </c>
      <c r="H131" s="107">
        <f t="shared" si="46"/>
        <v>531</v>
      </c>
      <c r="I131" s="69">
        <f t="shared" si="43"/>
        <v>535.5</v>
      </c>
      <c r="J131" s="66"/>
      <c r="K131" s="119">
        <f t="shared" si="44"/>
        <v>132</v>
      </c>
      <c r="L131" s="77">
        <f t="shared" si="47"/>
        <v>5.5</v>
      </c>
      <c r="M131" s="130">
        <f t="shared" si="40"/>
        <v>119</v>
      </c>
      <c r="N131" s="131">
        <f t="shared" si="41"/>
        <v>59.5</v>
      </c>
      <c r="O131" s="99"/>
      <c r="P131" s="88">
        <v>177</v>
      </c>
      <c r="Q131" s="119">
        <f t="shared" si="45"/>
        <v>531</v>
      </c>
      <c r="R131" s="99"/>
      <c r="S131" s="99"/>
      <c r="T131" s="99"/>
      <c r="U131" s="99"/>
      <c r="V131" s="99"/>
      <c r="W131" s="99"/>
      <c r="X131" s="99"/>
      <c r="Y131" s="99"/>
      <c r="Z131" s="99"/>
      <c r="AA131" s="99"/>
      <c r="AB131" s="99"/>
      <c r="AC131" s="99"/>
      <c r="AD131" s="99"/>
      <c r="AE131" s="99"/>
      <c r="AF131" s="99"/>
      <c r="AG131" s="99"/>
      <c r="AH131" s="99"/>
      <c r="AI131" s="99"/>
      <c r="AJ131" s="99"/>
      <c r="AK131" s="99"/>
      <c r="AL131" s="99"/>
      <c r="AM131" s="99"/>
    </row>
    <row r="132" spans="1:39" s="71" customFormat="1" x14ac:dyDescent="0.3">
      <c r="A132" s="66">
        <v>156</v>
      </c>
      <c r="B132" s="67" t="s">
        <v>371</v>
      </c>
      <c r="C132" s="66">
        <v>12</v>
      </c>
      <c r="D132" s="88">
        <v>546</v>
      </c>
      <c r="E132" s="133">
        <f t="shared" si="24"/>
        <v>476.33333333333331</v>
      </c>
      <c r="F132" s="68">
        <v>9</v>
      </c>
      <c r="G132" s="66">
        <v>627</v>
      </c>
      <c r="H132" s="107">
        <f t="shared" si="46"/>
        <v>627</v>
      </c>
      <c r="I132" s="69">
        <f t="shared" si="43"/>
        <v>627</v>
      </c>
      <c r="J132" s="66"/>
      <c r="K132" s="119">
        <f t="shared" si="44"/>
        <v>150.66666666666669</v>
      </c>
      <c r="L132" s="77">
        <f t="shared" si="47"/>
        <v>12.555555555555557</v>
      </c>
      <c r="M132" s="130">
        <f t="shared" si="40"/>
        <v>139.33333333333334</v>
      </c>
      <c r="N132" s="131">
        <f t="shared" si="41"/>
        <v>69.666666666666671</v>
      </c>
      <c r="O132" s="99"/>
      <c r="P132" s="88">
        <v>209</v>
      </c>
      <c r="Q132" s="119">
        <f t="shared" si="45"/>
        <v>627</v>
      </c>
      <c r="R132" s="99"/>
      <c r="S132" s="99"/>
      <c r="T132" s="99"/>
      <c r="U132" s="99"/>
      <c r="V132" s="99"/>
      <c r="W132" s="99"/>
      <c r="X132" s="99"/>
      <c r="Y132" s="99"/>
      <c r="Z132" s="99"/>
      <c r="AA132" s="99"/>
      <c r="AB132" s="99"/>
      <c r="AC132" s="99"/>
      <c r="AD132" s="99"/>
      <c r="AE132" s="99"/>
      <c r="AF132" s="99"/>
      <c r="AG132" s="99"/>
      <c r="AH132" s="99"/>
      <c r="AI132" s="99"/>
      <c r="AJ132" s="99"/>
      <c r="AK132" s="99"/>
      <c r="AL132" s="99"/>
      <c r="AM132" s="99"/>
    </row>
    <row r="133" spans="1:39" s="71" customFormat="1" x14ac:dyDescent="0.3">
      <c r="A133" s="66">
        <v>157</v>
      </c>
      <c r="B133" s="67" t="s">
        <v>431</v>
      </c>
      <c r="C133" s="66">
        <v>12</v>
      </c>
      <c r="D133" s="88">
        <v>636</v>
      </c>
      <c r="E133" s="133">
        <f t="shared" ref="E133:E196" si="48">IF(D133-N133&gt;=0,D133-N133,0)</f>
        <v>563</v>
      </c>
      <c r="F133" s="68">
        <v>9</v>
      </c>
      <c r="G133" s="66">
        <v>657</v>
      </c>
      <c r="H133" s="107">
        <f t="shared" si="46"/>
        <v>657</v>
      </c>
      <c r="I133" s="69">
        <f t="shared" si="43"/>
        <v>657</v>
      </c>
      <c r="J133" s="66"/>
      <c r="K133" s="119">
        <f t="shared" si="44"/>
        <v>94</v>
      </c>
      <c r="L133" s="77">
        <f t="shared" si="47"/>
        <v>7.833333333333333</v>
      </c>
      <c r="M133" s="130">
        <f t="shared" si="40"/>
        <v>146</v>
      </c>
      <c r="N133" s="131">
        <f t="shared" si="41"/>
        <v>73</v>
      </c>
      <c r="O133" s="99"/>
      <c r="P133" s="88">
        <v>219</v>
      </c>
      <c r="Q133" s="119">
        <f t="shared" si="45"/>
        <v>657</v>
      </c>
      <c r="R133" s="99"/>
      <c r="S133" s="99"/>
      <c r="T133" s="99"/>
      <c r="U133" s="99"/>
      <c r="V133" s="99"/>
      <c r="W133" s="99"/>
      <c r="X133" s="99"/>
      <c r="Y133" s="99"/>
      <c r="Z133" s="99"/>
      <c r="AA133" s="99"/>
      <c r="AB133" s="99"/>
      <c r="AC133" s="99"/>
      <c r="AD133" s="99"/>
      <c r="AE133" s="99"/>
      <c r="AF133" s="99"/>
      <c r="AG133" s="99"/>
      <c r="AH133" s="99"/>
      <c r="AI133" s="99"/>
      <c r="AJ133" s="99"/>
      <c r="AK133" s="99"/>
      <c r="AL133" s="99"/>
      <c r="AM133" s="99"/>
    </row>
    <row r="134" spans="1:39" s="71" customFormat="1" x14ac:dyDescent="0.3">
      <c r="A134" s="66">
        <v>160</v>
      </c>
      <c r="B134" s="67" t="s">
        <v>234</v>
      </c>
      <c r="C134" s="66">
        <v>24</v>
      </c>
      <c r="D134" s="88">
        <v>712</v>
      </c>
      <c r="E134" s="133">
        <f t="shared" si="48"/>
        <v>582.38888888888891</v>
      </c>
      <c r="F134" s="68">
        <v>9</v>
      </c>
      <c r="G134" s="66">
        <v>1337</v>
      </c>
      <c r="H134" s="107">
        <f t="shared" si="46"/>
        <v>996</v>
      </c>
      <c r="I134" s="69">
        <f t="shared" si="43"/>
        <v>1166.5</v>
      </c>
      <c r="J134" s="66"/>
      <c r="K134" s="119">
        <f t="shared" si="44"/>
        <v>584.11111111111109</v>
      </c>
      <c r="L134" s="77">
        <f t="shared" si="47"/>
        <v>24.337962962962962</v>
      </c>
      <c r="M134" s="130">
        <f t="shared" si="40"/>
        <v>259.22222222222223</v>
      </c>
      <c r="N134" s="131">
        <f t="shared" si="41"/>
        <v>129.61111111111111</v>
      </c>
      <c r="O134" s="99"/>
      <c r="P134" s="88">
        <v>332</v>
      </c>
      <c r="Q134" s="119">
        <f t="shared" si="45"/>
        <v>996</v>
      </c>
      <c r="R134" s="99"/>
      <c r="S134" s="99"/>
      <c r="T134" s="99"/>
      <c r="U134" s="99"/>
      <c r="V134" s="99"/>
      <c r="W134" s="99"/>
      <c r="X134" s="99"/>
      <c r="Y134" s="99"/>
      <c r="Z134" s="99"/>
      <c r="AA134" s="99"/>
      <c r="AB134" s="99"/>
      <c r="AC134" s="99"/>
      <c r="AD134" s="99"/>
      <c r="AE134" s="99"/>
      <c r="AF134" s="99"/>
      <c r="AG134" s="99"/>
      <c r="AH134" s="99"/>
      <c r="AI134" s="99"/>
      <c r="AJ134" s="99"/>
      <c r="AK134" s="99"/>
      <c r="AL134" s="99"/>
      <c r="AM134" s="99"/>
    </row>
    <row r="135" spans="1:39" s="71" customFormat="1" x14ac:dyDescent="0.3">
      <c r="A135" s="66">
        <v>159</v>
      </c>
      <c r="B135" s="67" t="s">
        <v>113</v>
      </c>
      <c r="C135" s="66">
        <v>24</v>
      </c>
      <c r="D135" s="88">
        <v>879</v>
      </c>
      <c r="E135" s="133">
        <f t="shared" si="48"/>
        <v>677.11111111111109</v>
      </c>
      <c r="F135" s="68">
        <v>9</v>
      </c>
      <c r="G135" s="66">
        <v>1849</v>
      </c>
      <c r="H135" s="107">
        <f t="shared" si="46"/>
        <v>1785</v>
      </c>
      <c r="I135" s="69">
        <f t="shared" si="43"/>
        <v>1817</v>
      </c>
      <c r="J135" s="66">
        <v>600</v>
      </c>
      <c r="K135" s="119">
        <f t="shared" si="44"/>
        <v>539.88888888888891</v>
      </c>
      <c r="L135" s="77">
        <f t="shared" si="47"/>
        <v>22.49537037037037</v>
      </c>
      <c r="M135" s="130">
        <f t="shared" si="40"/>
        <v>403.77777777777777</v>
      </c>
      <c r="N135" s="131">
        <f t="shared" si="41"/>
        <v>201.88888888888889</v>
      </c>
      <c r="O135" s="99"/>
      <c r="P135" s="88">
        <v>595</v>
      </c>
      <c r="Q135" s="119">
        <f t="shared" si="45"/>
        <v>1785</v>
      </c>
      <c r="R135" s="99"/>
      <c r="S135" s="99"/>
      <c r="T135" s="99"/>
      <c r="U135" s="99"/>
      <c r="V135" s="99"/>
      <c r="W135" s="99"/>
      <c r="X135" s="99"/>
      <c r="Y135" s="99"/>
      <c r="Z135" s="99"/>
      <c r="AA135" s="99"/>
      <c r="AB135" s="99"/>
      <c r="AC135" s="99"/>
      <c r="AD135" s="99"/>
      <c r="AE135" s="99"/>
      <c r="AF135" s="99"/>
      <c r="AG135" s="99"/>
      <c r="AH135" s="99"/>
      <c r="AI135" s="99"/>
      <c r="AJ135" s="99"/>
      <c r="AK135" s="99"/>
      <c r="AL135" s="99"/>
      <c r="AM135" s="99"/>
    </row>
    <row r="136" spans="1:39" s="71" customFormat="1" x14ac:dyDescent="0.3">
      <c r="A136" s="66">
        <v>162</v>
      </c>
      <c r="B136" s="67" t="s">
        <v>54</v>
      </c>
      <c r="C136" s="66">
        <v>24</v>
      </c>
      <c r="D136" s="88">
        <v>2897</v>
      </c>
      <c r="E136" s="133">
        <f t="shared" si="48"/>
        <v>2664.6666666666665</v>
      </c>
      <c r="F136" s="68">
        <v>9</v>
      </c>
      <c r="G136" s="66">
        <v>2232</v>
      </c>
      <c r="H136" s="107">
        <f t="shared" si="46"/>
        <v>1950</v>
      </c>
      <c r="I136" s="69">
        <f t="shared" si="43"/>
        <v>2091</v>
      </c>
      <c r="J136" s="66"/>
      <c r="K136" s="119">
        <f t="shared" si="44"/>
        <v>-573.66666666666652</v>
      </c>
      <c r="L136" s="77">
        <f t="shared" si="47"/>
        <v>-23.902777777777771</v>
      </c>
      <c r="M136" s="130">
        <f t="shared" ref="M136:M167" si="49">I136/F136*2</f>
        <v>464.66666666666669</v>
      </c>
      <c r="N136" s="131">
        <f t="shared" si="41"/>
        <v>232.33333333333334</v>
      </c>
      <c r="O136" s="99"/>
      <c r="P136" s="88">
        <v>650</v>
      </c>
      <c r="Q136" s="119">
        <f t="shared" si="45"/>
        <v>1950</v>
      </c>
      <c r="R136" s="99"/>
      <c r="S136" s="99"/>
      <c r="T136" s="99"/>
      <c r="U136" s="99"/>
      <c r="V136" s="99"/>
      <c r="W136" s="99"/>
      <c r="X136" s="99"/>
      <c r="Y136" s="99"/>
      <c r="Z136" s="99"/>
      <c r="AA136" s="99"/>
      <c r="AB136" s="99"/>
      <c r="AC136" s="99"/>
      <c r="AD136" s="99"/>
      <c r="AE136" s="99"/>
      <c r="AF136" s="99"/>
      <c r="AG136" s="99"/>
      <c r="AH136" s="99"/>
      <c r="AI136" s="99"/>
      <c r="AJ136" s="99"/>
      <c r="AK136" s="99"/>
      <c r="AL136" s="99"/>
      <c r="AM136" s="99"/>
    </row>
    <row r="137" spans="1:39" s="71" customFormat="1" x14ac:dyDescent="0.3">
      <c r="A137" s="66">
        <v>161</v>
      </c>
      <c r="B137" s="67" t="s">
        <v>197</v>
      </c>
      <c r="C137" s="66">
        <v>24</v>
      </c>
      <c r="D137" s="88">
        <v>1193</v>
      </c>
      <c r="E137" s="133">
        <f t="shared" si="48"/>
        <v>1035.8888888888889</v>
      </c>
      <c r="F137" s="68">
        <v>9</v>
      </c>
      <c r="G137" s="66">
        <v>1238</v>
      </c>
      <c r="H137" s="107">
        <f t="shared" si="46"/>
        <v>1590</v>
      </c>
      <c r="I137" s="69">
        <f t="shared" si="43"/>
        <v>1414</v>
      </c>
      <c r="J137" s="66"/>
      <c r="K137" s="119">
        <f t="shared" si="44"/>
        <v>378.11111111111109</v>
      </c>
      <c r="L137" s="77">
        <f t="shared" si="47"/>
        <v>15.754629629629628</v>
      </c>
      <c r="M137" s="130">
        <f t="shared" si="49"/>
        <v>314.22222222222223</v>
      </c>
      <c r="N137" s="131">
        <f t="shared" si="41"/>
        <v>157.11111111111111</v>
      </c>
      <c r="O137" s="99"/>
      <c r="P137" s="88">
        <v>530</v>
      </c>
      <c r="Q137" s="119">
        <f t="shared" si="45"/>
        <v>1590</v>
      </c>
      <c r="R137" s="99"/>
      <c r="S137" s="99"/>
      <c r="T137" s="99"/>
      <c r="U137" s="99"/>
      <c r="V137" s="99"/>
      <c r="W137" s="99"/>
      <c r="X137" s="99"/>
      <c r="Y137" s="99"/>
      <c r="Z137" s="99"/>
      <c r="AA137" s="99"/>
      <c r="AB137" s="99"/>
      <c r="AC137" s="99"/>
      <c r="AD137" s="99"/>
      <c r="AE137" s="99"/>
      <c r="AF137" s="99"/>
      <c r="AG137" s="99"/>
      <c r="AH137" s="99"/>
      <c r="AI137" s="99"/>
      <c r="AJ137" s="99"/>
      <c r="AK137" s="99"/>
      <c r="AL137" s="99"/>
      <c r="AM137" s="99"/>
    </row>
    <row r="138" spans="1:39" s="71" customFormat="1" x14ac:dyDescent="0.3">
      <c r="A138" s="41">
        <v>228</v>
      </c>
      <c r="B138" s="63" t="s">
        <v>324</v>
      </c>
      <c r="C138" s="41">
        <v>24</v>
      </c>
      <c r="D138" s="14">
        <v>639</v>
      </c>
      <c r="E138" s="133">
        <f t="shared" si="48"/>
        <v>563.5</v>
      </c>
      <c r="F138" s="42">
        <v>9</v>
      </c>
      <c r="G138" s="41">
        <v>846</v>
      </c>
      <c r="H138" s="107">
        <f t="shared" si="46"/>
        <v>513</v>
      </c>
      <c r="I138" s="69">
        <f t="shared" si="43"/>
        <v>679.5</v>
      </c>
      <c r="J138" s="41"/>
      <c r="K138" s="119">
        <f t="shared" si="44"/>
        <v>116</v>
      </c>
      <c r="L138" s="77">
        <f t="shared" si="47"/>
        <v>4.833333333333333</v>
      </c>
      <c r="M138" s="130">
        <f t="shared" si="49"/>
        <v>151</v>
      </c>
      <c r="N138" s="131">
        <f t="shared" si="41"/>
        <v>75.5</v>
      </c>
      <c r="O138" s="12"/>
      <c r="P138" s="14">
        <v>171</v>
      </c>
      <c r="Q138" s="119">
        <f t="shared" si="45"/>
        <v>513</v>
      </c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</row>
    <row r="139" spans="1:39" s="81" customFormat="1" x14ac:dyDescent="0.3">
      <c r="A139" s="66">
        <v>1355</v>
      </c>
      <c r="B139" s="67" t="s">
        <v>323</v>
      </c>
      <c r="C139" s="66">
        <v>24</v>
      </c>
      <c r="D139" s="88">
        <v>523</v>
      </c>
      <c r="E139" s="133">
        <f t="shared" si="48"/>
        <v>472.55555555555554</v>
      </c>
      <c r="F139" s="68">
        <v>9</v>
      </c>
      <c r="G139" s="66">
        <v>518</v>
      </c>
      <c r="H139" s="107">
        <f t="shared" si="46"/>
        <v>390</v>
      </c>
      <c r="I139" s="69">
        <f t="shared" si="43"/>
        <v>454</v>
      </c>
      <c r="J139" s="66"/>
      <c r="K139" s="119">
        <f t="shared" si="44"/>
        <v>-18.555555555555543</v>
      </c>
      <c r="L139" s="77">
        <f t="shared" si="47"/>
        <v>-0.77314814814814758</v>
      </c>
      <c r="M139" s="130">
        <f t="shared" si="49"/>
        <v>100.88888888888889</v>
      </c>
      <c r="N139" s="131">
        <f t="shared" si="41"/>
        <v>50.444444444444443</v>
      </c>
      <c r="O139" s="12"/>
      <c r="P139" s="14">
        <v>130</v>
      </c>
      <c r="Q139" s="119">
        <f t="shared" si="45"/>
        <v>390</v>
      </c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</row>
    <row r="140" spans="1:39" s="81" customFormat="1" x14ac:dyDescent="0.3">
      <c r="A140" s="120">
        <v>1239</v>
      </c>
      <c r="B140" s="100" t="s">
        <v>188</v>
      </c>
      <c r="C140" s="120">
        <v>30</v>
      </c>
      <c r="D140" s="120">
        <v>0</v>
      </c>
      <c r="E140" s="133">
        <f t="shared" si="48"/>
        <v>0</v>
      </c>
      <c r="F140" s="116">
        <v>4.5</v>
      </c>
      <c r="G140" s="120">
        <v>1821</v>
      </c>
      <c r="H140" s="107">
        <f t="shared" si="46"/>
        <v>2929.5</v>
      </c>
      <c r="I140" s="121">
        <f t="shared" si="43"/>
        <v>2375.25</v>
      </c>
      <c r="J140" s="120">
        <v>1200</v>
      </c>
      <c r="K140" s="121">
        <f t="shared" si="44"/>
        <v>1175.25</v>
      </c>
      <c r="L140" s="77">
        <f t="shared" si="47"/>
        <v>39.174999999999997</v>
      </c>
      <c r="M140" s="130">
        <f t="shared" si="49"/>
        <v>1055.6666666666667</v>
      </c>
      <c r="N140" s="131">
        <f t="shared" si="41"/>
        <v>527.83333333333337</v>
      </c>
      <c r="O140" s="123"/>
      <c r="P140" s="120">
        <v>1953</v>
      </c>
      <c r="Q140" s="119">
        <f t="shared" si="45"/>
        <v>2929.5</v>
      </c>
      <c r="R140" s="123"/>
      <c r="S140" s="123"/>
      <c r="T140" s="123"/>
      <c r="U140" s="123"/>
      <c r="V140" s="123"/>
      <c r="W140" s="123"/>
      <c r="X140" s="123"/>
      <c r="Y140" s="123"/>
      <c r="Z140" s="123"/>
      <c r="AA140" s="123"/>
      <c r="AB140" s="123"/>
      <c r="AC140" s="123"/>
      <c r="AD140" s="123"/>
      <c r="AE140" s="123"/>
      <c r="AF140" s="123"/>
      <c r="AG140" s="123"/>
      <c r="AH140" s="123"/>
      <c r="AI140" s="123"/>
      <c r="AJ140" s="123"/>
      <c r="AK140" s="123"/>
      <c r="AL140" s="123"/>
      <c r="AM140" s="123"/>
    </row>
    <row r="141" spans="1:39" s="123" customFormat="1" x14ac:dyDescent="0.3">
      <c r="A141" s="120">
        <v>1770</v>
      </c>
      <c r="B141" s="100" t="s">
        <v>368</v>
      </c>
      <c r="C141" s="120">
        <v>24</v>
      </c>
      <c r="D141" s="120">
        <v>0</v>
      </c>
      <c r="E141" s="133">
        <f t="shared" si="48"/>
        <v>0</v>
      </c>
      <c r="F141" s="116">
        <v>4</v>
      </c>
      <c r="G141" s="120">
        <v>475</v>
      </c>
      <c r="H141" s="107">
        <f t="shared" si="46"/>
        <v>533.33333333333337</v>
      </c>
      <c r="I141" s="121">
        <f t="shared" si="43"/>
        <v>504.16666666666669</v>
      </c>
      <c r="J141" s="120">
        <v>168</v>
      </c>
      <c r="K141" s="121">
        <f t="shared" si="44"/>
        <v>336.16666666666669</v>
      </c>
      <c r="L141" s="77">
        <f>IF(K141&lt;=0,0, K141)/C141</f>
        <v>14.006944444444445</v>
      </c>
      <c r="M141" s="130">
        <f t="shared" si="49"/>
        <v>252.08333333333334</v>
      </c>
      <c r="N141" s="131">
        <f t="shared" si="41"/>
        <v>126.04166666666667</v>
      </c>
      <c r="P141" s="120">
        <v>400</v>
      </c>
      <c r="Q141" s="119">
        <f t="shared" si="45"/>
        <v>533.33333333333337</v>
      </c>
    </row>
    <row r="142" spans="1:39" s="123" customFormat="1" x14ac:dyDescent="0.3">
      <c r="A142" s="66">
        <v>3103</v>
      </c>
      <c r="B142" s="67" t="s">
        <v>99</v>
      </c>
      <c r="C142" s="66">
        <v>30</v>
      </c>
      <c r="D142" s="125">
        <v>684</v>
      </c>
      <c r="E142" s="133">
        <f t="shared" si="48"/>
        <v>384.26666666666665</v>
      </c>
      <c r="F142" s="68">
        <v>5</v>
      </c>
      <c r="G142" s="66">
        <v>2524</v>
      </c>
      <c r="H142" s="107">
        <f t="shared" si="46"/>
        <v>473.33333333333337</v>
      </c>
      <c r="I142" s="69">
        <f t="shared" si="43"/>
        <v>1498.6666666666667</v>
      </c>
      <c r="J142" s="66"/>
      <c r="K142" s="119">
        <f t="shared" si="44"/>
        <v>1114.4000000000001</v>
      </c>
      <c r="L142" s="77">
        <f>(I142-E142-J142)/C142</f>
        <v>37.146666666666668</v>
      </c>
      <c r="M142" s="130">
        <f t="shared" si="49"/>
        <v>599.4666666666667</v>
      </c>
      <c r="N142" s="131">
        <f t="shared" si="41"/>
        <v>299.73333333333335</v>
      </c>
      <c r="O142" s="99"/>
      <c r="P142" s="88">
        <v>284</v>
      </c>
      <c r="Q142" s="119">
        <f t="shared" si="45"/>
        <v>473.33333333333337</v>
      </c>
      <c r="R142" s="99"/>
      <c r="S142" s="99"/>
      <c r="T142" s="99"/>
      <c r="U142" s="99"/>
      <c r="V142" s="99"/>
      <c r="W142" s="99"/>
      <c r="X142" s="99"/>
      <c r="Y142" s="99"/>
      <c r="Z142" s="99"/>
      <c r="AA142" s="99"/>
      <c r="AB142" s="99"/>
      <c r="AC142" s="99"/>
      <c r="AD142" s="99"/>
      <c r="AE142" s="99"/>
      <c r="AF142" s="99"/>
      <c r="AG142" s="99"/>
      <c r="AH142" s="99"/>
      <c r="AI142" s="99"/>
      <c r="AJ142" s="99"/>
      <c r="AK142" s="99"/>
      <c r="AL142" s="99"/>
      <c r="AM142" s="99"/>
    </row>
    <row r="143" spans="1:39" s="71" customFormat="1" x14ac:dyDescent="0.3">
      <c r="A143" s="120">
        <v>1351</v>
      </c>
      <c r="B143" s="100" t="s">
        <v>179</v>
      </c>
      <c r="C143" s="120">
        <v>24</v>
      </c>
      <c r="D143" s="120">
        <v>305</v>
      </c>
      <c r="E143" s="133">
        <f t="shared" si="48"/>
        <v>201.5</v>
      </c>
      <c r="F143" s="116">
        <v>9</v>
      </c>
      <c r="G143" s="120">
        <v>963</v>
      </c>
      <c r="H143" s="107">
        <f t="shared" si="46"/>
        <v>900</v>
      </c>
      <c r="I143" s="121">
        <f t="shared" si="43"/>
        <v>931.5</v>
      </c>
      <c r="J143" s="120"/>
      <c r="K143" s="121">
        <f t="shared" si="44"/>
        <v>730</v>
      </c>
      <c r="L143" s="77">
        <f>(I143-E143-J143)/C143</f>
        <v>30.416666666666668</v>
      </c>
      <c r="M143" s="130">
        <f t="shared" si="49"/>
        <v>207</v>
      </c>
      <c r="N143" s="131">
        <f t="shared" si="41"/>
        <v>103.5</v>
      </c>
      <c r="O143" s="123"/>
      <c r="P143" s="120">
        <v>300</v>
      </c>
      <c r="Q143" s="119">
        <f t="shared" si="45"/>
        <v>900</v>
      </c>
      <c r="R143" s="123"/>
      <c r="S143" s="123"/>
      <c r="T143" s="123"/>
      <c r="U143" s="123"/>
      <c r="V143" s="123"/>
      <c r="W143" s="123"/>
      <c r="X143" s="123"/>
      <c r="Y143" s="123"/>
      <c r="Z143" s="123"/>
      <c r="AA143" s="123"/>
      <c r="AB143" s="123"/>
      <c r="AC143" s="123"/>
      <c r="AD143" s="123"/>
      <c r="AE143" s="123"/>
      <c r="AF143" s="123"/>
      <c r="AG143" s="123"/>
      <c r="AH143" s="123"/>
      <c r="AI143" s="123"/>
      <c r="AJ143" s="123"/>
      <c r="AK143" s="123"/>
      <c r="AL143" s="123"/>
      <c r="AM143" s="123"/>
    </row>
    <row r="144" spans="1:39" s="123" customFormat="1" x14ac:dyDescent="0.3">
      <c r="A144" s="66">
        <v>3079</v>
      </c>
      <c r="B144" s="67" t="s">
        <v>83</v>
      </c>
      <c r="C144" s="66">
        <v>12</v>
      </c>
      <c r="D144" s="88">
        <v>453</v>
      </c>
      <c r="E144" s="133">
        <f t="shared" si="48"/>
        <v>0</v>
      </c>
      <c r="F144" s="68">
        <v>4</v>
      </c>
      <c r="G144" s="66">
        <v>2725</v>
      </c>
      <c r="H144" s="107">
        <f t="shared" si="46"/>
        <v>2361.3333333333335</v>
      </c>
      <c r="I144" s="69">
        <f t="shared" si="43"/>
        <v>2543.166666666667</v>
      </c>
      <c r="J144" s="66">
        <v>1080</v>
      </c>
      <c r="K144" s="119">
        <f t="shared" si="44"/>
        <v>1463.166666666667</v>
      </c>
      <c r="L144" s="77">
        <f>IF(K144&lt;=0,0, K144)/C144</f>
        <v>121.93055555555559</v>
      </c>
      <c r="M144" s="130">
        <f t="shared" si="49"/>
        <v>1271.5833333333335</v>
      </c>
      <c r="N144" s="131">
        <f t="shared" si="41"/>
        <v>635.79166666666674</v>
      </c>
      <c r="O144" s="99"/>
      <c r="P144" s="88">
        <v>1771</v>
      </c>
      <c r="Q144" s="119">
        <f t="shared" si="45"/>
        <v>2361.3333333333335</v>
      </c>
      <c r="R144" s="99"/>
      <c r="S144" s="99"/>
      <c r="T144" s="99"/>
      <c r="U144" s="99"/>
      <c r="V144" s="99"/>
      <c r="W144" s="99"/>
      <c r="X144" s="99"/>
      <c r="Y144" s="99"/>
      <c r="Z144" s="99"/>
      <c r="AA144" s="99"/>
      <c r="AB144" s="99"/>
      <c r="AC144" s="99"/>
      <c r="AD144" s="99"/>
      <c r="AE144" s="99"/>
      <c r="AF144" s="99"/>
      <c r="AG144" s="99"/>
      <c r="AH144" s="99"/>
      <c r="AI144" s="99"/>
      <c r="AJ144" s="99"/>
      <c r="AK144" s="99"/>
      <c r="AL144" s="99"/>
      <c r="AM144" s="99"/>
    </row>
    <row r="145" spans="1:39" s="71" customFormat="1" x14ac:dyDescent="0.3">
      <c r="A145" s="120">
        <v>155</v>
      </c>
      <c r="B145" s="100" t="s">
        <v>376</v>
      </c>
      <c r="C145" s="120">
        <v>8</v>
      </c>
      <c r="D145" s="120">
        <v>0</v>
      </c>
      <c r="E145" s="133">
        <f t="shared" si="48"/>
        <v>0</v>
      </c>
      <c r="F145" s="116">
        <v>4</v>
      </c>
      <c r="G145" s="120">
        <v>40</v>
      </c>
      <c r="H145" s="107">
        <f t="shared" si="46"/>
        <v>80</v>
      </c>
      <c r="I145" s="121">
        <f t="shared" si="43"/>
        <v>60</v>
      </c>
      <c r="J145" s="120">
        <v>80</v>
      </c>
      <c r="K145" s="121">
        <f t="shared" si="44"/>
        <v>-20</v>
      </c>
      <c r="L145" s="77">
        <f>IF(K145&lt;=0,0, K145)/C145</f>
        <v>0</v>
      </c>
      <c r="M145" s="130">
        <f t="shared" si="49"/>
        <v>30</v>
      </c>
      <c r="N145" s="131">
        <f t="shared" si="41"/>
        <v>15</v>
      </c>
      <c r="O145" s="123"/>
      <c r="P145" s="120">
        <v>60</v>
      </c>
      <c r="Q145" s="119">
        <f t="shared" si="45"/>
        <v>80</v>
      </c>
      <c r="R145" s="123"/>
      <c r="S145" s="123"/>
      <c r="T145" s="123"/>
      <c r="U145" s="123"/>
      <c r="V145" s="123"/>
      <c r="W145" s="123"/>
      <c r="X145" s="123"/>
      <c r="Y145" s="123"/>
      <c r="Z145" s="123"/>
      <c r="AA145" s="123"/>
      <c r="AB145" s="123"/>
      <c r="AC145" s="123"/>
      <c r="AD145" s="123"/>
      <c r="AE145" s="123"/>
      <c r="AF145" s="123"/>
      <c r="AG145" s="123"/>
      <c r="AH145" s="123"/>
      <c r="AI145" s="123"/>
      <c r="AJ145" s="123"/>
      <c r="AK145" s="123"/>
      <c r="AL145" s="123"/>
      <c r="AM145" s="123"/>
    </row>
    <row r="146" spans="1:39" s="71" customFormat="1" x14ac:dyDescent="0.3">
      <c r="A146" s="66">
        <v>165</v>
      </c>
      <c r="B146" s="67" t="s">
        <v>82</v>
      </c>
      <c r="C146" s="66">
        <v>24</v>
      </c>
      <c r="D146" s="88">
        <v>8823</v>
      </c>
      <c r="E146" s="133">
        <f t="shared" si="48"/>
        <v>6083.291666666667</v>
      </c>
      <c r="F146" s="68">
        <v>4</v>
      </c>
      <c r="G146" s="66">
        <v>12855</v>
      </c>
      <c r="H146" s="107">
        <f t="shared" si="46"/>
        <v>9062.6666666666661</v>
      </c>
      <c r="I146" s="69">
        <f t="shared" ref="I146:I177" si="50">SUM(G146+H146)/2</f>
        <v>10958.833333333332</v>
      </c>
      <c r="J146" s="66">
        <v>960</v>
      </c>
      <c r="K146" s="119">
        <f t="shared" ref="K146:K177" si="51">I146-E146-J146</f>
        <v>3915.5416666666652</v>
      </c>
      <c r="L146" s="77">
        <f>IF(K146&lt;=0,0, K146)/C146</f>
        <v>163.14756944444437</v>
      </c>
      <c r="M146" s="130">
        <f t="shared" si="49"/>
        <v>5479.4166666666661</v>
      </c>
      <c r="N146" s="131">
        <f t="shared" si="41"/>
        <v>2739.708333333333</v>
      </c>
      <c r="O146" s="99"/>
      <c r="P146" s="88">
        <v>6797</v>
      </c>
      <c r="Q146" s="119">
        <f t="shared" si="45"/>
        <v>9062.6666666666661</v>
      </c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  <c r="AD146" s="99"/>
      <c r="AE146" s="99"/>
      <c r="AF146" s="99"/>
      <c r="AG146" s="99"/>
      <c r="AH146" s="99"/>
      <c r="AI146" s="99"/>
      <c r="AJ146" s="99"/>
      <c r="AK146" s="99"/>
      <c r="AL146" s="99"/>
      <c r="AM146" s="99"/>
    </row>
    <row r="147" spans="1:39" s="71" customFormat="1" x14ac:dyDescent="0.3">
      <c r="A147" s="66">
        <v>1820</v>
      </c>
      <c r="B147" s="67" t="s">
        <v>439</v>
      </c>
      <c r="C147" s="66">
        <v>8</v>
      </c>
      <c r="D147" s="88">
        <v>279</v>
      </c>
      <c r="E147" s="133">
        <f t="shared" si="48"/>
        <v>217.54166666666666</v>
      </c>
      <c r="F147" s="68">
        <v>4</v>
      </c>
      <c r="G147" s="66">
        <v>205</v>
      </c>
      <c r="H147" s="107">
        <f t="shared" si="46"/>
        <v>286.66666666666669</v>
      </c>
      <c r="I147" s="69">
        <f t="shared" si="50"/>
        <v>245.83333333333334</v>
      </c>
      <c r="J147" s="66">
        <v>150</v>
      </c>
      <c r="K147" s="119">
        <f t="shared" si="51"/>
        <v>-121.70833333333331</v>
      </c>
      <c r="L147" s="77">
        <f>IF(K147&lt;=0,0, K147)/C147</f>
        <v>0</v>
      </c>
      <c r="M147" s="130">
        <f t="shared" si="49"/>
        <v>122.91666666666667</v>
      </c>
      <c r="N147" s="131">
        <f t="shared" si="41"/>
        <v>61.458333333333336</v>
      </c>
      <c r="O147" s="99"/>
      <c r="P147" s="88">
        <v>215</v>
      </c>
      <c r="Q147" s="119">
        <f t="shared" si="45"/>
        <v>286.66666666666669</v>
      </c>
      <c r="R147" s="99"/>
      <c r="S147" s="99"/>
      <c r="T147" s="99"/>
      <c r="U147" s="99"/>
      <c r="V147" s="99"/>
      <c r="W147" s="99"/>
      <c r="X147" s="99"/>
      <c r="Y147" s="99"/>
      <c r="Z147" s="99"/>
      <c r="AA147" s="99"/>
      <c r="AB147" s="99"/>
      <c r="AC147" s="99"/>
      <c r="AD147" s="99"/>
      <c r="AE147" s="99"/>
      <c r="AF147" s="99"/>
      <c r="AG147" s="99"/>
      <c r="AH147" s="99"/>
      <c r="AI147" s="99"/>
      <c r="AJ147" s="99"/>
      <c r="AK147" s="99"/>
      <c r="AL147" s="99"/>
      <c r="AM147" s="99"/>
    </row>
    <row r="148" spans="1:39" s="123" customFormat="1" x14ac:dyDescent="0.3">
      <c r="A148" s="66">
        <v>3135</v>
      </c>
      <c r="B148" s="67" t="s">
        <v>240</v>
      </c>
      <c r="C148" s="66">
        <v>10</v>
      </c>
      <c r="D148" s="88">
        <v>33</v>
      </c>
      <c r="E148" s="133">
        <f t="shared" si="48"/>
        <v>24</v>
      </c>
      <c r="F148" s="68">
        <v>8</v>
      </c>
      <c r="G148" s="66">
        <v>56</v>
      </c>
      <c r="H148" s="107">
        <f t="shared" si="46"/>
        <v>88</v>
      </c>
      <c r="I148" s="69">
        <f t="shared" si="50"/>
        <v>72</v>
      </c>
      <c r="J148" s="66"/>
      <c r="K148" s="119">
        <f t="shared" si="51"/>
        <v>48</v>
      </c>
      <c r="L148" s="77">
        <f>(I148-E148-J148)/C148</f>
        <v>4.8</v>
      </c>
      <c r="M148" s="130">
        <f t="shared" si="49"/>
        <v>18</v>
      </c>
      <c r="N148" s="131">
        <f t="shared" si="41"/>
        <v>9</v>
      </c>
      <c r="O148" s="99"/>
      <c r="P148" s="88">
        <v>33</v>
      </c>
      <c r="Q148" s="119">
        <f t="shared" si="45"/>
        <v>88</v>
      </c>
      <c r="R148" s="99"/>
      <c r="S148" s="99"/>
      <c r="T148" s="99"/>
      <c r="U148" s="99"/>
      <c r="V148" s="99"/>
      <c r="W148" s="99"/>
      <c r="X148" s="99"/>
      <c r="Y148" s="99"/>
      <c r="Z148" s="99"/>
      <c r="AA148" s="99"/>
      <c r="AB148" s="99"/>
      <c r="AC148" s="99"/>
      <c r="AD148" s="99"/>
      <c r="AE148" s="99"/>
      <c r="AF148" s="99"/>
      <c r="AG148" s="99"/>
      <c r="AH148" s="99"/>
      <c r="AI148" s="99"/>
      <c r="AJ148" s="99"/>
      <c r="AK148" s="99"/>
      <c r="AL148" s="99"/>
      <c r="AM148" s="99"/>
    </row>
    <row r="149" spans="1:39" s="71" customFormat="1" x14ac:dyDescent="0.3">
      <c r="A149" s="66">
        <v>84</v>
      </c>
      <c r="B149" s="67" t="s">
        <v>391</v>
      </c>
      <c r="C149" s="66">
        <v>12</v>
      </c>
      <c r="D149" s="88">
        <v>27045</v>
      </c>
      <c r="E149" s="133">
        <f t="shared" si="48"/>
        <v>26445</v>
      </c>
      <c r="F149" s="68">
        <v>36</v>
      </c>
      <c r="G149" s="66">
        <v>21600</v>
      </c>
      <c r="H149" s="107">
        <f t="shared" si="46"/>
        <v>21600</v>
      </c>
      <c r="I149" s="69">
        <f t="shared" si="50"/>
        <v>21600</v>
      </c>
      <c r="J149" s="66"/>
      <c r="K149" s="119">
        <f t="shared" si="51"/>
        <v>-4845</v>
      </c>
      <c r="L149" s="77">
        <f>(I149-E149-J149)/C149</f>
        <v>-403.75</v>
      </c>
      <c r="M149" s="130">
        <f t="shared" si="49"/>
        <v>1200</v>
      </c>
      <c r="N149" s="131">
        <f t="shared" si="41"/>
        <v>600</v>
      </c>
      <c r="O149" s="99"/>
      <c r="P149" s="88">
        <v>1800</v>
      </c>
      <c r="Q149" s="119">
        <f t="shared" si="45"/>
        <v>21600</v>
      </c>
      <c r="R149" s="99"/>
      <c r="S149" s="99"/>
      <c r="T149" s="99"/>
      <c r="U149" s="99"/>
      <c r="V149" s="99"/>
      <c r="W149" s="99"/>
      <c r="X149" s="99"/>
      <c r="Y149" s="99"/>
      <c r="Z149" s="99"/>
      <c r="AA149" s="99"/>
      <c r="AB149" s="99"/>
      <c r="AC149" s="99"/>
      <c r="AD149" s="99"/>
      <c r="AE149" s="99"/>
      <c r="AF149" s="99"/>
      <c r="AG149" s="99"/>
      <c r="AH149" s="99"/>
      <c r="AI149" s="99"/>
      <c r="AJ149" s="99"/>
      <c r="AK149" s="99"/>
      <c r="AL149" s="99"/>
      <c r="AM149" s="99"/>
    </row>
    <row r="150" spans="1:39" s="71" customFormat="1" x14ac:dyDescent="0.3">
      <c r="A150" s="66">
        <v>167</v>
      </c>
      <c r="B150" s="67" t="s">
        <v>175</v>
      </c>
      <c r="C150" s="66">
        <v>1</v>
      </c>
      <c r="D150" s="88">
        <v>57</v>
      </c>
      <c r="E150" s="133">
        <f t="shared" si="48"/>
        <v>16.166666666666671</v>
      </c>
      <c r="F150" s="68">
        <v>10</v>
      </c>
      <c r="G150" s="66">
        <v>200</v>
      </c>
      <c r="H150" s="107">
        <f t="shared" si="46"/>
        <v>616.66666666666663</v>
      </c>
      <c r="I150" s="69">
        <f t="shared" si="50"/>
        <v>408.33333333333331</v>
      </c>
      <c r="J150" s="66"/>
      <c r="K150" s="119">
        <f t="shared" si="51"/>
        <v>392.16666666666663</v>
      </c>
      <c r="L150" s="77">
        <f>(I150-E150-J150)/C150</f>
        <v>392.16666666666663</v>
      </c>
      <c r="M150" s="130">
        <f t="shared" si="49"/>
        <v>81.666666666666657</v>
      </c>
      <c r="N150" s="131">
        <f t="shared" si="41"/>
        <v>40.833333333333329</v>
      </c>
      <c r="O150" s="99"/>
      <c r="P150" s="88">
        <v>185</v>
      </c>
      <c r="Q150" s="119">
        <f t="shared" si="45"/>
        <v>616.66666666666663</v>
      </c>
      <c r="R150" s="99"/>
      <c r="S150" s="99"/>
      <c r="T150" s="99"/>
      <c r="U150" s="99"/>
      <c r="V150" s="99"/>
      <c r="W150" s="99"/>
      <c r="X150" s="99"/>
      <c r="Y150" s="99"/>
      <c r="Z150" s="99"/>
      <c r="AA150" s="99"/>
      <c r="AB150" s="99"/>
      <c r="AC150" s="99"/>
      <c r="AD150" s="99"/>
      <c r="AE150" s="99"/>
      <c r="AF150" s="99"/>
      <c r="AG150" s="99"/>
      <c r="AH150" s="99"/>
      <c r="AI150" s="99"/>
      <c r="AJ150" s="99"/>
      <c r="AK150" s="99"/>
      <c r="AL150" s="99"/>
      <c r="AM150" s="99"/>
    </row>
    <row r="151" spans="1:39" s="71" customFormat="1" x14ac:dyDescent="0.3">
      <c r="A151" s="66">
        <v>166</v>
      </c>
      <c r="B151" s="67" t="s">
        <v>176</v>
      </c>
      <c r="C151" s="66">
        <v>1</v>
      </c>
      <c r="D151" s="88">
        <v>0</v>
      </c>
      <c r="E151" s="133">
        <f t="shared" si="48"/>
        <v>0</v>
      </c>
      <c r="F151" s="68">
        <v>10</v>
      </c>
      <c r="G151" s="66">
        <v>0</v>
      </c>
      <c r="H151" s="107">
        <f t="shared" si="46"/>
        <v>0</v>
      </c>
      <c r="I151" s="69">
        <f t="shared" si="50"/>
        <v>0</v>
      </c>
      <c r="J151" s="66"/>
      <c r="K151" s="119">
        <f t="shared" si="51"/>
        <v>0</v>
      </c>
      <c r="L151" s="77">
        <f>(I151-E151-J151)/C151</f>
        <v>0</v>
      </c>
      <c r="M151" s="130">
        <f t="shared" si="49"/>
        <v>0</v>
      </c>
      <c r="N151" s="131">
        <f t="shared" si="41"/>
        <v>0</v>
      </c>
      <c r="O151" s="99"/>
      <c r="P151" s="88"/>
      <c r="Q151" s="119">
        <f t="shared" si="45"/>
        <v>0</v>
      </c>
      <c r="R151" s="99"/>
      <c r="S151" s="99"/>
      <c r="T151" s="99"/>
      <c r="U151" s="99"/>
      <c r="V151" s="99"/>
      <c r="W151" s="99"/>
      <c r="X151" s="99"/>
      <c r="Y151" s="99"/>
      <c r="Z151" s="99"/>
      <c r="AA151" s="99"/>
      <c r="AB151" s="99"/>
      <c r="AC151" s="99"/>
      <c r="AD151" s="99"/>
      <c r="AE151" s="99"/>
      <c r="AF151" s="99"/>
      <c r="AG151" s="99"/>
      <c r="AH151" s="99"/>
      <c r="AI151" s="99"/>
      <c r="AJ151" s="99"/>
      <c r="AK151" s="99"/>
      <c r="AL151" s="99"/>
      <c r="AM151" s="99"/>
    </row>
    <row r="152" spans="1:39" s="71" customFormat="1" x14ac:dyDescent="0.3">
      <c r="A152" s="66">
        <v>3102</v>
      </c>
      <c r="B152" s="67" t="s">
        <v>84</v>
      </c>
      <c r="C152" s="66">
        <v>6</v>
      </c>
      <c r="D152" s="88">
        <v>52</v>
      </c>
      <c r="E152" s="133">
        <f t="shared" si="48"/>
        <v>8.875</v>
      </c>
      <c r="F152" s="68">
        <v>4</v>
      </c>
      <c r="G152" s="66">
        <v>121</v>
      </c>
      <c r="H152" s="107">
        <f t="shared" si="46"/>
        <v>224</v>
      </c>
      <c r="I152" s="69">
        <f t="shared" si="50"/>
        <v>172.5</v>
      </c>
      <c r="J152" s="66">
        <v>150</v>
      </c>
      <c r="K152" s="119">
        <f t="shared" si="51"/>
        <v>13.625</v>
      </c>
      <c r="L152" s="77">
        <f>IF(K152&lt;=0,0, K152)/C152</f>
        <v>2.2708333333333335</v>
      </c>
      <c r="M152" s="130">
        <f t="shared" si="49"/>
        <v>86.25</v>
      </c>
      <c r="N152" s="131">
        <f t="shared" si="41"/>
        <v>43.125</v>
      </c>
      <c r="O152" s="99"/>
      <c r="P152" s="88">
        <v>168</v>
      </c>
      <c r="Q152" s="119">
        <f t="shared" si="45"/>
        <v>224</v>
      </c>
      <c r="R152" s="99"/>
      <c r="S152" s="99"/>
      <c r="T152" s="99"/>
      <c r="U152" s="99"/>
      <c r="V152" s="99"/>
      <c r="W152" s="99"/>
      <c r="X152" s="99"/>
      <c r="Y152" s="99"/>
      <c r="Z152" s="99"/>
      <c r="AA152" s="99"/>
      <c r="AB152" s="99"/>
      <c r="AC152" s="99"/>
      <c r="AD152" s="99"/>
      <c r="AE152" s="99"/>
      <c r="AF152" s="99"/>
      <c r="AG152" s="99"/>
      <c r="AH152" s="99"/>
      <c r="AI152" s="99"/>
      <c r="AJ152" s="99"/>
      <c r="AK152" s="99"/>
      <c r="AL152" s="99"/>
      <c r="AM152" s="99"/>
    </row>
    <row r="153" spans="1:39" s="71" customFormat="1" x14ac:dyDescent="0.3">
      <c r="A153" s="73">
        <v>3</v>
      </c>
      <c r="B153" s="74" t="s">
        <v>20</v>
      </c>
      <c r="C153" s="73">
        <v>24</v>
      </c>
      <c r="D153" s="73">
        <v>0</v>
      </c>
      <c r="E153" s="133">
        <f t="shared" si="48"/>
        <v>0</v>
      </c>
      <c r="F153" s="76">
        <v>9</v>
      </c>
      <c r="G153" s="73">
        <v>1476</v>
      </c>
      <c r="H153" s="77">
        <f>Q153</f>
        <v>1476</v>
      </c>
      <c r="I153" s="77">
        <f t="shared" si="50"/>
        <v>1476</v>
      </c>
      <c r="J153" s="73"/>
      <c r="K153" s="77">
        <f t="shared" si="51"/>
        <v>1476</v>
      </c>
      <c r="L153" s="77">
        <f t="shared" ref="L153:L159" si="52">(I153-E153-J153)/C153</f>
        <v>61.5</v>
      </c>
      <c r="M153" s="130">
        <f t="shared" si="49"/>
        <v>328</v>
      </c>
      <c r="N153" s="131">
        <f t="shared" si="41"/>
        <v>164</v>
      </c>
      <c r="O153" s="78"/>
      <c r="P153" s="73"/>
      <c r="Q153" s="119">
        <v>1476</v>
      </c>
      <c r="R153" s="78"/>
      <c r="S153" s="78"/>
      <c r="T153" s="78"/>
      <c r="U153" s="78"/>
      <c r="V153" s="78"/>
      <c r="W153" s="78"/>
      <c r="X153" s="78"/>
      <c r="Y153" s="78"/>
      <c r="Z153" s="78"/>
      <c r="AA153" s="78"/>
      <c r="AB153" s="78"/>
      <c r="AC153" s="78"/>
      <c r="AD153" s="78"/>
      <c r="AE153" s="78"/>
      <c r="AF153" s="78"/>
      <c r="AG153" s="78"/>
      <c r="AH153" s="78"/>
      <c r="AI153" s="78"/>
      <c r="AJ153" s="78"/>
      <c r="AK153" s="78"/>
      <c r="AL153" s="78"/>
      <c r="AM153" s="78"/>
    </row>
    <row r="154" spans="1:39" s="78" customFormat="1" x14ac:dyDescent="0.3">
      <c r="A154" s="73">
        <v>2</v>
      </c>
      <c r="B154" s="74" t="s">
        <v>19</v>
      </c>
      <c r="C154" s="73">
        <v>24</v>
      </c>
      <c r="D154" s="73">
        <v>0</v>
      </c>
      <c r="E154" s="133">
        <f t="shared" si="48"/>
        <v>0</v>
      </c>
      <c r="F154" s="76">
        <v>9</v>
      </c>
      <c r="G154" s="73">
        <v>3848</v>
      </c>
      <c r="H154" s="77">
        <f>Q154</f>
        <v>3848</v>
      </c>
      <c r="I154" s="77">
        <f t="shared" si="50"/>
        <v>3848</v>
      </c>
      <c r="J154" s="73"/>
      <c r="K154" s="77">
        <f t="shared" si="51"/>
        <v>3848</v>
      </c>
      <c r="L154" s="77">
        <f t="shared" si="52"/>
        <v>160.33333333333334</v>
      </c>
      <c r="M154" s="130">
        <f t="shared" si="49"/>
        <v>855.11111111111109</v>
      </c>
      <c r="N154" s="131">
        <f t="shared" si="41"/>
        <v>427.55555555555554</v>
      </c>
      <c r="P154" s="73"/>
      <c r="Q154" s="119">
        <v>3848</v>
      </c>
    </row>
    <row r="155" spans="1:39" s="19" customFormat="1" x14ac:dyDescent="0.3">
      <c r="A155" s="66">
        <v>59</v>
      </c>
      <c r="B155" s="67" t="s">
        <v>112</v>
      </c>
      <c r="C155" s="66">
        <v>12</v>
      </c>
      <c r="D155" s="88">
        <v>1382</v>
      </c>
      <c r="E155" s="133">
        <f t="shared" si="48"/>
        <v>941.72222222222217</v>
      </c>
      <c r="F155" s="68">
        <v>9</v>
      </c>
      <c r="G155" s="66">
        <v>3992</v>
      </c>
      <c r="H155" s="107">
        <f t="shared" ref="H155:H170" si="53">Q155</f>
        <v>3933</v>
      </c>
      <c r="I155" s="69">
        <f t="shared" si="50"/>
        <v>3962.5</v>
      </c>
      <c r="J155" s="66">
        <v>480</v>
      </c>
      <c r="K155" s="119">
        <f t="shared" si="51"/>
        <v>2540.7777777777778</v>
      </c>
      <c r="L155" s="77">
        <f t="shared" si="52"/>
        <v>211.7314814814815</v>
      </c>
      <c r="M155" s="130">
        <f t="shared" si="49"/>
        <v>880.55555555555554</v>
      </c>
      <c r="N155" s="131">
        <f t="shared" si="41"/>
        <v>440.27777777777777</v>
      </c>
      <c r="O155" s="12"/>
      <c r="P155" s="14">
        <v>1311</v>
      </c>
      <c r="Q155" s="119">
        <f t="shared" ref="Q155:Q186" si="54">P155/3*F155</f>
        <v>3933</v>
      </c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</row>
    <row r="156" spans="1:39" s="104" customFormat="1" x14ac:dyDescent="0.3">
      <c r="A156" s="66">
        <v>4</v>
      </c>
      <c r="B156" s="67" t="s">
        <v>21</v>
      </c>
      <c r="C156" s="66">
        <v>24</v>
      </c>
      <c r="D156" s="88">
        <v>2039</v>
      </c>
      <c r="E156" s="133">
        <f t="shared" si="48"/>
        <v>1868.0555555555557</v>
      </c>
      <c r="F156" s="68">
        <v>9</v>
      </c>
      <c r="G156" s="66">
        <v>2237</v>
      </c>
      <c r="H156" s="107">
        <f t="shared" si="53"/>
        <v>840</v>
      </c>
      <c r="I156" s="69">
        <f t="shared" si="50"/>
        <v>1538.5</v>
      </c>
      <c r="J156" s="66"/>
      <c r="K156" s="119">
        <f t="shared" si="51"/>
        <v>-329.55555555555566</v>
      </c>
      <c r="L156" s="77">
        <f t="shared" si="52"/>
        <v>-13.731481481481486</v>
      </c>
      <c r="M156" s="130">
        <f t="shared" si="49"/>
        <v>341.88888888888891</v>
      </c>
      <c r="N156" s="131">
        <f t="shared" si="41"/>
        <v>170.94444444444446</v>
      </c>
      <c r="O156" s="12"/>
      <c r="P156" s="14">
        <v>280</v>
      </c>
      <c r="Q156" s="119">
        <f t="shared" si="54"/>
        <v>840</v>
      </c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</row>
    <row r="157" spans="1:39" s="104" customFormat="1" x14ac:dyDescent="0.3">
      <c r="A157" s="66">
        <v>5</v>
      </c>
      <c r="B157" s="67" t="s">
        <v>22</v>
      </c>
      <c r="C157" s="66">
        <v>24</v>
      </c>
      <c r="D157" s="88">
        <v>1449</v>
      </c>
      <c r="E157" s="133">
        <f t="shared" si="48"/>
        <v>1240.8888888888889</v>
      </c>
      <c r="F157" s="68">
        <v>9</v>
      </c>
      <c r="G157" s="66">
        <v>2120</v>
      </c>
      <c r="H157" s="107">
        <f t="shared" si="53"/>
        <v>1626</v>
      </c>
      <c r="I157" s="69">
        <f t="shared" si="50"/>
        <v>1873</v>
      </c>
      <c r="J157" s="66"/>
      <c r="K157" s="119">
        <f t="shared" si="51"/>
        <v>632.11111111111109</v>
      </c>
      <c r="L157" s="77">
        <f t="shared" si="52"/>
        <v>26.337962962962962</v>
      </c>
      <c r="M157" s="130">
        <f t="shared" si="49"/>
        <v>416.22222222222223</v>
      </c>
      <c r="N157" s="131">
        <f t="shared" si="41"/>
        <v>208.11111111111111</v>
      </c>
      <c r="O157" s="12"/>
      <c r="P157" s="14">
        <v>542</v>
      </c>
      <c r="Q157" s="119">
        <f t="shared" si="54"/>
        <v>1626</v>
      </c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</row>
    <row r="158" spans="1:39" s="104" customFormat="1" x14ac:dyDescent="0.3">
      <c r="A158" s="66">
        <v>1388</v>
      </c>
      <c r="B158" s="67" t="s">
        <v>24</v>
      </c>
      <c r="C158" s="66">
        <v>24</v>
      </c>
      <c r="D158" s="88">
        <v>1415</v>
      </c>
      <c r="E158" s="133">
        <f t="shared" si="48"/>
        <v>1287.6666666666667</v>
      </c>
      <c r="F158" s="68">
        <v>9</v>
      </c>
      <c r="G158" s="66">
        <v>1341</v>
      </c>
      <c r="H158" s="107">
        <f t="shared" si="53"/>
        <v>951</v>
      </c>
      <c r="I158" s="69">
        <f t="shared" si="50"/>
        <v>1146</v>
      </c>
      <c r="J158" s="66"/>
      <c r="K158" s="119">
        <f t="shared" si="51"/>
        <v>-141.66666666666674</v>
      </c>
      <c r="L158" s="77">
        <f t="shared" si="52"/>
        <v>-5.9027777777777812</v>
      </c>
      <c r="M158" s="130">
        <f t="shared" si="49"/>
        <v>254.66666666666666</v>
      </c>
      <c r="N158" s="131">
        <f t="shared" si="41"/>
        <v>127.33333333333333</v>
      </c>
      <c r="O158" s="12"/>
      <c r="P158" s="14">
        <v>317</v>
      </c>
      <c r="Q158" s="119">
        <f t="shared" si="54"/>
        <v>951</v>
      </c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</row>
    <row r="159" spans="1:39" s="104" customFormat="1" x14ac:dyDescent="0.3">
      <c r="A159" s="66">
        <v>3017</v>
      </c>
      <c r="B159" s="67" t="s">
        <v>340</v>
      </c>
      <c r="C159" s="66">
        <v>24</v>
      </c>
      <c r="D159" s="88">
        <v>1819</v>
      </c>
      <c r="E159" s="133">
        <f t="shared" si="48"/>
        <v>1599.6666666666667</v>
      </c>
      <c r="F159" s="68">
        <v>9</v>
      </c>
      <c r="G159" s="66">
        <v>2367</v>
      </c>
      <c r="H159" s="107">
        <f t="shared" si="53"/>
        <v>1581</v>
      </c>
      <c r="I159" s="69">
        <f t="shared" si="50"/>
        <v>1974</v>
      </c>
      <c r="J159" s="66"/>
      <c r="K159" s="119">
        <f t="shared" si="51"/>
        <v>374.33333333333326</v>
      </c>
      <c r="L159" s="77">
        <f t="shared" si="52"/>
        <v>15.59722222222222</v>
      </c>
      <c r="M159" s="130">
        <f t="shared" si="49"/>
        <v>438.66666666666669</v>
      </c>
      <c r="N159" s="131">
        <f t="shared" si="41"/>
        <v>219.33333333333334</v>
      </c>
      <c r="O159" s="99"/>
      <c r="P159" s="88">
        <v>527</v>
      </c>
      <c r="Q159" s="119">
        <f t="shared" si="54"/>
        <v>1581</v>
      </c>
      <c r="R159" s="99"/>
      <c r="S159" s="99"/>
      <c r="T159" s="99"/>
      <c r="U159" s="99"/>
      <c r="V159" s="99"/>
      <c r="W159" s="99"/>
      <c r="X159" s="99"/>
      <c r="Y159" s="99"/>
      <c r="Z159" s="99"/>
      <c r="AA159" s="99"/>
      <c r="AB159" s="99"/>
      <c r="AC159" s="99"/>
      <c r="AD159" s="99"/>
      <c r="AE159" s="99"/>
      <c r="AF159" s="99"/>
      <c r="AG159" s="99"/>
      <c r="AH159" s="99"/>
      <c r="AI159" s="99"/>
      <c r="AJ159" s="99"/>
      <c r="AK159" s="99"/>
      <c r="AL159" s="99"/>
      <c r="AM159" s="99"/>
    </row>
    <row r="160" spans="1:39" s="71" customFormat="1" x14ac:dyDescent="0.3">
      <c r="A160" s="66">
        <v>12</v>
      </c>
      <c r="B160" s="67" t="s">
        <v>138</v>
      </c>
      <c r="C160" s="66">
        <v>200</v>
      </c>
      <c r="D160" s="88">
        <v>0</v>
      </c>
      <c r="E160" s="133">
        <f t="shared" si="48"/>
        <v>0</v>
      </c>
      <c r="F160" s="68">
        <v>3.5</v>
      </c>
      <c r="G160" s="66">
        <v>38920</v>
      </c>
      <c r="H160" s="107">
        <f t="shared" si="53"/>
        <v>23426.666666666664</v>
      </c>
      <c r="I160" s="69">
        <f t="shared" si="50"/>
        <v>31173.333333333332</v>
      </c>
      <c r="J160" s="66">
        <v>16000</v>
      </c>
      <c r="K160" s="119">
        <f t="shared" si="51"/>
        <v>15173.333333333332</v>
      </c>
      <c r="L160" s="77">
        <f>IF(K160&lt;=0,0, K160)/C160</f>
        <v>75.86666666666666</v>
      </c>
      <c r="M160" s="130">
        <f t="shared" si="49"/>
        <v>17813.333333333332</v>
      </c>
      <c r="N160" s="131">
        <f t="shared" si="41"/>
        <v>8906.6666666666661</v>
      </c>
      <c r="O160" s="99"/>
      <c r="P160" s="88">
        <v>20080</v>
      </c>
      <c r="Q160" s="119">
        <f t="shared" si="54"/>
        <v>23426.666666666664</v>
      </c>
      <c r="R160" s="99"/>
      <c r="S160" s="99"/>
      <c r="T160" s="99"/>
      <c r="U160" s="99"/>
      <c r="V160" s="99"/>
      <c r="W160" s="99"/>
      <c r="X160" s="99"/>
      <c r="Y160" s="99"/>
      <c r="Z160" s="99"/>
      <c r="AA160" s="99"/>
      <c r="AB160" s="99"/>
      <c r="AC160" s="99"/>
      <c r="AD160" s="99"/>
      <c r="AE160" s="99"/>
      <c r="AF160" s="99"/>
      <c r="AG160" s="99"/>
      <c r="AH160" s="99"/>
      <c r="AI160" s="99"/>
      <c r="AJ160" s="99"/>
      <c r="AK160" s="99"/>
      <c r="AL160" s="99"/>
      <c r="AM160" s="99"/>
    </row>
    <row r="161" spans="1:39" s="71" customFormat="1" x14ac:dyDescent="0.3">
      <c r="A161" s="66">
        <v>1519</v>
      </c>
      <c r="B161" s="67" t="s">
        <v>180</v>
      </c>
      <c r="C161" s="66">
        <v>36</v>
      </c>
      <c r="D161" s="88">
        <v>937</v>
      </c>
      <c r="E161" s="133">
        <f t="shared" si="48"/>
        <v>469.16666666666669</v>
      </c>
      <c r="F161" s="68">
        <v>4.5</v>
      </c>
      <c r="G161" s="66">
        <v>2115</v>
      </c>
      <c r="H161" s="107">
        <f t="shared" si="53"/>
        <v>2095.5</v>
      </c>
      <c r="I161" s="69">
        <f t="shared" si="50"/>
        <v>2105.25</v>
      </c>
      <c r="J161" s="66">
        <v>360</v>
      </c>
      <c r="K161" s="119">
        <f t="shared" si="51"/>
        <v>1276.0833333333333</v>
      </c>
      <c r="L161" s="77">
        <f>IF(K161&lt;=0,0, K161)/C161</f>
        <v>35.44675925925926</v>
      </c>
      <c r="M161" s="130">
        <f t="shared" si="49"/>
        <v>935.66666666666663</v>
      </c>
      <c r="N161" s="131">
        <f t="shared" si="41"/>
        <v>467.83333333333331</v>
      </c>
      <c r="O161" s="99"/>
      <c r="P161" s="88">
        <v>1397</v>
      </c>
      <c r="Q161" s="119">
        <f t="shared" si="54"/>
        <v>2095.5</v>
      </c>
      <c r="R161" s="99"/>
      <c r="S161" s="99"/>
      <c r="T161" s="99"/>
      <c r="U161" s="99"/>
      <c r="V161" s="99"/>
      <c r="W161" s="99"/>
      <c r="X161" s="99"/>
      <c r="Y161" s="99"/>
      <c r="Z161" s="99"/>
      <c r="AA161" s="99"/>
      <c r="AB161" s="99"/>
      <c r="AC161" s="99"/>
      <c r="AD161" s="99"/>
      <c r="AE161" s="99"/>
      <c r="AF161" s="99"/>
      <c r="AG161" s="99"/>
      <c r="AH161" s="99"/>
      <c r="AI161" s="99"/>
      <c r="AJ161" s="99"/>
      <c r="AK161" s="99"/>
      <c r="AL161" s="99"/>
      <c r="AM161" s="99"/>
    </row>
    <row r="162" spans="1:39" s="71" customFormat="1" x14ac:dyDescent="0.3">
      <c r="A162" s="66">
        <v>1520</v>
      </c>
      <c r="B162" s="67" t="s">
        <v>181</v>
      </c>
      <c r="C162" s="66">
        <v>36</v>
      </c>
      <c r="D162" s="88">
        <v>1108</v>
      </c>
      <c r="E162" s="133">
        <f t="shared" si="48"/>
        <v>844.22222222222217</v>
      </c>
      <c r="F162" s="68">
        <v>4.5</v>
      </c>
      <c r="G162" s="66">
        <v>1375</v>
      </c>
      <c r="H162" s="107">
        <f t="shared" si="53"/>
        <v>999</v>
      </c>
      <c r="I162" s="69">
        <f t="shared" si="50"/>
        <v>1187</v>
      </c>
      <c r="J162" s="66"/>
      <c r="K162" s="119">
        <f t="shared" si="51"/>
        <v>342.77777777777783</v>
      </c>
      <c r="L162" s="77">
        <f>IF(K162&lt;=0,0, K162)/C162</f>
        <v>9.5216049382716061</v>
      </c>
      <c r="M162" s="130">
        <f t="shared" si="49"/>
        <v>527.55555555555554</v>
      </c>
      <c r="N162" s="131">
        <f t="shared" si="41"/>
        <v>263.77777777777777</v>
      </c>
      <c r="O162" s="99"/>
      <c r="P162" s="88">
        <v>666</v>
      </c>
      <c r="Q162" s="119">
        <f t="shared" si="54"/>
        <v>999</v>
      </c>
      <c r="R162" s="99"/>
      <c r="S162" s="99"/>
      <c r="T162" s="99"/>
      <c r="U162" s="99"/>
      <c r="V162" s="99"/>
      <c r="W162" s="99"/>
      <c r="X162" s="99"/>
      <c r="Y162" s="99"/>
      <c r="Z162" s="99"/>
      <c r="AA162" s="99"/>
      <c r="AB162" s="99"/>
      <c r="AC162" s="99"/>
      <c r="AD162" s="99"/>
      <c r="AE162" s="99"/>
      <c r="AF162" s="99"/>
      <c r="AG162" s="99"/>
      <c r="AH162" s="99"/>
      <c r="AI162" s="99"/>
      <c r="AJ162" s="99"/>
      <c r="AK162" s="99"/>
      <c r="AL162" s="99"/>
      <c r="AM162" s="99"/>
    </row>
    <row r="163" spans="1:39" s="71" customFormat="1" x14ac:dyDescent="0.3">
      <c r="A163" s="66">
        <v>1034</v>
      </c>
      <c r="B163" s="67" t="s">
        <v>174</v>
      </c>
      <c r="C163" s="66">
        <v>1</v>
      </c>
      <c r="D163" s="125">
        <v>213</v>
      </c>
      <c r="E163" s="133">
        <f t="shared" si="48"/>
        <v>161.41666666666666</v>
      </c>
      <c r="F163" s="68">
        <v>10</v>
      </c>
      <c r="G163" s="66">
        <v>305</v>
      </c>
      <c r="H163" s="107">
        <f t="shared" si="53"/>
        <v>726.66666666666674</v>
      </c>
      <c r="I163" s="69">
        <f t="shared" si="50"/>
        <v>515.83333333333337</v>
      </c>
      <c r="J163" s="66">
        <v>30</v>
      </c>
      <c r="K163" s="119">
        <f t="shared" si="51"/>
        <v>324.41666666666674</v>
      </c>
      <c r="L163" s="77">
        <f>(I163-E163-J163)/C163</f>
        <v>324.41666666666674</v>
      </c>
      <c r="M163" s="130">
        <f t="shared" si="49"/>
        <v>103.16666666666667</v>
      </c>
      <c r="N163" s="131">
        <f t="shared" si="41"/>
        <v>51.583333333333336</v>
      </c>
      <c r="O163" s="99"/>
      <c r="P163" s="88">
        <v>218</v>
      </c>
      <c r="Q163" s="119">
        <f t="shared" si="54"/>
        <v>726.66666666666674</v>
      </c>
      <c r="R163" s="99"/>
      <c r="S163" s="99"/>
      <c r="T163" s="99"/>
      <c r="U163" s="99"/>
      <c r="V163" s="99"/>
      <c r="W163" s="99"/>
      <c r="X163" s="99"/>
      <c r="Y163" s="99"/>
      <c r="Z163" s="99"/>
      <c r="AA163" s="99"/>
      <c r="AB163" s="99"/>
      <c r="AC163" s="99"/>
      <c r="AD163" s="99"/>
      <c r="AE163" s="99"/>
      <c r="AF163" s="99"/>
      <c r="AG163" s="99"/>
      <c r="AH163" s="99"/>
      <c r="AI163" s="99"/>
      <c r="AJ163" s="99"/>
      <c r="AK163" s="99"/>
      <c r="AL163" s="99"/>
      <c r="AM163" s="99"/>
    </row>
    <row r="164" spans="1:39" s="71" customFormat="1" x14ac:dyDescent="0.3">
      <c r="A164" s="66">
        <v>1324</v>
      </c>
      <c r="B164" s="67" t="s">
        <v>73</v>
      </c>
      <c r="C164" s="66">
        <v>15</v>
      </c>
      <c r="D164" s="88">
        <v>0</v>
      </c>
      <c r="E164" s="133">
        <f t="shared" si="48"/>
        <v>0</v>
      </c>
      <c r="F164" s="68">
        <v>3</v>
      </c>
      <c r="G164" s="66">
        <v>1400</v>
      </c>
      <c r="H164" s="107">
        <f t="shared" si="53"/>
        <v>875</v>
      </c>
      <c r="I164" s="69">
        <f t="shared" si="50"/>
        <v>1137.5</v>
      </c>
      <c r="J164" s="66">
        <v>450</v>
      </c>
      <c r="K164" s="119">
        <f t="shared" si="51"/>
        <v>687.5</v>
      </c>
      <c r="L164" s="77">
        <f>IF(K164&lt;=0,0, K164)/C164</f>
        <v>45.833333333333336</v>
      </c>
      <c r="M164" s="130">
        <f t="shared" si="49"/>
        <v>758.33333333333337</v>
      </c>
      <c r="N164" s="131">
        <f t="shared" si="41"/>
        <v>379.16666666666669</v>
      </c>
      <c r="O164" s="99"/>
      <c r="P164" s="88">
        <v>875</v>
      </c>
      <c r="Q164" s="119">
        <f t="shared" si="54"/>
        <v>875</v>
      </c>
      <c r="R164" s="99"/>
      <c r="S164" s="99"/>
      <c r="T164" s="99"/>
      <c r="U164" s="99"/>
      <c r="V164" s="99"/>
      <c r="W164" s="99"/>
      <c r="X164" s="99"/>
      <c r="Y164" s="99"/>
      <c r="Z164" s="99"/>
      <c r="AA164" s="99"/>
      <c r="AB164" s="99"/>
      <c r="AC164" s="99"/>
      <c r="AD164" s="99"/>
      <c r="AE164" s="99"/>
      <c r="AF164" s="99"/>
      <c r="AG164" s="99"/>
      <c r="AH164" s="99"/>
      <c r="AI164" s="99"/>
      <c r="AJ164" s="99"/>
      <c r="AK164" s="99"/>
      <c r="AL164" s="99"/>
      <c r="AM164" s="99"/>
    </row>
    <row r="165" spans="1:39" s="71" customFormat="1" x14ac:dyDescent="0.3">
      <c r="A165" s="66">
        <v>3015</v>
      </c>
      <c r="B165" s="67" t="s">
        <v>16</v>
      </c>
      <c r="C165" s="66">
        <v>20</v>
      </c>
      <c r="D165" s="88">
        <v>2112</v>
      </c>
      <c r="E165" s="133">
        <f t="shared" si="48"/>
        <v>1289</v>
      </c>
      <c r="F165" s="68">
        <v>9</v>
      </c>
      <c r="G165" s="66">
        <v>8658</v>
      </c>
      <c r="H165" s="107">
        <f t="shared" si="53"/>
        <v>6156</v>
      </c>
      <c r="I165" s="69">
        <f t="shared" si="50"/>
        <v>7407</v>
      </c>
      <c r="J165" s="66">
        <v>5000</v>
      </c>
      <c r="K165" s="119">
        <f t="shared" si="51"/>
        <v>1118</v>
      </c>
      <c r="L165" s="77">
        <f>(I165-E165-J165)/C165</f>
        <v>55.9</v>
      </c>
      <c r="M165" s="130">
        <f t="shared" si="49"/>
        <v>1646</v>
      </c>
      <c r="N165" s="131">
        <f t="shared" si="41"/>
        <v>823</v>
      </c>
      <c r="O165" s="99"/>
      <c r="P165" s="88">
        <v>2052</v>
      </c>
      <c r="Q165" s="119">
        <f t="shared" si="54"/>
        <v>6156</v>
      </c>
      <c r="R165" s="99"/>
      <c r="S165" s="99"/>
      <c r="T165" s="99"/>
      <c r="U165" s="99"/>
      <c r="V165" s="99"/>
      <c r="W165" s="99"/>
      <c r="X165" s="99"/>
      <c r="Y165" s="99"/>
      <c r="Z165" s="99"/>
      <c r="AA165" s="99"/>
      <c r="AB165" s="99"/>
      <c r="AC165" s="99"/>
      <c r="AD165" s="99"/>
      <c r="AE165" s="99"/>
      <c r="AF165" s="99"/>
      <c r="AG165" s="99"/>
      <c r="AH165" s="99"/>
      <c r="AI165" s="99"/>
      <c r="AJ165" s="99"/>
      <c r="AK165" s="99"/>
      <c r="AL165" s="99"/>
      <c r="AM165" s="99"/>
    </row>
    <row r="166" spans="1:39" s="71" customFormat="1" x14ac:dyDescent="0.3">
      <c r="A166" s="66">
        <v>3016</v>
      </c>
      <c r="B166" s="67" t="s">
        <v>14</v>
      </c>
      <c r="C166" s="66">
        <v>20</v>
      </c>
      <c r="D166" s="88">
        <v>6806</v>
      </c>
      <c r="E166" s="133">
        <f t="shared" si="48"/>
        <v>5966</v>
      </c>
      <c r="F166" s="68">
        <v>9</v>
      </c>
      <c r="G166" s="66">
        <v>9603</v>
      </c>
      <c r="H166" s="107">
        <f t="shared" si="53"/>
        <v>5517</v>
      </c>
      <c r="I166" s="69">
        <f t="shared" si="50"/>
        <v>7560</v>
      </c>
      <c r="J166" s="66"/>
      <c r="K166" s="119">
        <f t="shared" si="51"/>
        <v>1594</v>
      </c>
      <c r="L166" s="77">
        <f>(I166-E166-J166)/C166</f>
        <v>79.7</v>
      </c>
      <c r="M166" s="130">
        <f t="shared" si="49"/>
        <v>1680</v>
      </c>
      <c r="N166" s="131">
        <f t="shared" si="41"/>
        <v>840</v>
      </c>
      <c r="O166" s="99"/>
      <c r="P166" s="88">
        <v>1839</v>
      </c>
      <c r="Q166" s="119">
        <f t="shared" si="54"/>
        <v>5517</v>
      </c>
      <c r="R166" s="99"/>
      <c r="S166" s="99"/>
      <c r="T166" s="99"/>
      <c r="U166" s="99"/>
      <c r="V166" s="99"/>
      <c r="W166" s="99"/>
      <c r="X166" s="99"/>
      <c r="Y166" s="99"/>
      <c r="Z166" s="99"/>
      <c r="AA166" s="99"/>
      <c r="AB166" s="99"/>
      <c r="AC166" s="99"/>
      <c r="AD166" s="99"/>
      <c r="AE166" s="99"/>
      <c r="AF166" s="99"/>
      <c r="AG166" s="99"/>
      <c r="AH166" s="99"/>
      <c r="AI166" s="99"/>
      <c r="AJ166" s="99"/>
      <c r="AK166" s="99"/>
      <c r="AL166" s="99"/>
      <c r="AM166" s="99"/>
    </row>
    <row r="167" spans="1:39" s="71" customFormat="1" x14ac:dyDescent="0.3">
      <c r="A167" s="66">
        <v>3104</v>
      </c>
      <c r="B167" s="67" t="s">
        <v>183</v>
      </c>
      <c r="C167" s="66">
        <v>12</v>
      </c>
      <c r="D167" s="88">
        <v>0</v>
      </c>
      <c r="E167" s="133">
        <f t="shared" si="48"/>
        <v>0</v>
      </c>
      <c r="F167" s="68">
        <v>10</v>
      </c>
      <c r="G167" s="66">
        <v>135</v>
      </c>
      <c r="H167" s="107">
        <f t="shared" si="53"/>
        <v>253.33333333333331</v>
      </c>
      <c r="I167" s="69">
        <f t="shared" si="50"/>
        <v>194.16666666666666</v>
      </c>
      <c r="J167" s="66"/>
      <c r="K167" s="119">
        <f t="shared" si="51"/>
        <v>194.16666666666666</v>
      </c>
      <c r="L167" s="77">
        <f>(I167-E167-J167)/C167</f>
        <v>16.180555555555554</v>
      </c>
      <c r="M167" s="130">
        <f t="shared" si="49"/>
        <v>38.833333333333329</v>
      </c>
      <c r="N167" s="131">
        <f t="shared" si="41"/>
        <v>19.416666666666664</v>
      </c>
      <c r="O167" s="99"/>
      <c r="P167" s="88">
        <v>76</v>
      </c>
      <c r="Q167" s="119">
        <f t="shared" si="54"/>
        <v>253.33333333333331</v>
      </c>
      <c r="R167" s="99"/>
      <c r="S167" s="99"/>
      <c r="T167" s="99"/>
      <c r="U167" s="99"/>
      <c r="V167" s="99"/>
      <c r="W167" s="99"/>
      <c r="X167" s="99"/>
      <c r="Y167" s="99"/>
      <c r="Z167" s="99"/>
      <c r="AA167" s="99"/>
      <c r="AB167" s="99"/>
      <c r="AC167" s="99"/>
      <c r="AD167" s="99"/>
      <c r="AE167" s="99"/>
      <c r="AF167" s="99"/>
      <c r="AG167" s="99"/>
      <c r="AH167" s="99"/>
      <c r="AI167" s="99"/>
      <c r="AJ167" s="99"/>
      <c r="AK167" s="99"/>
      <c r="AL167" s="99"/>
      <c r="AM167" s="99"/>
    </row>
    <row r="168" spans="1:39" s="71" customFormat="1" x14ac:dyDescent="0.3">
      <c r="A168" s="66">
        <v>3105</v>
      </c>
      <c r="B168" s="67" t="s">
        <v>182</v>
      </c>
      <c r="C168" s="66">
        <v>12</v>
      </c>
      <c r="D168" s="88">
        <v>0</v>
      </c>
      <c r="E168" s="133">
        <f t="shared" si="48"/>
        <v>0</v>
      </c>
      <c r="F168" s="68">
        <v>10</v>
      </c>
      <c r="G168" s="66">
        <v>150</v>
      </c>
      <c r="H168" s="107">
        <f t="shared" si="53"/>
        <v>300</v>
      </c>
      <c r="I168" s="69">
        <f t="shared" si="50"/>
        <v>225</v>
      </c>
      <c r="J168" s="66">
        <v>204</v>
      </c>
      <c r="K168" s="119">
        <f t="shared" si="51"/>
        <v>21</v>
      </c>
      <c r="L168" s="77">
        <f>(I168-E168-J168)/C168</f>
        <v>1.75</v>
      </c>
      <c r="M168" s="130">
        <f t="shared" ref="M168:M199" si="55">I168/F168*2</f>
        <v>45</v>
      </c>
      <c r="N168" s="131">
        <f t="shared" si="41"/>
        <v>22.5</v>
      </c>
      <c r="O168" s="99"/>
      <c r="P168" s="88">
        <v>90</v>
      </c>
      <c r="Q168" s="119">
        <f t="shared" si="54"/>
        <v>300</v>
      </c>
      <c r="R168" s="99"/>
      <c r="S168" s="99"/>
      <c r="T168" s="99"/>
      <c r="U168" s="99"/>
      <c r="V168" s="99"/>
      <c r="W168" s="99"/>
      <c r="X168" s="99"/>
      <c r="Y168" s="99"/>
      <c r="Z168" s="99"/>
      <c r="AA168" s="99"/>
      <c r="AB168" s="99"/>
      <c r="AC168" s="99"/>
      <c r="AD168" s="99"/>
      <c r="AE168" s="99"/>
      <c r="AF168" s="99"/>
      <c r="AG168" s="99"/>
      <c r="AH168" s="99"/>
      <c r="AI168" s="99"/>
      <c r="AJ168" s="99"/>
      <c r="AK168" s="99"/>
      <c r="AL168" s="99"/>
      <c r="AM168" s="99"/>
    </row>
    <row r="169" spans="1:39" s="65" customFormat="1" x14ac:dyDescent="0.3">
      <c r="A169" s="41">
        <v>1416</v>
      </c>
      <c r="B169" s="63" t="s">
        <v>396</v>
      </c>
      <c r="C169" s="41">
        <v>22</v>
      </c>
      <c r="D169" s="14">
        <v>1393</v>
      </c>
      <c r="E169" s="133">
        <f t="shared" si="48"/>
        <v>1194.3333333333333</v>
      </c>
      <c r="F169" s="42">
        <v>9</v>
      </c>
      <c r="G169" s="41">
        <v>2016</v>
      </c>
      <c r="H169" s="107">
        <f t="shared" si="53"/>
        <v>1560</v>
      </c>
      <c r="I169" s="69">
        <f t="shared" si="50"/>
        <v>1788</v>
      </c>
      <c r="J169" s="41"/>
      <c r="K169" s="119">
        <f t="shared" si="51"/>
        <v>593.66666666666674</v>
      </c>
      <c r="L169" s="77">
        <f>(I169-E169-J169)/C169</f>
        <v>26.984848484848488</v>
      </c>
      <c r="M169" s="130">
        <f t="shared" si="55"/>
        <v>397.33333333333331</v>
      </c>
      <c r="N169" s="131">
        <f t="shared" si="41"/>
        <v>198.66666666666666</v>
      </c>
      <c r="O169" s="12"/>
      <c r="P169" s="14">
        <v>520</v>
      </c>
      <c r="Q169" s="119">
        <f t="shared" si="54"/>
        <v>1560</v>
      </c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</row>
    <row r="170" spans="1:39" s="71" customFormat="1" x14ac:dyDescent="0.3">
      <c r="A170" s="66">
        <v>1407</v>
      </c>
      <c r="B170" s="67" t="s">
        <v>404</v>
      </c>
      <c r="C170" s="66">
        <v>10</v>
      </c>
      <c r="D170" s="88">
        <v>45</v>
      </c>
      <c r="E170" s="133">
        <f t="shared" si="48"/>
        <v>14.25</v>
      </c>
      <c r="F170" s="68">
        <v>4</v>
      </c>
      <c r="G170" s="66">
        <v>126</v>
      </c>
      <c r="H170" s="107">
        <f t="shared" si="53"/>
        <v>120</v>
      </c>
      <c r="I170" s="69">
        <f t="shared" si="50"/>
        <v>123</v>
      </c>
      <c r="J170" s="66">
        <v>50</v>
      </c>
      <c r="K170" s="119">
        <f t="shared" si="51"/>
        <v>58.75</v>
      </c>
      <c r="L170" s="77">
        <f t="shared" ref="L170:L177" si="56">IF(K170&lt;=0,0, K170)/C170</f>
        <v>5.875</v>
      </c>
      <c r="M170" s="130">
        <f t="shared" si="55"/>
        <v>61.5</v>
      </c>
      <c r="N170" s="131">
        <f t="shared" ref="N170:N216" si="57">M170/2</f>
        <v>30.75</v>
      </c>
      <c r="O170" s="99"/>
      <c r="P170" s="88">
        <v>90</v>
      </c>
      <c r="Q170" s="119">
        <f t="shared" si="54"/>
        <v>120</v>
      </c>
      <c r="R170" s="99"/>
      <c r="S170" s="99"/>
      <c r="T170" s="99"/>
      <c r="U170" s="99"/>
      <c r="V170" s="99"/>
      <c r="W170" s="99"/>
      <c r="X170" s="99"/>
      <c r="Y170" s="99"/>
      <c r="Z170" s="99"/>
      <c r="AA170" s="99"/>
      <c r="AB170" s="99"/>
      <c r="AC170" s="99"/>
      <c r="AD170" s="99"/>
      <c r="AE170" s="99"/>
      <c r="AF170" s="99"/>
      <c r="AG170" s="99"/>
      <c r="AH170" s="99"/>
      <c r="AI170" s="99"/>
      <c r="AJ170" s="99"/>
      <c r="AK170" s="99"/>
      <c r="AL170" s="99"/>
      <c r="AM170" s="99"/>
    </row>
    <row r="171" spans="1:39" s="71" customFormat="1" x14ac:dyDescent="0.3">
      <c r="A171" s="66">
        <v>1460</v>
      </c>
      <c r="B171" s="67" t="s">
        <v>405</v>
      </c>
      <c r="C171" s="66">
        <v>10</v>
      </c>
      <c r="D171" s="88">
        <v>0</v>
      </c>
      <c r="E171" s="133">
        <f t="shared" si="48"/>
        <v>0</v>
      </c>
      <c r="F171" s="68">
        <v>4</v>
      </c>
      <c r="G171" s="66">
        <v>140</v>
      </c>
      <c r="H171" s="107">
        <v>140</v>
      </c>
      <c r="I171" s="69">
        <f t="shared" si="50"/>
        <v>140</v>
      </c>
      <c r="J171" s="66"/>
      <c r="K171" s="119">
        <f t="shared" si="51"/>
        <v>140</v>
      </c>
      <c r="L171" s="77">
        <f t="shared" si="56"/>
        <v>14</v>
      </c>
      <c r="M171" s="130">
        <f t="shared" si="55"/>
        <v>70</v>
      </c>
      <c r="N171" s="131">
        <f t="shared" si="57"/>
        <v>35</v>
      </c>
      <c r="O171" s="99"/>
      <c r="P171" s="88"/>
      <c r="Q171" s="119">
        <f t="shared" si="54"/>
        <v>0</v>
      </c>
      <c r="R171" s="99"/>
      <c r="S171" s="99"/>
      <c r="T171" s="99"/>
      <c r="U171" s="99"/>
      <c r="V171" s="99"/>
      <c r="W171" s="99"/>
      <c r="X171" s="99"/>
      <c r="Y171" s="99"/>
      <c r="Z171" s="99"/>
      <c r="AA171" s="99"/>
      <c r="AB171" s="99"/>
      <c r="AC171" s="99"/>
      <c r="AD171" s="99"/>
      <c r="AE171" s="99"/>
      <c r="AF171" s="99"/>
      <c r="AG171" s="99"/>
      <c r="AH171" s="99"/>
      <c r="AI171" s="99"/>
      <c r="AJ171" s="99"/>
      <c r="AK171" s="99"/>
      <c r="AL171" s="99"/>
      <c r="AM171" s="99"/>
    </row>
    <row r="172" spans="1:39" s="71" customFormat="1" x14ac:dyDescent="0.3">
      <c r="A172" s="66">
        <v>1409</v>
      </c>
      <c r="B172" s="67" t="s">
        <v>406</v>
      </c>
      <c r="C172" s="66">
        <v>10</v>
      </c>
      <c r="D172" s="88">
        <v>15</v>
      </c>
      <c r="E172" s="133">
        <f t="shared" si="48"/>
        <v>0</v>
      </c>
      <c r="F172" s="68">
        <v>4</v>
      </c>
      <c r="G172" s="66">
        <v>118</v>
      </c>
      <c r="H172" s="107">
        <f t="shared" ref="H172:H179" si="58">Q172</f>
        <v>96</v>
      </c>
      <c r="I172" s="69">
        <f t="shared" si="50"/>
        <v>107</v>
      </c>
      <c r="J172" s="66">
        <v>100</v>
      </c>
      <c r="K172" s="119">
        <f t="shared" si="51"/>
        <v>7</v>
      </c>
      <c r="L172" s="77">
        <f t="shared" si="56"/>
        <v>0.7</v>
      </c>
      <c r="M172" s="130">
        <f t="shared" si="55"/>
        <v>53.5</v>
      </c>
      <c r="N172" s="131">
        <f t="shared" si="57"/>
        <v>26.75</v>
      </c>
      <c r="O172" s="99"/>
      <c r="P172" s="88">
        <v>72</v>
      </c>
      <c r="Q172" s="119">
        <f t="shared" si="54"/>
        <v>96</v>
      </c>
      <c r="R172" s="99"/>
      <c r="S172" s="99"/>
      <c r="T172" s="99"/>
      <c r="U172" s="99"/>
      <c r="V172" s="99"/>
      <c r="W172" s="99"/>
      <c r="X172" s="99"/>
      <c r="Y172" s="99"/>
      <c r="Z172" s="99"/>
      <c r="AA172" s="99"/>
      <c r="AB172" s="99"/>
      <c r="AC172" s="99"/>
      <c r="AD172" s="99"/>
      <c r="AE172" s="99"/>
      <c r="AF172" s="99"/>
      <c r="AG172" s="99"/>
      <c r="AH172" s="99"/>
      <c r="AI172" s="99"/>
      <c r="AJ172" s="99"/>
      <c r="AK172" s="99"/>
      <c r="AL172" s="99"/>
      <c r="AM172" s="99"/>
    </row>
    <row r="173" spans="1:39" s="78" customFormat="1" x14ac:dyDescent="0.3">
      <c r="A173" s="66">
        <v>1410</v>
      </c>
      <c r="B173" s="67" t="s">
        <v>407</v>
      </c>
      <c r="C173" s="66">
        <v>10</v>
      </c>
      <c r="D173" s="88">
        <v>0</v>
      </c>
      <c r="E173" s="133">
        <f t="shared" si="48"/>
        <v>0</v>
      </c>
      <c r="F173" s="68">
        <v>4</v>
      </c>
      <c r="G173" s="66">
        <v>128</v>
      </c>
      <c r="H173" s="107">
        <f t="shared" si="58"/>
        <v>120</v>
      </c>
      <c r="I173" s="69">
        <f t="shared" si="50"/>
        <v>124</v>
      </c>
      <c r="J173" s="66"/>
      <c r="K173" s="119">
        <f t="shared" si="51"/>
        <v>124</v>
      </c>
      <c r="L173" s="77">
        <f t="shared" si="56"/>
        <v>12.4</v>
      </c>
      <c r="M173" s="130">
        <f t="shared" si="55"/>
        <v>62</v>
      </c>
      <c r="N173" s="131">
        <f t="shared" si="57"/>
        <v>31</v>
      </c>
      <c r="O173" s="99"/>
      <c r="P173" s="88">
        <v>90</v>
      </c>
      <c r="Q173" s="119">
        <f t="shared" si="54"/>
        <v>120</v>
      </c>
      <c r="R173" s="99"/>
      <c r="S173" s="99"/>
      <c r="T173" s="99"/>
      <c r="U173" s="99"/>
      <c r="V173" s="99"/>
      <c r="W173" s="99"/>
      <c r="X173" s="99"/>
      <c r="Y173" s="99"/>
      <c r="Z173" s="99"/>
      <c r="AA173" s="99"/>
      <c r="AB173" s="99"/>
      <c r="AC173" s="99"/>
      <c r="AD173" s="99"/>
      <c r="AE173" s="99"/>
      <c r="AF173" s="99"/>
      <c r="AG173" s="99"/>
      <c r="AH173" s="99"/>
      <c r="AI173" s="99"/>
      <c r="AJ173" s="99"/>
      <c r="AK173" s="99"/>
      <c r="AL173" s="99"/>
      <c r="AM173" s="99"/>
    </row>
    <row r="174" spans="1:39" s="78" customFormat="1" x14ac:dyDescent="0.3">
      <c r="A174" s="66">
        <v>1411</v>
      </c>
      <c r="B174" s="67" t="s">
        <v>408</v>
      </c>
      <c r="C174" s="66">
        <v>10</v>
      </c>
      <c r="D174" s="88">
        <v>5</v>
      </c>
      <c r="E174" s="133">
        <f t="shared" si="48"/>
        <v>0</v>
      </c>
      <c r="F174" s="68">
        <v>4</v>
      </c>
      <c r="G174" s="66">
        <v>238</v>
      </c>
      <c r="H174" s="107">
        <f t="shared" si="58"/>
        <v>240</v>
      </c>
      <c r="I174" s="69">
        <f t="shared" si="50"/>
        <v>239</v>
      </c>
      <c r="J174" s="66">
        <v>200</v>
      </c>
      <c r="K174" s="119">
        <f t="shared" si="51"/>
        <v>39</v>
      </c>
      <c r="L174" s="77">
        <f t="shared" si="56"/>
        <v>3.9</v>
      </c>
      <c r="M174" s="130">
        <f t="shared" si="55"/>
        <v>119.5</v>
      </c>
      <c r="N174" s="131">
        <f t="shared" si="57"/>
        <v>59.75</v>
      </c>
      <c r="O174" s="99"/>
      <c r="P174" s="88">
        <v>180</v>
      </c>
      <c r="Q174" s="119">
        <f t="shared" si="54"/>
        <v>240</v>
      </c>
      <c r="R174" s="99"/>
      <c r="S174" s="99"/>
      <c r="T174" s="99"/>
      <c r="U174" s="99"/>
      <c r="V174" s="99"/>
      <c r="W174" s="99"/>
      <c r="X174" s="99"/>
      <c r="Y174" s="99"/>
      <c r="Z174" s="99"/>
      <c r="AA174" s="99"/>
      <c r="AB174" s="99"/>
      <c r="AC174" s="99"/>
      <c r="AD174" s="99"/>
      <c r="AE174" s="99"/>
      <c r="AF174" s="99"/>
      <c r="AG174" s="99"/>
      <c r="AH174" s="99"/>
      <c r="AI174" s="99"/>
      <c r="AJ174" s="99"/>
      <c r="AK174" s="99"/>
      <c r="AL174" s="99"/>
      <c r="AM174" s="99"/>
    </row>
    <row r="175" spans="1:39" s="71" customFormat="1" x14ac:dyDescent="0.3">
      <c r="A175" s="66">
        <v>1412</v>
      </c>
      <c r="B175" s="67" t="s">
        <v>409</v>
      </c>
      <c r="C175" s="66">
        <v>10</v>
      </c>
      <c r="D175" s="88">
        <v>0</v>
      </c>
      <c r="E175" s="133">
        <f t="shared" si="48"/>
        <v>0</v>
      </c>
      <c r="F175" s="68">
        <v>4</v>
      </c>
      <c r="G175" s="66">
        <v>102</v>
      </c>
      <c r="H175" s="107">
        <f t="shared" si="58"/>
        <v>80</v>
      </c>
      <c r="I175" s="69">
        <f t="shared" si="50"/>
        <v>91</v>
      </c>
      <c r="J175" s="66">
        <v>80</v>
      </c>
      <c r="K175" s="119">
        <f t="shared" si="51"/>
        <v>11</v>
      </c>
      <c r="L175" s="77">
        <f t="shared" si="56"/>
        <v>1.1000000000000001</v>
      </c>
      <c r="M175" s="130">
        <f t="shared" si="55"/>
        <v>45.5</v>
      </c>
      <c r="N175" s="131">
        <f t="shared" si="57"/>
        <v>22.75</v>
      </c>
      <c r="O175" s="99"/>
      <c r="P175" s="88">
        <v>60</v>
      </c>
      <c r="Q175" s="119">
        <f t="shared" si="54"/>
        <v>80</v>
      </c>
      <c r="R175" s="99"/>
      <c r="S175" s="99"/>
      <c r="T175" s="99"/>
      <c r="U175" s="99"/>
      <c r="V175" s="99"/>
      <c r="W175" s="99"/>
      <c r="X175" s="99"/>
      <c r="Y175" s="99"/>
      <c r="Z175" s="99"/>
      <c r="AA175" s="99"/>
      <c r="AB175" s="99"/>
      <c r="AC175" s="99"/>
      <c r="AD175" s="99"/>
      <c r="AE175" s="99"/>
      <c r="AF175" s="99"/>
      <c r="AG175" s="99"/>
      <c r="AH175" s="99"/>
      <c r="AI175" s="99"/>
      <c r="AJ175" s="99"/>
      <c r="AK175" s="99"/>
      <c r="AL175" s="99"/>
      <c r="AM175" s="99"/>
    </row>
    <row r="176" spans="1:39" s="71" customFormat="1" x14ac:dyDescent="0.3">
      <c r="A176" s="66">
        <v>1413</v>
      </c>
      <c r="B176" s="67" t="s">
        <v>410</v>
      </c>
      <c r="C176" s="66">
        <v>10</v>
      </c>
      <c r="D176" s="88">
        <v>0</v>
      </c>
      <c r="E176" s="133">
        <f t="shared" si="48"/>
        <v>0</v>
      </c>
      <c r="F176" s="68">
        <v>4</v>
      </c>
      <c r="G176" s="66">
        <v>56</v>
      </c>
      <c r="H176" s="107">
        <f t="shared" si="58"/>
        <v>77.333333333333329</v>
      </c>
      <c r="I176" s="69">
        <f t="shared" si="50"/>
        <v>66.666666666666657</v>
      </c>
      <c r="J176" s="66">
        <v>60</v>
      </c>
      <c r="K176" s="119">
        <f t="shared" si="51"/>
        <v>6.6666666666666572</v>
      </c>
      <c r="L176" s="77">
        <f t="shared" si="56"/>
        <v>0.66666666666666574</v>
      </c>
      <c r="M176" s="130">
        <f t="shared" si="55"/>
        <v>33.333333333333329</v>
      </c>
      <c r="N176" s="131">
        <f t="shared" si="57"/>
        <v>16.666666666666664</v>
      </c>
      <c r="O176" s="99"/>
      <c r="P176" s="88">
        <v>58</v>
      </c>
      <c r="Q176" s="119">
        <f t="shared" si="54"/>
        <v>77.333333333333329</v>
      </c>
      <c r="R176" s="99"/>
      <c r="S176" s="99"/>
      <c r="T176" s="99"/>
      <c r="U176" s="99"/>
      <c r="V176" s="99"/>
      <c r="W176" s="99"/>
      <c r="X176" s="99"/>
      <c r="Y176" s="99"/>
      <c r="Z176" s="99"/>
      <c r="AA176" s="99"/>
      <c r="AB176" s="99"/>
      <c r="AC176" s="99"/>
      <c r="AD176" s="99"/>
      <c r="AE176" s="99"/>
      <c r="AF176" s="99"/>
      <c r="AG176" s="99"/>
      <c r="AH176" s="99"/>
      <c r="AI176" s="99"/>
      <c r="AJ176" s="99"/>
      <c r="AK176" s="99"/>
      <c r="AL176" s="99"/>
      <c r="AM176" s="99"/>
    </row>
    <row r="177" spans="1:39" s="71" customFormat="1" x14ac:dyDescent="0.3">
      <c r="A177" s="66">
        <v>1414</v>
      </c>
      <c r="B177" s="67" t="s">
        <v>411</v>
      </c>
      <c r="C177" s="66">
        <v>10</v>
      </c>
      <c r="D177" s="88">
        <v>0</v>
      </c>
      <c r="E177" s="133">
        <f t="shared" si="48"/>
        <v>0</v>
      </c>
      <c r="F177" s="68">
        <v>4</v>
      </c>
      <c r="G177" s="66">
        <v>238</v>
      </c>
      <c r="H177" s="107">
        <f t="shared" si="58"/>
        <v>240</v>
      </c>
      <c r="I177" s="69">
        <f t="shared" si="50"/>
        <v>239</v>
      </c>
      <c r="J177" s="66">
        <v>200</v>
      </c>
      <c r="K177" s="119">
        <f t="shared" si="51"/>
        <v>39</v>
      </c>
      <c r="L177" s="77">
        <f t="shared" si="56"/>
        <v>3.9</v>
      </c>
      <c r="M177" s="130">
        <f t="shared" si="55"/>
        <v>119.5</v>
      </c>
      <c r="N177" s="131">
        <f t="shared" si="57"/>
        <v>59.75</v>
      </c>
      <c r="O177" s="99"/>
      <c r="P177" s="88">
        <v>180</v>
      </c>
      <c r="Q177" s="119">
        <f t="shared" si="54"/>
        <v>240</v>
      </c>
      <c r="R177" s="99"/>
      <c r="S177" s="99"/>
      <c r="T177" s="99"/>
      <c r="U177" s="99"/>
      <c r="V177" s="99"/>
      <c r="W177" s="99"/>
      <c r="X177" s="99"/>
      <c r="Y177" s="99"/>
      <c r="Z177" s="99"/>
      <c r="AA177" s="99"/>
      <c r="AB177" s="99"/>
      <c r="AC177" s="99"/>
      <c r="AD177" s="99"/>
      <c r="AE177" s="99"/>
      <c r="AF177" s="99"/>
      <c r="AG177" s="99"/>
      <c r="AH177" s="99"/>
      <c r="AI177" s="99"/>
      <c r="AJ177" s="99"/>
      <c r="AK177" s="99"/>
      <c r="AL177" s="99"/>
      <c r="AM177" s="99"/>
    </row>
    <row r="178" spans="1:39" s="71" customFormat="1" x14ac:dyDescent="0.3">
      <c r="A178" s="66">
        <v>178</v>
      </c>
      <c r="B178" s="67" t="s">
        <v>115</v>
      </c>
      <c r="C178" s="66">
        <v>6</v>
      </c>
      <c r="D178" s="88">
        <v>0</v>
      </c>
      <c r="E178" s="133">
        <f t="shared" si="48"/>
        <v>0</v>
      </c>
      <c r="F178" s="68">
        <v>7</v>
      </c>
      <c r="G178" s="66">
        <v>4921</v>
      </c>
      <c r="H178" s="107">
        <f t="shared" si="58"/>
        <v>4092.6666666666665</v>
      </c>
      <c r="I178" s="69">
        <f t="shared" ref="I178:I209" si="59">SUM(G178+H178)/2</f>
        <v>4506.833333333333</v>
      </c>
      <c r="J178" s="66"/>
      <c r="K178" s="119">
        <f t="shared" ref="K178:K209" si="60">I178-E178-J178</f>
        <v>4506.833333333333</v>
      </c>
      <c r="L178" s="77">
        <f>(I178-E178-J178)/C178</f>
        <v>751.1388888888888</v>
      </c>
      <c r="M178" s="130">
        <f t="shared" si="55"/>
        <v>1287.6666666666665</v>
      </c>
      <c r="N178" s="131">
        <f t="shared" si="57"/>
        <v>643.83333333333326</v>
      </c>
      <c r="O178" s="99"/>
      <c r="P178" s="88">
        <v>1754</v>
      </c>
      <c r="Q178" s="119">
        <f t="shared" si="54"/>
        <v>4092.6666666666665</v>
      </c>
      <c r="R178" s="99"/>
      <c r="S178" s="99"/>
      <c r="T178" s="99"/>
      <c r="U178" s="99"/>
      <c r="V178" s="99"/>
      <c r="W178" s="99"/>
      <c r="X178" s="99"/>
      <c r="Y178" s="99"/>
      <c r="Z178" s="99"/>
      <c r="AA178" s="99"/>
      <c r="AB178" s="99"/>
      <c r="AC178" s="99"/>
      <c r="AD178" s="99"/>
      <c r="AE178" s="99"/>
      <c r="AF178" s="99"/>
      <c r="AG178" s="99"/>
      <c r="AH178" s="99"/>
      <c r="AI178" s="99"/>
      <c r="AJ178" s="99"/>
      <c r="AK178" s="99"/>
      <c r="AL178" s="99"/>
      <c r="AM178" s="99"/>
    </row>
    <row r="179" spans="1:39" s="123" customFormat="1" x14ac:dyDescent="0.3">
      <c r="A179" s="66">
        <v>179</v>
      </c>
      <c r="B179" s="67" t="s">
        <v>116</v>
      </c>
      <c r="C179" s="66">
        <v>6</v>
      </c>
      <c r="D179" s="88">
        <v>0</v>
      </c>
      <c r="E179" s="133">
        <f t="shared" si="48"/>
        <v>0</v>
      </c>
      <c r="F179" s="68">
        <v>3</v>
      </c>
      <c r="G179" s="66">
        <v>1230</v>
      </c>
      <c r="H179" s="107">
        <f t="shared" si="58"/>
        <v>800</v>
      </c>
      <c r="I179" s="69">
        <f t="shared" si="59"/>
        <v>1015</v>
      </c>
      <c r="J179" s="66"/>
      <c r="K179" s="119">
        <f t="shared" si="60"/>
        <v>1015</v>
      </c>
      <c r="L179" s="77">
        <f>IF(K179&lt;=0,0, K179)/C179</f>
        <v>169.16666666666666</v>
      </c>
      <c r="M179" s="130">
        <f t="shared" si="55"/>
        <v>676.66666666666663</v>
      </c>
      <c r="N179" s="131">
        <f t="shared" si="57"/>
        <v>338.33333333333331</v>
      </c>
      <c r="O179" s="99"/>
      <c r="P179" s="88">
        <v>800</v>
      </c>
      <c r="Q179" s="119">
        <f t="shared" si="54"/>
        <v>800</v>
      </c>
      <c r="R179" s="99"/>
      <c r="S179" s="99"/>
      <c r="T179" s="99"/>
      <c r="U179" s="99"/>
      <c r="V179" s="99"/>
      <c r="W179" s="99"/>
      <c r="X179" s="99"/>
      <c r="Y179" s="99"/>
      <c r="Z179" s="99"/>
      <c r="AA179" s="99"/>
      <c r="AB179" s="99"/>
      <c r="AC179" s="99"/>
      <c r="AD179" s="99"/>
      <c r="AE179" s="99"/>
      <c r="AF179" s="99"/>
      <c r="AG179" s="99"/>
      <c r="AH179" s="99"/>
      <c r="AI179" s="99"/>
      <c r="AJ179" s="99"/>
      <c r="AK179" s="99"/>
      <c r="AL179" s="99"/>
      <c r="AM179" s="99"/>
    </row>
    <row r="180" spans="1:39" s="123" customFormat="1" x14ac:dyDescent="0.3">
      <c r="A180" s="73">
        <v>4037</v>
      </c>
      <c r="B180" s="74" t="s">
        <v>328</v>
      </c>
      <c r="C180" s="73">
        <v>24</v>
      </c>
      <c r="D180" s="73">
        <v>0</v>
      </c>
      <c r="E180" s="133">
        <f t="shared" ca="1" si="48"/>
        <v>2101</v>
      </c>
      <c r="F180" s="76">
        <v>3.5</v>
      </c>
      <c r="G180" s="73">
        <v>33000</v>
      </c>
      <c r="H180" s="73">
        <f ca="1">N180*F180</f>
        <v>33104.75</v>
      </c>
      <c r="I180" s="77">
        <f t="shared" ca="1" si="59"/>
        <v>33052.375</v>
      </c>
      <c r="J180" s="73"/>
      <c r="K180" s="77">
        <f t="shared" ca="1" si="60"/>
        <v>33052.375</v>
      </c>
      <c r="L180" s="77">
        <f ca="1">IF(K180&lt;=0,0, K180)/C180</f>
        <v>1377.1822916666667</v>
      </c>
      <c r="M180" s="130">
        <f t="shared" ca="1" si="55"/>
        <v>906.90476190476181</v>
      </c>
      <c r="N180" s="131">
        <f t="shared" ca="1" si="57"/>
        <v>18</v>
      </c>
      <c r="O180" s="78"/>
      <c r="P180" s="73"/>
      <c r="Q180" s="119">
        <f t="shared" si="54"/>
        <v>0</v>
      </c>
      <c r="R180" s="78"/>
      <c r="S180" s="78"/>
      <c r="T180" s="78"/>
      <c r="U180" s="78"/>
      <c r="V180" s="78"/>
      <c r="W180" s="78"/>
      <c r="X180" s="78"/>
      <c r="Y180" s="78"/>
      <c r="Z180" s="78"/>
      <c r="AA180" s="78"/>
      <c r="AB180" s="78"/>
      <c r="AC180" s="78"/>
      <c r="AD180" s="78"/>
      <c r="AE180" s="78"/>
      <c r="AF180" s="78"/>
      <c r="AG180" s="78"/>
      <c r="AH180" s="78"/>
      <c r="AI180" s="78"/>
      <c r="AJ180" s="78"/>
      <c r="AK180" s="78"/>
      <c r="AL180" s="78"/>
      <c r="AM180" s="78"/>
    </row>
    <row r="181" spans="1:39" s="71" customFormat="1" x14ac:dyDescent="0.3">
      <c r="A181" s="73">
        <v>4038</v>
      </c>
      <c r="B181" s="74" t="s">
        <v>329</v>
      </c>
      <c r="C181" s="73">
        <v>12</v>
      </c>
      <c r="D181" s="73">
        <v>8855</v>
      </c>
      <c r="E181" s="133">
        <f t="shared" ca="1" si="48"/>
        <v>2101</v>
      </c>
      <c r="F181" s="76">
        <v>3.5</v>
      </c>
      <c r="G181" s="73">
        <v>9800</v>
      </c>
      <c r="H181" s="73">
        <f ca="1">N181*F181</f>
        <v>9885.75</v>
      </c>
      <c r="I181" s="77">
        <f t="shared" ca="1" si="59"/>
        <v>9842.875</v>
      </c>
      <c r="J181" s="73"/>
      <c r="K181" s="77">
        <f t="shared" ca="1" si="60"/>
        <v>987.875</v>
      </c>
      <c r="L181" s="77">
        <f ca="1">IF(K181&lt;=0,0, K181)/C181</f>
        <v>82.322916666666671</v>
      </c>
      <c r="M181" s="130">
        <f t="shared" ca="1" si="55"/>
        <v>906.90476190476181</v>
      </c>
      <c r="N181" s="131">
        <f t="shared" ca="1" si="57"/>
        <v>18</v>
      </c>
      <c r="O181" s="78"/>
      <c r="P181" s="73"/>
      <c r="Q181" s="119">
        <f t="shared" si="54"/>
        <v>0</v>
      </c>
      <c r="R181" s="78"/>
      <c r="S181" s="78"/>
      <c r="T181" s="78"/>
      <c r="U181" s="78"/>
      <c r="V181" s="78"/>
      <c r="W181" s="78"/>
      <c r="X181" s="78"/>
      <c r="Y181" s="78"/>
      <c r="Z181" s="78"/>
      <c r="AA181" s="78"/>
      <c r="AB181" s="78"/>
      <c r="AC181" s="78"/>
      <c r="AD181" s="78"/>
      <c r="AE181" s="78"/>
      <c r="AF181" s="78"/>
      <c r="AG181" s="78"/>
      <c r="AH181" s="78"/>
      <c r="AI181" s="78"/>
      <c r="AJ181" s="78"/>
      <c r="AK181" s="78"/>
      <c r="AL181" s="78"/>
      <c r="AM181" s="78"/>
    </row>
    <row r="182" spans="1:39" s="71" customFormat="1" x14ac:dyDescent="0.3">
      <c r="A182" s="66">
        <v>1486</v>
      </c>
      <c r="B182" s="67" t="s">
        <v>247</v>
      </c>
      <c r="C182" s="66">
        <v>50</v>
      </c>
      <c r="D182" s="88">
        <v>1263</v>
      </c>
      <c r="E182" s="133">
        <f t="shared" si="48"/>
        <v>1057.25</v>
      </c>
      <c r="F182" s="68">
        <v>6</v>
      </c>
      <c r="G182" s="66">
        <v>1615</v>
      </c>
      <c r="H182" s="107">
        <f t="shared" ref="H182:H212" si="61">Q182</f>
        <v>854</v>
      </c>
      <c r="I182" s="69">
        <f t="shared" si="59"/>
        <v>1234.5</v>
      </c>
      <c r="J182" s="66"/>
      <c r="K182" s="119">
        <f t="shared" si="60"/>
        <v>177.25</v>
      </c>
      <c r="L182" s="77">
        <f>(I182-E182-J182)/C182</f>
        <v>3.5449999999999999</v>
      </c>
      <c r="M182" s="130">
        <f t="shared" si="55"/>
        <v>411.5</v>
      </c>
      <c r="N182" s="131">
        <f t="shared" si="57"/>
        <v>205.75</v>
      </c>
      <c r="O182" s="99"/>
      <c r="P182" s="88">
        <v>427</v>
      </c>
      <c r="Q182" s="119">
        <f t="shared" si="54"/>
        <v>854</v>
      </c>
      <c r="R182" s="99"/>
      <c r="S182" s="99"/>
      <c r="T182" s="99"/>
      <c r="U182" s="99"/>
      <c r="V182" s="99"/>
      <c r="W182" s="99"/>
      <c r="X182" s="99"/>
      <c r="Y182" s="99"/>
      <c r="Z182" s="99"/>
      <c r="AA182" s="99"/>
      <c r="AB182" s="99"/>
      <c r="AC182" s="99"/>
      <c r="AD182" s="99"/>
      <c r="AE182" s="99"/>
      <c r="AF182" s="99"/>
      <c r="AG182" s="99"/>
      <c r="AH182" s="99"/>
      <c r="AI182" s="99"/>
      <c r="AJ182" s="99"/>
      <c r="AK182" s="99"/>
      <c r="AL182" s="99"/>
      <c r="AM182" s="99"/>
    </row>
    <row r="183" spans="1:39" s="71" customFormat="1" x14ac:dyDescent="0.3">
      <c r="A183" s="66">
        <v>3081</v>
      </c>
      <c r="B183" s="67" t="s">
        <v>95</v>
      </c>
      <c r="C183" s="66">
        <v>30</v>
      </c>
      <c r="D183" s="88">
        <v>137</v>
      </c>
      <c r="E183" s="133">
        <f t="shared" si="48"/>
        <v>0</v>
      </c>
      <c r="F183" s="68">
        <v>7</v>
      </c>
      <c r="G183" s="66">
        <v>1314</v>
      </c>
      <c r="H183" s="107">
        <f t="shared" si="61"/>
        <v>2566.666666666667</v>
      </c>
      <c r="I183" s="69">
        <f t="shared" si="59"/>
        <v>1940.3333333333335</v>
      </c>
      <c r="J183" s="66">
        <v>1500</v>
      </c>
      <c r="K183" s="119">
        <f t="shared" si="60"/>
        <v>440.33333333333348</v>
      </c>
      <c r="L183" s="77">
        <f>(I183-E183-J183)/C183</f>
        <v>14.677777777777782</v>
      </c>
      <c r="M183" s="130">
        <f t="shared" si="55"/>
        <v>554.38095238095241</v>
      </c>
      <c r="N183" s="131">
        <f t="shared" si="57"/>
        <v>277.1904761904762</v>
      </c>
      <c r="O183" s="99"/>
      <c r="P183" s="88">
        <v>1100</v>
      </c>
      <c r="Q183" s="119">
        <f t="shared" si="54"/>
        <v>2566.666666666667</v>
      </c>
      <c r="R183" s="99"/>
      <c r="S183" s="99"/>
      <c r="T183" s="99"/>
      <c r="U183" s="99"/>
      <c r="V183" s="99"/>
      <c r="W183" s="99"/>
      <c r="X183" s="99"/>
      <c r="Y183" s="99"/>
      <c r="Z183" s="99"/>
      <c r="AA183" s="99"/>
      <c r="AB183" s="99"/>
      <c r="AC183" s="99"/>
      <c r="AD183" s="99"/>
      <c r="AE183" s="99"/>
      <c r="AF183" s="99"/>
      <c r="AG183" s="99"/>
      <c r="AH183" s="99"/>
      <c r="AI183" s="99"/>
      <c r="AJ183" s="99"/>
      <c r="AK183" s="99"/>
      <c r="AL183" s="99"/>
      <c r="AM183" s="99"/>
    </row>
    <row r="184" spans="1:39" s="71" customFormat="1" x14ac:dyDescent="0.3">
      <c r="A184" s="66">
        <v>3082</v>
      </c>
      <c r="B184" s="67" t="s">
        <v>96</v>
      </c>
      <c r="C184" s="66">
        <v>20</v>
      </c>
      <c r="D184" s="88">
        <v>305</v>
      </c>
      <c r="E184" s="133">
        <f t="shared" si="48"/>
        <v>119.54761904761904</v>
      </c>
      <c r="F184" s="68">
        <v>7</v>
      </c>
      <c r="G184" s="66">
        <v>851</v>
      </c>
      <c r="H184" s="107">
        <f t="shared" si="61"/>
        <v>1745.3333333333335</v>
      </c>
      <c r="I184" s="69">
        <f t="shared" si="59"/>
        <v>1298.1666666666667</v>
      </c>
      <c r="J184" s="66">
        <v>600</v>
      </c>
      <c r="K184" s="119">
        <f t="shared" si="60"/>
        <v>578.61904761904771</v>
      </c>
      <c r="L184" s="77">
        <f>(I184-E184-J184)/C184</f>
        <v>28.930952380952384</v>
      </c>
      <c r="M184" s="130">
        <f t="shared" si="55"/>
        <v>370.90476190476193</v>
      </c>
      <c r="N184" s="131">
        <f t="shared" si="57"/>
        <v>185.45238095238096</v>
      </c>
      <c r="O184" s="99"/>
      <c r="P184" s="88">
        <v>748</v>
      </c>
      <c r="Q184" s="119">
        <f t="shared" si="54"/>
        <v>1745.3333333333335</v>
      </c>
      <c r="R184" s="99"/>
      <c r="S184" s="99"/>
      <c r="T184" s="99"/>
      <c r="U184" s="99"/>
      <c r="V184" s="99"/>
      <c r="W184" s="99"/>
      <c r="X184" s="99"/>
      <c r="Y184" s="99"/>
      <c r="Z184" s="99"/>
      <c r="AA184" s="99"/>
      <c r="AB184" s="99"/>
      <c r="AC184" s="99"/>
      <c r="AD184" s="99"/>
      <c r="AE184" s="99"/>
      <c r="AF184" s="99"/>
      <c r="AG184" s="99"/>
      <c r="AH184" s="99"/>
      <c r="AI184" s="99"/>
      <c r="AJ184" s="99"/>
      <c r="AK184" s="99"/>
      <c r="AL184" s="99"/>
      <c r="AM184" s="99"/>
    </row>
    <row r="185" spans="1:39" s="71" customFormat="1" x14ac:dyDescent="0.3">
      <c r="A185" s="66">
        <v>1359</v>
      </c>
      <c r="B185" s="67" t="s">
        <v>421</v>
      </c>
      <c r="C185" s="66">
        <v>50</v>
      </c>
      <c r="D185" s="88">
        <v>0</v>
      </c>
      <c r="E185" s="133">
        <f t="shared" si="48"/>
        <v>0</v>
      </c>
      <c r="F185" s="68">
        <v>3</v>
      </c>
      <c r="G185" s="66">
        <v>1458</v>
      </c>
      <c r="H185" s="107">
        <f t="shared" si="61"/>
        <v>1409</v>
      </c>
      <c r="I185" s="69">
        <f t="shared" si="59"/>
        <v>1433.5</v>
      </c>
      <c r="J185" s="66">
        <v>1500</v>
      </c>
      <c r="K185" s="119">
        <f t="shared" si="60"/>
        <v>-66.5</v>
      </c>
      <c r="L185" s="77">
        <f t="shared" ref="L185:L192" si="62">IF(K185&lt;=0,0, K185)/C185</f>
        <v>0</v>
      </c>
      <c r="M185" s="130">
        <f t="shared" si="55"/>
        <v>955.66666666666663</v>
      </c>
      <c r="N185" s="131">
        <f t="shared" si="57"/>
        <v>477.83333333333331</v>
      </c>
      <c r="O185" s="99"/>
      <c r="P185" s="88">
        <v>1409</v>
      </c>
      <c r="Q185" s="119">
        <f t="shared" si="54"/>
        <v>1409</v>
      </c>
      <c r="R185" s="99"/>
      <c r="S185" s="99"/>
      <c r="T185" s="99"/>
      <c r="U185" s="99"/>
      <c r="V185" s="99"/>
      <c r="W185" s="99"/>
      <c r="X185" s="99"/>
      <c r="Y185" s="99"/>
      <c r="Z185" s="99"/>
      <c r="AA185" s="99"/>
      <c r="AB185" s="99"/>
      <c r="AC185" s="99"/>
      <c r="AD185" s="99"/>
      <c r="AE185" s="99"/>
      <c r="AF185" s="99"/>
      <c r="AG185" s="99"/>
      <c r="AH185" s="99"/>
      <c r="AI185" s="99"/>
      <c r="AJ185" s="99"/>
      <c r="AK185" s="99"/>
      <c r="AL185" s="99"/>
      <c r="AM185" s="99"/>
    </row>
    <row r="186" spans="1:39" s="71" customFormat="1" x14ac:dyDescent="0.3">
      <c r="A186" s="66">
        <v>1360</v>
      </c>
      <c r="B186" s="67" t="s">
        <v>422</v>
      </c>
      <c r="C186" s="66">
        <v>50</v>
      </c>
      <c r="D186" s="88">
        <v>0</v>
      </c>
      <c r="E186" s="133">
        <f t="shared" si="48"/>
        <v>0</v>
      </c>
      <c r="F186" s="68">
        <v>3</v>
      </c>
      <c r="G186" s="66">
        <v>483</v>
      </c>
      <c r="H186" s="107">
        <f t="shared" si="61"/>
        <v>520</v>
      </c>
      <c r="I186" s="69">
        <f t="shared" si="59"/>
        <v>501.5</v>
      </c>
      <c r="J186" s="66">
        <v>500</v>
      </c>
      <c r="K186" s="119">
        <f t="shared" si="60"/>
        <v>1.5</v>
      </c>
      <c r="L186" s="77">
        <f t="shared" si="62"/>
        <v>0.03</v>
      </c>
      <c r="M186" s="130">
        <f t="shared" si="55"/>
        <v>334.33333333333331</v>
      </c>
      <c r="N186" s="131">
        <f t="shared" si="57"/>
        <v>167.16666666666666</v>
      </c>
      <c r="O186" s="99"/>
      <c r="P186" s="88">
        <v>520</v>
      </c>
      <c r="Q186" s="119">
        <f t="shared" si="54"/>
        <v>520</v>
      </c>
      <c r="R186" s="99"/>
      <c r="S186" s="99"/>
      <c r="T186" s="99"/>
      <c r="U186" s="99"/>
      <c r="V186" s="99"/>
      <c r="W186" s="99"/>
      <c r="X186" s="99"/>
      <c r="Y186" s="99"/>
      <c r="Z186" s="99"/>
      <c r="AA186" s="99"/>
      <c r="AB186" s="99"/>
      <c r="AC186" s="99"/>
      <c r="AD186" s="99"/>
      <c r="AE186" s="99"/>
      <c r="AF186" s="99"/>
      <c r="AG186" s="99"/>
      <c r="AH186" s="99"/>
      <c r="AI186" s="99"/>
      <c r="AJ186" s="99"/>
      <c r="AK186" s="99"/>
      <c r="AL186" s="99"/>
      <c r="AM186" s="99"/>
    </row>
    <row r="187" spans="1:39" s="71" customFormat="1" x14ac:dyDescent="0.3">
      <c r="A187" s="66">
        <v>1361</v>
      </c>
      <c r="B187" s="67" t="s">
        <v>423</v>
      </c>
      <c r="C187" s="66">
        <v>50</v>
      </c>
      <c r="D187" s="88">
        <v>0</v>
      </c>
      <c r="E187" s="133">
        <f t="shared" si="48"/>
        <v>0</v>
      </c>
      <c r="F187" s="68">
        <v>3</v>
      </c>
      <c r="G187" s="66">
        <v>2340</v>
      </c>
      <c r="H187" s="107">
        <f t="shared" si="61"/>
        <v>2090</v>
      </c>
      <c r="I187" s="69">
        <f t="shared" si="59"/>
        <v>2215</v>
      </c>
      <c r="J187" s="66">
        <v>2250</v>
      </c>
      <c r="K187" s="119">
        <f t="shared" si="60"/>
        <v>-35</v>
      </c>
      <c r="L187" s="77">
        <f t="shared" si="62"/>
        <v>0</v>
      </c>
      <c r="M187" s="130">
        <f t="shared" si="55"/>
        <v>1476.6666666666667</v>
      </c>
      <c r="N187" s="131">
        <f t="shared" si="57"/>
        <v>738.33333333333337</v>
      </c>
      <c r="O187" s="99"/>
      <c r="P187" s="88">
        <v>2090</v>
      </c>
      <c r="Q187" s="119">
        <f t="shared" ref="Q187:Q216" si="63">P187/3*F187</f>
        <v>2090</v>
      </c>
      <c r="R187" s="99"/>
      <c r="S187" s="99"/>
      <c r="T187" s="99"/>
      <c r="U187" s="99"/>
      <c r="V187" s="99"/>
      <c r="W187" s="99"/>
      <c r="X187" s="99"/>
      <c r="Y187" s="99"/>
      <c r="Z187" s="99"/>
      <c r="AA187" s="99"/>
      <c r="AB187" s="99"/>
      <c r="AC187" s="99"/>
      <c r="AD187" s="99"/>
      <c r="AE187" s="99"/>
      <c r="AF187" s="99"/>
      <c r="AG187" s="99"/>
      <c r="AH187" s="99"/>
      <c r="AI187" s="99"/>
      <c r="AJ187" s="99"/>
      <c r="AK187" s="99"/>
      <c r="AL187" s="99"/>
      <c r="AM187" s="99"/>
    </row>
    <row r="188" spans="1:39" s="71" customFormat="1" x14ac:dyDescent="0.3">
      <c r="A188" s="66">
        <v>1363</v>
      </c>
      <c r="B188" s="67" t="s">
        <v>424</v>
      </c>
      <c r="C188" s="66">
        <v>50</v>
      </c>
      <c r="D188" s="88">
        <v>0</v>
      </c>
      <c r="E188" s="133">
        <f t="shared" si="48"/>
        <v>0</v>
      </c>
      <c r="F188" s="68">
        <v>3</v>
      </c>
      <c r="G188" s="66">
        <v>1221</v>
      </c>
      <c r="H188" s="107">
        <f t="shared" si="61"/>
        <v>710</v>
      </c>
      <c r="I188" s="69">
        <f t="shared" si="59"/>
        <v>965.5</v>
      </c>
      <c r="J188" s="66">
        <v>1000</v>
      </c>
      <c r="K188" s="119">
        <f t="shared" si="60"/>
        <v>-34.5</v>
      </c>
      <c r="L188" s="77">
        <f t="shared" si="62"/>
        <v>0</v>
      </c>
      <c r="M188" s="130">
        <f t="shared" si="55"/>
        <v>643.66666666666663</v>
      </c>
      <c r="N188" s="131">
        <f t="shared" si="57"/>
        <v>321.83333333333331</v>
      </c>
      <c r="O188" s="99"/>
      <c r="P188" s="88">
        <v>710</v>
      </c>
      <c r="Q188" s="119">
        <f t="shared" si="63"/>
        <v>710</v>
      </c>
      <c r="R188" s="99"/>
      <c r="S188" s="99"/>
      <c r="T188" s="99"/>
      <c r="U188" s="99"/>
      <c r="V188" s="99"/>
      <c r="W188" s="99"/>
      <c r="X188" s="99"/>
      <c r="Y188" s="99"/>
      <c r="Z188" s="99"/>
      <c r="AA188" s="99"/>
      <c r="AB188" s="99"/>
      <c r="AC188" s="99"/>
      <c r="AD188" s="99"/>
      <c r="AE188" s="99"/>
      <c r="AF188" s="99"/>
      <c r="AG188" s="99"/>
      <c r="AH188" s="99"/>
      <c r="AI188" s="99"/>
      <c r="AJ188" s="99"/>
      <c r="AK188" s="99"/>
      <c r="AL188" s="99"/>
      <c r="AM188" s="99"/>
    </row>
    <row r="189" spans="1:39" s="71" customFormat="1" x14ac:dyDescent="0.3">
      <c r="A189" s="66">
        <v>225</v>
      </c>
      <c r="B189" s="67" t="s">
        <v>118</v>
      </c>
      <c r="C189" s="66">
        <v>40</v>
      </c>
      <c r="D189" s="88">
        <v>176</v>
      </c>
      <c r="E189" s="133">
        <f t="shared" si="48"/>
        <v>0</v>
      </c>
      <c r="F189" s="68">
        <v>3.5</v>
      </c>
      <c r="G189" s="66">
        <v>4608</v>
      </c>
      <c r="H189" s="107">
        <f t="shared" si="61"/>
        <v>3992.3333333333335</v>
      </c>
      <c r="I189" s="69">
        <f t="shared" si="59"/>
        <v>4300.166666666667</v>
      </c>
      <c r="J189" s="66">
        <v>3200</v>
      </c>
      <c r="K189" s="119">
        <f t="shared" si="60"/>
        <v>1100.166666666667</v>
      </c>
      <c r="L189" s="77">
        <f t="shared" si="62"/>
        <v>27.504166666666674</v>
      </c>
      <c r="M189" s="130">
        <f t="shared" si="55"/>
        <v>2457.2380952380954</v>
      </c>
      <c r="N189" s="131">
        <f t="shared" si="57"/>
        <v>1228.6190476190477</v>
      </c>
      <c r="O189" s="99"/>
      <c r="P189" s="88">
        <v>3422</v>
      </c>
      <c r="Q189" s="119">
        <f t="shared" si="63"/>
        <v>3992.3333333333335</v>
      </c>
      <c r="R189" s="99"/>
      <c r="S189" s="99"/>
      <c r="T189" s="99"/>
      <c r="U189" s="99"/>
      <c r="V189" s="99"/>
      <c r="W189" s="99"/>
      <c r="X189" s="99"/>
      <c r="Y189" s="99"/>
      <c r="Z189" s="99"/>
      <c r="AA189" s="99"/>
      <c r="AB189" s="99"/>
      <c r="AC189" s="99"/>
      <c r="AD189" s="99"/>
      <c r="AE189" s="99"/>
      <c r="AF189" s="99"/>
      <c r="AG189" s="99"/>
      <c r="AH189" s="99"/>
      <c r="AI189" s="99"/>
      <c r="AJ189" s="99"/>
      <c r="AK189" s="99"/>
      <c r="AL189" s="99"/>
      <c r="AM189" s="99"/>
    </row>
    <row r="190" spans="1:39" s="71" customFormat="1" x14ac:dyDescent="0.3">
      <c r="A190" s="120">
        <v>4605</v>
      </c>
      <c r="B190" s="100" t="s">
        <v>120</v>
      </c>
      <c r="C190" s="120">
        <v>40</v>
      </c>
      <c r="D190" s="120">
        <v>1321</v>
      </c>
      <c r="E190" s="133">
        <f t="shared" si="48"/>
        <v>410.04761904761904</v>
      </c>
      <c r="F190" s="116">
        <v>3.5</v>
      </c>
      <c r="G190" s="120">
        <v>3460</v>
      </c>
      <c r="H190" s="107">
        <f t="shared" si="61"/>
        <v>2916.666666666667</v>
      </c>
      <c r="I190" s="121">
        <f t="shared" si="59"/>
        <v>3188.3333333333335</v>
      </c>
      <c r="J190" s="120"/>
      <c r="K190" s="121">
        <f t="shared" si="60"/>
        <v>2778.2857142857147</v>
      </c>
      <c r="L190" s="77">
        <f t="shared" si="62"/>
        <v>69.45714285714287</v>
      </c>
      <c r="M190" s="130">
        <f t="shared" si="55"/>
        <v>1821.9047619047619</v>
      </c>
      <c r="N190" s="131">
        <f t="shared" si="57"/>
        <v>910.95238095238096</v>
      </c>
      <c r="O190" s="123"/>
      <c r="P190" s="120">
        <v>2500</v>
      </c>
      <c r="Q190" s="119">
        <f t="shared" si="63"/>
        <v>2916.666666666667</v>
      </c>
      <c r="R190" s="123"/>
      <c r="S190" s="123"/>
      <c r="T190" s="123"/>
      <c r="U190" s="123"/>
      <c r="V190" s="123"/>
      <c r="W190" s="123"/>
      <c r="X190" s="123"/>
      <c r="Y190" s="123"/>
      <c r="Z190" s="123"/>
      <c r="AA190" s="123"/>
      <c r="AB190" s="123"/>
      <c r="AC190" s="123"/>
      <c r="AD190" s="123"/>
      <c r="AE190" s="123"/>
      <c r="AF190" s="123"/>
      <c r="AG190" s="123"/>
      <c r="AH190" s="123"/>
      <c r="AI190" s="123"/>
      <c r="AJ190" s="123"/>
      <c r="AK190" s="123"/>
      <c r="AL190" s="123"/>
      <c r="AM190" s="123"/>
    </row>
    <row r="191" spans="1:39" s="71" customFormat="1" x14ac:dyDescent="0.3">
      <c r="A191" s="120">
        <v>4606</v>
      </c>
      <c r="B191" s="100" t="s">
        <v>248</v>
      </c>
      <c r="C191" s="120">
        <v>40</v>
      </c>
      <c r="D191" s="120">
        <v>169</v>
      </c>
      <c r="E191" s="133">
        <f t="shared" si="48"/>
        <v>0</v>
      </c>
      <c r="F191" s="116">
        <v>3.5</v>
      </c>
      <c r="G191" s="120">
        <v>2268</v>
      </c>
      <c r="H191" s="107">
        <f t="shared" si="61"/>
        <v>1750</v>
      </c>
      <c r="I191" s="121">
        <f t="shared" si="59"/>
        <v>2009</v>
      </c>
      <c r="J191" s="120">
        <v>1600</v>
      </c>
      <c r="K191" s="121">
        <f t="shared" si="60"/>
        <v>409</v>
      </c>
      <c r="L191" s="77">
        <f t="shared" si="62"/>
        <v>10.225</v>
      </c>
      <c r="M191" s="130">
        <f t="shared" si="55"/>
        <v>1148</v>
      </c>
      <c r="N191" s="131">
        <f t="shared" si="57"/>
        <v>574</v>
      </c>
      <c r="O191" s="123"/>
      <c r="P191" s="120">
        <v>1500</v>
      </c>
      <c r="Q191" s="119">
        <f t="shared" si="63"/>
        <v>1750</v>
      </c>
      <c r="R191" s="123"/>
      <c r="S191" s="123"/>
      <c r="T191" s="123"/>
      <c r="U191" s="123"/>
      <c r="V191" s="123"/>
      <c r="W191" s="123"/>
      <c r="X191" s="123"/>
      <c r="Y191" s="123"/>
      <c r="Z191" s="123"/>
      <c r="AA191" s="123"/>
      <c r="AB191" s="123"/>
      <c r="AC191" s="123"/>
      <c r="AD191" s="123"/>
      <c r="AE191" s="123"/>
      <c r="AF191" s="123"/>
      <c r="AG191" s="123"/>
      <c r="AH191" s="123"/>
      <c r="AI191" s="123"/>
      <c r="AJ191" s="123"/>
      <c r="AK191" s="123"/>
      <c r="AL191" s="123"/>
      <c r="AM191" s="123"/>
    </row>
    <row r="192" spans="1:39" s="71" customFormat="1" x14ac:dyDescent="0.3">
      <c r="A192" s="66">
        <v>227</v>
      </c>
      <c r="B192" s="67" t="s">
        <v>117</v>
      </c>
      <c r="C192" s="66">
        <v>40</v>
      </c>
      <c r="D192" s="88">
        <v>0</v>
      </c>
      <c r="E192" s="133">
        <f t="shared" si="48"/>
        <v>0</v>
      </c>
      <c r="F192" s="68">
        <v>3.5</v>
      </c>
      <c r="G192" s="66">
        <v>5564</v>
      </c>
      <c r="H192" s="107">
        <f t="shared" si="61"/>
        <v>4375</v>
      </c>
      <c r="I192" s="69">
        <f t="shared" si="59"/>
        <v>4969.5</v>
      </c>
      <c r="J192" s="66">
        <v>3600</v>
      </c>
      <c r="K192" s="119">
        <f t="shared" si="60"/>
        <v>1369.5</v>
      </c>
      <c r="L192" s="77">
        <f t="shared" si="62"/>
        <v>34.237499999999997</v>
      </c>
      <c r="M192" s="130">
        <f t="shared" si="55"/>
        <v>2839.7142857142858</v>
      </c>
      <c r="N192" s="131">
        <f t="shared" si="57"/>
        <v>1419.8571428571429</v>
      </c>
      <c r="O192" s="99"/>
      <c r="P192" s="88">
        <v>3750</v>
      </c>
      <c r="Q192" s="119">
        <f t="shared" si="63"/>
        <v>4375</v>
      </c>
      <c r="R192" s="99"/>
      <c r="S192" s="99"/>
      <c r="T192" s="99"/>
      <c r="U192" s="99"/>
      <c r="V192" s="99"/>
      <c r="W192" s="99"/>
      <c r="X192" s="99"/>
      <c r="Y192" s="99"/>
      <c r="Z192" s="99"/>
      <c r="AA192" s="99"/>
      <c r="AB192" s="99"/>
      <c r="AC192" s="99"/>
      <c r="AD192" s="99"/>
      <c r="AE192" s="99"/>
      <c r="AF192" s="99"/>
      <c r="AG192" s="99"/>
      <c r="AH192" s="99"/>
      <c r="AI192" s="99"/>
      <c r="AJ192" s="99"/>
      <c r="AK192" s="99"/>
      <c r="AL192" s="99"/>
      <c r="AM192" s="99"/>
    </row>
    <row r="193" spans="1:39" s="71" customFormat="1" x14ac:dyDescent="0.3">
      <c r="A193" s="66">
        <v>1325</v>
      </c>
      <c r="B193" s="67" t="s">
        <v>125</v>
      </c>
      <c r="C193" s="66">
        <v>12</v>
      </c>
      <c r="D193" s="88">
        <v>667</v>
      </c>
      <c r="E193" s="133">
        <f t="shared" si="48"/>
        <v>314.25</v>
      </c>
      <c r="F193" s="68">
        <v>6</v>
      </c>
      <c r="G193" s="66">
        <v>2343</v>
      </c>
      <c r="H193" s="107">
        <f t="shared" si="61"/>
        <v>1890</v>
      </c>
      <c r="I193" s="69">
        <f t="shared" si="59"/>
        <v>2116.5</v>
      </c>
      <c r="J193" s="66"/>
      <c r="K193" s="119">
        <f t="shared" si="60"/>
        <v>1802.25</v>
      </c>
      <c r="L193" s="77">
        <f>(I193-E193-J193)/C193</f>
        <v>150.1875</v>
      </c>
      <c r="M193" s="130">
        <f t="shared" si="55"/>
        <v>705.5</v>
      </c>
      <c r="N193" s="131">
        <f t="shared" si="57"/>
        <v>352.75</v>
      </c>
      <c r="O193" s="99"/>
      <c r="P193" s="88">
        <v>945</v>
      </c>
      <c r="Q193" s="119">
        <f t="shared" si="63"/>
        <v>1890</v>
      </c>
      <c r="R193" s="99"/>
      <c r="S193" s="99"/>
      <c r="T193" s="99"/>
      <c r="U193" s="99"/>
      <c r="V193" s="99"/>
      <c r="W193" s="99"/>
      <c r="X193" s="99"/>
      <c r="Y193" s="99"/>
      <c r="Z193" s="99"/>
      <c r="AA193" s="99"/>
      <c r="AB193" s="99"/>
      <c r="AC193" s="99"/>
      <c r="AD193" s="99"/>
      <c r="AE193" s="99"/>
      <c r="AF193" s="99"/>
      <c r="AG193" s="99"/>
      <c r="AH193" s="99"/>
      <c r="AI193" s="99"/>
      <c r="AJ193" s="99"/>
      <c r="AK193" s="99"/>
      <c r="AL193" s="99"/>
      <c r="AM193" s="99"/>
    </row>
    <row r="194" spans="1:39" s="71" customFormat="1" x14ac:dyDescent="0.3">
      <c r="A194" s="66">
        <v>1326</v>
      </c>
      <c r="B194" s="67" t="s">
        <v>266</v>
      </c>
      <c r="C194" s="66">
        <v>12</v>
      </c>
      <c r="D194" s="88">
        <v>0</v>
      </c>
      <c r="E194" s="133">
        <f t="shared" si="48"/>
        <v>0</v>
      </c>
      <c r="F194" s="68">
        <v>6</v>
      </c>
      <c r="G194" s="66">
        <v>645</v>
      </c>
      <c r="H194" s="107">
        <f t="shared" si="61"/>
        <v>600</v>
      </c>
      <c r="I194" s="69">
        <f t="shared" si="59"/>
        <v>622.5</v>
      </c>
      <c r="J194" s="66"/>
      <c r="K194" s="119">
        <f t="shared" si="60"/>
        <v>622.5</v>
      </c>
      <c r="L194" s="77">
        <f>(I194-E194-J194)/C194</f>
        <v>51.875</v>
      </c>
      <c r="M194" s="130">
        <f t="shared" si="55"/>
        <v>207.5</v>
      </c>
      <c r="N194" s="131">
        <f t="shared" si="57"/>
        <v>103.75</v>
      </c>
      <c r="O194" s="99"/>
      <c r="P194" s="88">
        <v>300</v>
      </c>
      <c r="Q194" s="119">
        <f t="shared" si="63"/>
        <v>600</v>
      </c>
      <c r="R194" s="99"/>
      <c r="S194" s="99"/>
      <c r="T194" s="99"/>
      <c r="U194" s="99"/>
      <c r="V194" s="99"/>
      <c r="W194" s="99"/>
      <c r="X194" s="99"/>
      <c r="Y194" s="99"/>
      <c r="Z194" s="99"/>
      <c r="AA194" s="99"/>
      <c r="AB194" s="99"/>
      <c r="AC194" s="99"/>
      <c r="AD194" s="99"/>
      <c r="AE194" s="99"/>
      <c r="AF194" s="99"/>
      <c r="AG194" s="99"/>
      <c r="AH194" s="99"/>
      <c r="AI194" s="99"/>
      <c r="AJ194" s="99"/>
      <c r="AK194" s="99"/>
      <c r="AL194" s="99"/>
      <c r="AM194" s="99"/>
    </row>
    <row r="195" spans="1:39" s="71" customFormat="1" x14ac:dyDescent="0.3">
      <c r="A195" s="66">
        <v>1327</v>
      </c>
      <c r="B195" s="67" t="s">
        <v>126</v>
      </c>
      <c r="C195" s="66">
        <v>12</v>
      </c>
      <c r="D195" s="88">
        <v>1555</v>
      </c>
      <c r="E195" s="133">
        <f t="shared" si="48"/>
        <v>1011</v>
      </c>
      <c r="F195" s="68">
        <v>6</v>
      </c>
      <c r="G195" s="66">
        <v>3246</v>
      </c>
      <c r="H195" s="107">
        <f t="shared" si="61"/>
        <v>3282</v>
      </c>
      <c r="I195" s="69">
        <f t="shared" si="59"/>
        <v>3264</v>
      </c>
      <c r="J195" s="66"/>
      <c r="K195" s="119">
        <f t="shared" si="60"/>
        <v>2253</v>
      </c>
      <c r="L195" s="77">
        <f>(I195-E195-J195)/C195</f>
        <v>187.75</v>
      </c>
      <c r="M195" s="130">
        <f t="shared" si="55"/>
        <v>1088</v>
      </c>
      <c r="N195" s="131">
        <f t="shared" si="57"/>
        <v>544</v>
      </c>
      <c r="O195" s="99"/>
      <c r="P195" s="88">
        <v>1641</v>
      </c>
      <c r="Q195" s="119">
        <f t="shared" si="63"/>
        <v>3282</v>
      </c>
      <c r="R195" s="99"/>
      <c r="S195" s="99"/>
      <c r="T195" s="99"/>
      <c r="U195" s="99"/>
      <c r="V195" s="99"/>
      <c r="W195" s="99"/>
      <c r="X195" s="99"/>
      <c r="Y195" s="99"/>
      <c r="Z195" s="99"/>
      <c r="AA195" s="99"/>
      <c r="AB195" s="99"/>
      <c r="AC195" s="99"/>
      <c r="AD195" s="99"/>
      <c r="AE195" s="99"/>
      <c r="AF195" s="99"/>
      <c r="AG195" s="99"/>
      <c r="AH195" s="99"/>
      <c r="AI195" s="99"/>
      <c r="AJ195" s="99"/>
      <c r="AK195" s="99"/>
      <c r="AL195" s="99"/>
      <c r="AM195" s="99"/>
    </row>
    <row r="196" spans="1:39" s="71" customFormat="1" x14ac:dyDescent="0.3">
      <c r="A196" s="66">
        <v>174</v>
      </c>
      <c r="B196" s="67" t="s">
        <v>377</v>
      </c>
      <c r="C196" s="66">
        <v>6</v>
      </c>
      <c r="D196" s="125">
        <v>1774</v>
      </c>
      <c r="E196" s="133">
        <f t="shared" si="48"/>
        <v>1556</v>
      </c>
      <c r="F196" s="68">
        <v>9</v>
      </c>
      <c r="G196" s="66">
        <v>1962</v>
      </c>
      <c r="H196" s="107">
        <f t="shared" si="61"/>
        <v>1962</v>
      </c>
      <c r="I196" s="69">
        <f t="shared" si="59"/>
        <v>1962</v>
      </c>
      <c r="J196" s="66"/>
      <c r="K196" s="119">
        <f t="shared" si="60"/>
        <v>406</v>
      </c>
      <c r="L196" s="77">
        <f>(I196-E196-J196)/C196</f>
        <v>67.666666666666671</v>
      </c>
      <c r="M196" s="130">
        <f t="shared" si="55"/>
        <v>436</v>
      </c>
      <c r="N196" s="131">
        <f t="shared" si="57"/>
        <v>218</v>
      </c>
      <c r="O196" s="99"/>
      <c r="P196" s="88">
        <v>654</v>
      </c>
      <c r="Q196" s="119">
        <f t="shared" si="63"/>
        <v>1962</v>
      </c>
      <c r="R196" s="99"/>
      <c r="S196" s="99"/>
      <c r="T196" s="99"/>
      <c r="U196" s="99"/>
      <c r="V196" s="99"/>
      <c r="W196" s="99"/>
      <c r="X196" s="99"/>
      <c r="Y196" s="99"/>
      <c r="Z196" s="99"/>
      <c r="AA196" s="99"/>
      <c r="AB196" s="99"/>
      <c r="AC196" s="99"/>
      <c r="AD196" s="99"/>
      <c r="AE196" s="99"/>
      <c r="AF196" s="99"/>
      <c r="AG196" s="99"/>
      <c r="AH196" s="99"/>
      <c r="AI196" s="99"/>
      <c r="AJ196" s="99"/>
      <c r="AK196" s="99"/>
      <c r="AL196" s="99"/>
      <c r="AM196" s="99"/>
    </row>
    <row r="197" spans="1:39" s="71" customFormat="1" x14ac:dyDescent="0.3">
      <c r="A197" s="66">
        <v>3077</v>
      </c>
      <c r="B197" s="67" t="s">
        <v>50</v>
      </c>
      <c r="C197" s="66">
        <v>6</v>
      </c>
      <c r="D197" s="125">
        <v>600</v>
      </c>
      <c r="E197" s="133">
        <f t="shared" ref="E197:E216" si="64">IF(D197-N197&gt;=0,D197-N197,0)</f>
        <v>510.5</v>
      </c>
      <c r="F197" s="68">
        <v>9</v>
      </c>
      <c r="G197" s="66">
        <v>711</v>
      </c>
      <c r="H197" s="107">
        <f t="shared" si="61"/>
        <v>900</v>
      </c>
      <c r="I197" s="69">
        <f t="shared" si="59"/>
        <v>805.5</v>
      </c>
      <c r="J197" s="66"/>
      <c r="K197" s="119">
        <f t="shared" si="60"/>
        <v>295</v>
      </c>
      <c r="L197" s="77">
        <f>(I197-E197-J197)/C197</f>
        <v>49.166666666666664</v>
      </c>
      <c r="M197" s="130">
        <f t="shared" si="55"/>
        <v>179</v>
      </c>
      <c r="N197" s="131">
        <f t="shared" si="57"/>
        <v>89.5</v>
      </c>
      <c r="O197" s="99"/>
      <c r="P197" s="88">
        <v>300</v>
      </c>
      <c r="Q197" s="119">
        <f t="shared" si="63"/>
        <v>900</v>
      </c>
      <c r="R197" s="99"/>
      <c r="S197" s="99"/>
      <c r="T197" s="99"/>
      <c r="U197" s="99"/>
      <c r="V197" s="99"/>
      <c r="W197" s="99"/>
      <c r="X197" s="99"/>
      <c r="Y197" s="99"/>
      <c r="Z197" s="99"/>
      <c r="AA197" s="99"/>
      <c r="AB197" s="99"/>
      <c r="AC197" s="99"/>
      <c r="AD197" s="99"/>
      <c r="AE197" s="99"/>
      <c r="AF197" s="99"/>
      <c r="AG197" s="99"/>
      <c r="AH197" s="99"/>
      <c r="AI197" s="99"/>
      <c r="AJ197" s="99"/>
      <c r="AK197" s="99"/>
      <c r="AL197" s="99"/>
      <c r="AM197" s="99"/>
    </row>
    <row r="198" spans="1:39" s="71" customFormat="1" x14ac:dyDescent="0.3">
      <c r="A198" s="66">
        <v>2002</v>
      </c>
      <c r="B198" s="67" t="s">
        <v>344</v>
      </c>
      <c r="C198" s="66">
        <v>10</v>
      </c>
      <c r="D198" s="125">
        <v>2922</v>
      </c>
      <c r="E198" s="133">
        <f t="shared" si="64"/>
        <v>1349.5238095238094</v>
      </c>
      <c r="F198" s="68">
        <v>3.5</v>
      </c>
      <c r="G198" s="66">
        <v>5734</v>
      </c>
      <c r="H198" s="107">
        <f t="shared" si="61"/>
        <v>5273.3333333333339</v>
      </c>
      <c r="I198" s="69">
        <f t="shared" si="59"/>
        <v>5503.666666666667</v>
      </c>
      <c r="J198" s="66">
        <v>2000</v>
      </c>
      <c r="K198" s="119">
        <f>I198-E198-J198</f>
        <v>2154.1428571428578</v>
      </c>
      <c r="L198" s="77">
        <f>IF(K198&lt;=0,0, K198)/C198</f>
        <v>215.41428571428577</v>
      </c>
      <c r="M198" s="130">
        <f t="shared" si="55"/>
        <v>3144.9523809523812</v>
      </c>
      <c r="N198" s="131">
        <f t="shared" si="57"/>
        <v>1572.4761904761906</v>
      </c>
      <c r="O198" s="99"/>
      <c r="P198" s="88">
        <v>4520</v>
      </c>
      <c r="Q198" s="119">
        <f t="shared" si="63"/>
        <v>5273.3333333333339</v>
      </c>
      <c r="R198" s="99"/>
      <c r="S198" s="99"/>
      <c r="T198" s="99"/>
      <c r="U198" s="99"/>
      <c r="V198" s="99"/>
      <c r="W198" s="99"/>
      <c r="X198" s="99"/>
      <c r="Y198" s="99"/>
      <c r="Z198" s="99"/>
      <c r="AA198" s="99"/>
      <c r="AB198" s="99"/>
      <c r="AC198" s="99"/>
      <c r="AD198" s="99"/>
      <c r="AE198" s="99"/>
      <c r="AF198" s="99"/>
      <c r="AG198" s="99"/>
      <c r="AH198" s="99"/>
      <c r="AI198" s="99"/>
      <c r="AJ198" s="99"/>
      <c r="AK198" s="99"/>
      <c r="AL198" s="99"/>
      <c r="AM198" s="99"/>
    </row>
    <row r="199" spans="1:39" s="71" customFormat="1" x14ac:dyDescent="0.3">
      <c r="A199" s="66">
        <v>2001</v>
      </c>
      <c r="B199" s="67" t="s">
        <v>15</v>
      </c>
      <c r="C199" s="66">
        <v>20</v>
      </c>
      <c r="D199" s="125">
        <v>3390</v>
      </c>
      <c r="E199" s="133">
        <f t="shared" si="64"/>
        <v>1182.3571428571427</v>
      </c>
      <c r="F199" s="68">
        <v>3.5</v>
      </c>
      <c r="G199" s="66">
        <v>7365</v>
      </c>
      <c r="H199" s="107">
        <f t="shared" si="61"/>
        <v>8088.5</v>
      </c>
      <c r="I199" s="69">
        <f t="shared" si="59"/>
        <v>7726.75</v>
      </c>
      <c r="J199" s="66">
        <v>4000</v>
      </c>
      <c r="K199" s="119">
        <f t="shared" si="60"/>
        <v>2544.3928571428569</v>
      </c>
      <c r="L199" s="77">
        <f>IF(K199&lt;=0,0, K199)/C199</f>
        <v>127.21964285714284</v>
      </c>
      <c r="M199" s="130">
        <f t="shared" si="55"/>
        <v>4415.2857142857147</v>
      </c>
      <c r="N199" s="131">
        <f t="shared" si="57"/>
        <v>2207.6428571428573</v>
      </c>
      <c r="O199" s="99"/>
      <c r="P199" s="88">
        <v>6933</v>
      </c>
      <c r="Q199" s="119">
        <f t="shared" si="63"/>
        <v>8088.5</v>
      </c>
      <c r="R199" s="99"/>
      <c r="S199" s="99"/>
      <c r="T199" s="99"/>
      <c r="U199" s="99"/>
      <c r="V199" s="99"/>
      <c r="W199" s="99"/>
      <c r="X199" s="99"/>
      <c r="Y199" s="99"/>
      <c r="Z199" s="99"/>
      <c r="AA199" s="99"/>
      <c r="AB199" s="99"/>
      <c r="AC199" s="99"/>
      <c r="AD199" s="99"/>
      <c r="AE199" s="99"/>
      <c r="AF199" s="99"/>
      <c r="AG199" s="99"/>
      <c r="AH199" s="99"/>
      <c r="AI199" s="99"/>
      <c r="AJ199" s="99"/>
      <c r="AK199" s="99"/>
      <c r="AL199" s="99"/>
      <c r="AM199" s="99"/>
    </row>
    <row r="200" spans="1:39" s="71" customFormat="1" x14ac:dyDescent="0.3">
      <c r="A200" s="66">
        <v>409</v>
      </c>
      <c r="B200" s="67" t="s">
        <v>321</v>
      </c>
      <c r="C200" s="66">
        <v>50</v>
      </c>
      <c r="D200" s="88">
        <v>0</v>
      </c>
      <c r="E200" s="133">
        <f t="shared" si="64"/>
        <v>0</v>
      </c>
      <c r="F200" s="68">
        <v>6</v>
      </c>
      <c r="G200" s="66">
        <v>1086</v>
      </c>
      <c r="H200" s="107">
        <f t="shared" si="61"/>
        <v>1086</v>
      </c>
      <c r="I200" s="69">
        <f t="shared" si="59"/>
        <v>1086</v>
      </c>
      <c r="J200" s="66"/>
      <c r="K200" s="119">
        <f t="shared" si="60"/>
        <v>1086</v>
      </c>
      <c r="L200" s="77">
        <f t="shared" ref="L200:L216" si="65">(I200-E200-J200)/C200</f>
        <v>21.72</v>
      </c>
      <c r="M200" s="130">
        <f t="shared" ref="M200:M228" si="66">I200/F200*2</f>
        <v>362</v>
      </c>
      <c r="N200" s="131">
        <f t="shared" si="57"/>
        <v>181</v>
      </c>
      <c r="O200" s="99"/>
      <c r="P200" s="88">
        <v>543</v>
      </c>
      <c r="Q200" s="119">
        <f t="shared" si="63"/>
        <v>1086</v>
      </c>
      <c r="R200" s="99"/>
      <c r="S200" s="99"/>
      <c r="T200" s="99"/>
      <c r="U200" s="99"/>
      <c r="V200" s="99"/>
      <c r="W200" s="99"/>
      <c r="X200" s="99"/>
      <c r="Y200" s="99"/>
      <c r="Z200" s="99"/>
      <c r="AA200" s="99"/>
      <c r="AB200" s="99"/>
      <c r="AC200" s="99"/>
      <c r="AD200" s="99"/>
      <c r="AE200" s="99"/>
      <c r="AF200" s="99"/>
      <c r="AG200" s="99"/>
      <c r="AH200" s="99"/>
      <c r="AI200" s="99"/>
      <c r="AJ200" s="99"/>
      <c r="AK200" s="99"/>
      <c r="AL200" s="99"/>
      <c r="AM200" s="99"/>
    </row>
    <row r="201" spans="1:39" s="71" customFormat="1" x14ac:dyDescent="0.3">
      <c r="A201" s="66">
        <v>3024</v>
      </c>
      <c r="B201" s="67" t="s">
        <v>272</v>
      </c>
      <c r="C201" s="66">
        <v>12</v>
      </c>
      <c r="D201" s="88">
        <v>186</v>
      </c>
      <c r="E201" s="133">
        <f t="shared" si="64"/>
        <v>0</v>
      </c>
      <c r="F201" s="68">
        <v>9</v>
      </c>
      <c r="G201" s="66">
        <v>2214</v>
      </c>
      <c r="H201" s="107">
        <f t="shared" si="61"/>
        <v>3195</v>
      </c>
      <c r="I201" s="69">
        <f t="shared" si="59"/>
        <v>2704.5</v>
      </c>
      <c r="J201" s="66">
        <v>2160</v>
      </c>
      <c r="K201" s="119">
        <f t="shared" si="60"/>
        <v>544.5</v>
      </c>
      <c r="L201" s="77">
        <f t="shared" si="65"/>
        <v>45.375</v>
      </c>
      <c r="M201" s="130">
        <f t="shared" si="66"/>
        <v>601</v>
      </c>
      <c r="N201" s="131">
        <f t="shared" si="57"/>
        <v>300.5</v>
      </c>
      <c r="O201" s="99"/>
      <c r="P201" s="88">
        <v>1065</v>
      </c>
      <c r="Q201" s="119">
        <f t="shared" si="63"/>
        <v>3195</v>
      </c>
      <c r="R201" s="99"/>
      <c r="S201" s="99"/>
      <c r="T201" s="99"/>
      <c r="U201" s="99"/>
      <c r="V201" s="99"/>
      <c r="W201" s="99"/>
      <c r="X201" s="99"/>
      <c r="Y201" s="99"/>
      <c r="Z201" s="99"/>
      <c r="AA201" s="99"/>
      <c r="AB201" s="99"/>
      <c r="AC201" s="99"/>
      <c r="AD201" s="99"/>
      <c r="AE201" s="99"/>
      <c r="AF201" s="99"/>
      <c r="AG201" s="99"/>
      <c r="AH201" s="99"/>
      <c r="AI201" s="99"/>
      <c r="AJ201" s="99"/>
      <c r="AK201" s="99"/>
      <c r="AL201" s="99"/>
      <c r="AM201" s="99"/>
    </row>
    <row r="202" spans="1:39" s="71" customFormat="1" x14ac:dyDescent="0.3">
      <c r="A202" s="66">
        <v>3109</v>
      </c>
      <c r="B202" s="67" t="s">
        <v>273</v>
      </c>
      <c r="C202" s="66">
        <v>12</v>
      </c>
      <c r="D202" s="88">
        <v>0</v>
      </c>
      <c r="E202" s="133">
        <f t="shared" si="64"/>
        <v>0</v>
      </c>
      <c r="F202" s="68">
        <v>9</v>
      </c>
      <c r="G202" s="66">
        <v>2115</v>
      </c>
      <c r="H202" s="107">
        <f t="shared" si="61"/>
        <v>3786</v>
      </c>
      <c r="I202" s="69">
        <f t="shared" si="59"/>
        <v>2950.5</v>
      </c>
      <c r="J202" s="66">
        <v>2160</v>
      </c>
      <c r="K202" s="119">
        <f t="shared" si="60"/>
        <v>790.5</v>
      </c>
      <c r="L202" s="77">
        <f t="shared" si="65"/>
        <v>65.875</v>
      </c>
      <c r="M202" s="130">
        <f t="shared" si="66"/>
        <v>655.66666666666663</v>
      </c>
      <c r="N202" s="131">
        <f t="shared" si="57"/>
        <v>327.83333333333331</v>
      </c>
      <c r="O202" s="99"/>
      <c r="P202" s="88">
        <v>1262</v>
      </c>
      <c r="Q202" s="119">
        <f t="shared" si="63"/>
        <v>3786</v>
      </c>
      <c r="R202" s="99"/>
      <c r="S202" s="99"/>
      <c r="T202" s="99"/>
      <c r="U202" s="99"/>
      <c r="V202" s="99"/>
      <c r="W202" s="99"/>
      <c r="X202" s="99"/>
      <c r="Y202" s="99"/>
      <c r="Z202" s="99"/>
      <c r="AA202" s="99"/>
      <c r="AB202" s="99"/>
      <c r="AC202" s="99"/>
      <c r="AD202" s="99"/>
      <c r="AE202" s="99"/>
      <c r="AF202" s="99"/>
      <c r="AG202" s="99"/>
      <c r="AH202" s="99"/>
      <c r="AI202" s="99"/>
      <c r="AJ202" s="99"/>
      <c r="AK202" s="99"/>
      <c r="AL202" s="99"/>
      <c r="AM202" s="99"/>
    </row>
    <row r="203" spans="1:39" s="71" customFormat="1" x14ac:dyDescent="0.3">
      <c r="A203" s="66">
        <v>3106</v>
      </c>
      <c r="B203" s="67" t="s">
        <v>397</v>
      </c>
      <c r="C203" s="66">
        <v>48</v>
      </c>
      <c r="D203" s="88">
        <v>0</v>
      </c>
      <c r="E203" s="133">
        <f t="shared" si="64"/>
        <v>0</v>
      </c>
      <c r="F203" s="68">
        <v>5</v>
      </c>
      <c r="G203" s="66">
        <v>3243</v>
      </c>
      <c r="H203" s="107">
        <f t="shared" si="61"/>
        <v>1750</v>
      </c>
      <c r="I203" s="69">
        <f t="shared" si="59"/>
        <v>2496.5</v>
      </c>
      <c r="J203" s="66">
        <v>1440</v>
      </c>
      <c r="K203" s="119">
        <f t="shared" si="60"/>
        <v>1056.5</v>
      </c>
      <c r="L203" s="77">
        <f t="shared" si="65"/>
        <v>22.010416666666668</v>
      </c>
      <c r="M203" s="130">
        <f t="shared" si="66"/>
        <v>998.6</v>
      </c>
      <c r="N203" s="131">
        <f t="shared" si="57"/>
        <v>499.3</v>
      </c>
      <c r="O203" s="99"/>
      <c r="P203" s="88">
        <v>1050</v>
      </c>
      <c r="Q203" s="119">
        <f t="shared" si="63"/>
        <v>1750</v>
      </c>
      <c r="R203" s="99"/>
      <c r="S203" s="99"/>
      <c r="T203" s="99"/>
      <c r="U203" s="99"/>
      <c r="V203" s="99"/>
      <c r="W203" s="99"/>
      <c r="X203" s="99"/>
      <c r="Y203" s="99"/>
      <c r="Z203" s="99"/>
      <c r="AA203" s="99"/>
      <c r="AB203" s="99"/>
      <c r="AC203" s="99"/>
      <c r="AD203" s="99"/>
      <c r="AE203" s="99"/>
      <c r="AF203" s="99"/>
      <c r="AG203" s="99"/>
      <c r="AH203" s="99"/>
      <c r="AI203" s="99"/>
      <c r="AJ203" s="99"/>
      <c r="AK203" s="99"/>
      <c r="AL203" s="99"/>
      <c r="AM203" s="99"/>
    </row>
    <row r="204" spans="1:39" s="71" customFormat="1" x14ac:dyDescent="0.3">
      <c r="A204" s="66">
        <v>3090</v>
      </c>
      <c r="B204" s="67" t="s">
        <v>398</v>
      </c>
      <c r="C204" s="66">
        <v>48</v>
      </c>
      <c r="D204" s="88">
        <v>0</v>
      </c>
      <c r="E204" s="133">
        <f t="shared" si="64"/>
        <v>0</v>
      </c>
      <c r="F204" s="68">
        <v>5</v>
      </c>
      <c r="G204" s="66">
        <v>8638</v>
      </c>
      <c r="H204" s="107">
        <f t="shared" si="61"/>
        <v>5000</v>
      </c>
      <c r="I204" s="69">
        <f t="shared" si="59"/>
        <v>6819</v>
      </c>
      <c r="J204" s="66">
        <v>2832</v>
      </c>
      <c r="K204" s="119">
        <f t="shared" si="60"/>
        <v>3987</v>
      </c>
      <c r="L204" s="77">
        <f t="shared" si="65"/>
        <v>83.0625</v>
      </c>
      <c r="M204" s="130">
        <f t="shared" si="66"/>
        <v>2727.6</v>
      </c>
      <c r="N204" s="131">
        <f t="shared" si="57"/>
        <v>1363.8</v>
      </c>
      <c r="O204" s="99"/>
      <c r="P204" s="88">
        <v>3000</v>
      </c>
      <c r="Q204" s="119">
        <f t="shared" si="63"/>
        <v>5000</v>
      </c>
      <c r="R204" s="99"/>
      <c r="S204" s="99"/>
      <c r="T204" s="99"/>
      <c r="U204" s="99"/>
      <c r="V204" s="99"/>
      <c r="W204" s="99"/>
      <c r="X204" s="99"/>
      <c r="Y204" s="99"/>
      <c r="Z204" s="99"/>
      <c r="AA204" s="99"/>
      <c r="AB204" s="99"/>
      <c r="AC204" s="99"/>
      <c r="AD204" s="99"/>
      <c r="AE204" s="99"/>
      <c r="AF204" s="99"/>
      <c r="AG204" s="99"/>
      <c r="AH204" s="99"/>
      <c r="AI204" s="99"/>
      <c r="AJ204" s="99"/>
      <c r="AK204" s="99"/>
      <c r="AL204" s="99"/>
      <c r="AM204" s="99"/>
    </row>
    <row r="205" spans="1:39" s="71" customFormat="1" x14ac:dyDescent="0.3">
      <c r="A205" s="66">
        <v>3091</v>
      </c>
      <c r="B205" s="67" t="s">
        <v>399</v>
      </c>
      <c r="C205" s="66">
        <v>48</v>
      </c>
      <c r="D205" s="88">
        <v>0</v>
      </c>
      <c r="E205" s="133">
        <f t="shared" si="64"/>
        <v>0</v>
      </c>
      <c r="F205" s="68">
        <v>5</v>
      </c>
      <c r="G205" s="66">
        <v>4998</v>
      </c>
      <c r="H205" s="107">
        <f t="shared" si="61"/>
        <v>3570</v>
      </c>
      <c r="I205" s="69">
        <f t="shared" si="59"/>
        <v>4284</v>
      </c>
      <c r="J205" s="66">
        <v>1440</v>
      </c>
      <c r="K205" s="119">
        <f t="shared" si="60"/>
        <v>2844</v>
      </c>
      <c r="L205" s="77">
        <f t="shared" si="65"/>
        <v>59.25</v>
      </c>
      <c r="M205" s="130">
        <f t="shared" si="66"/>
        <v>1713.6</v>
      </c>
      <c r="N205" s="131">
        <f t="shared" si="57"/>
        <v>856.8</v>
      </c>
      <c r="O205" s="99"/>
      <c r="P205" s="88">
        <v>2142</v>
      </c>
      <c r="Q205" s="119">
        <f t="shared" si="63"/>
        <v>3570</v>
      </c>
      <c r="R205" s="99"/>
      <c r="S205" s="99"/>
      <c r="T205" s="99"/>
      <c r="U205" s="99"/>
      <c r="V205" s="99"/>
      <c r="W205" s="99"/>
      <c r="X205" s="99"/>
      <c r="Y205" s="99"/>
      <c r="Z205" s="99"/>
      <c r="AA205" s="99"/>
      <c r="AB205" s="99"/>
      <c r="AC205" s="99"/>
      <c r="AD205" s="99"/>
      <c r="AE205" s="99"/>
      <c r="AF205" s="99"/>
      <c r="AG205" s="99"/>
      <c r="AH205" s="99"/>
      <c r="AI205" s="99"/>
      <c r="AJ205" s="99"/>
      <c r="AK205" s="99"/>
      <c r="AL205" s="99"/>
      <c r="AM205" s="99"/>
    </row>
    <row r="206" spans="1:39" s="71" customFormat="1" x14ac:dyDescent="0.3">
      <c r="A206" s="66">
        <v>3092</v>
      </c>
      <c r="B206" s="67" t="s">
        <v>400</v>
      </c>
      <c r="C206" s="66">
        <v>48</v>
      </c>
      <c r="D206" s="88">
        <v>0</v>
      </c>
      <c r="E206" s="133">
        <f t="shared" si="64"/>
        <v>0</v>
      </c>
      <c r="F206" s="68">
        <v>5</v>
      </c>
      <c r="G206" s="66">
        <v>4438</v>
      </c>
      <c r="H206" s="107">
        <f t="shared" si="61"/>
        <v>3150</v>
      </c>
      <c r="I206" s="69">
        <f t="shared" si="59"/>
        <v>3794</v>
      </c>
      <c r="J206" s="66">
        <v>1440</v>
      </c>
      <c r="K206" s="119">
        <f t="shared" si="60"/>
        <v>2354</v>
      </c>
      <c r="L206" s="77">
        <f t="shared" si="65"/>
        <v>49.041666666666664</v>
      </c>
      <c r="M206" s="130">
        <f t="shared" si="66"/>
        <v>1517.6</v>
      </c>
      <c r="N206" s="131">
        <f t="shared" si="57"/>
        <v>758.8</v>
      </c>
      <c r="O206" s="99"/>
      <c r="P206" s="88">
        <v>1890</v>
      </c>
      <c r="Q206" s="119">
        <f t="shared" si="63"/>
        <v>3150</v>
      </c>
      <c r="R206" s="99"/>
      <c r="S206" s="99"/>
      <c r="T206" s="99"/>
      <c r="U206" s="99"/>
      <c r="V206" s="99"/>
      <c r="W206" s="99"/>
      <c r="X206" s="99"/>
      <c r="Y206" s="99"/>
      <c r="Z206" s="99"/>
      <c r="AA206" s="99"/>
      <c r="AB206" s="99"/>
      <c r="AC206" s="99"/>
      <c r="AD206" s="99"/>
      <c r="AE206" s="99"/>
      <c r="AF206" s="99"/>
      <c r="AG206" s="99"/>
      <c r="AH206" s="99"/>
      <c r="AI206" s="99"/>
      <c r="AJ206" s="99"/>
      <c r="AK206" s="99"/>
      <c r="AL206" s="99"/>
      <c r="AM206" s="99"/>
    </row>
    <row r="207" spans="1:39" s="71" customFormat="1" x14ac:dyDescent="0.3">
      <c r="A207" s="66">
        <v>3093</v>
      </c>
      <c r="B207" s="67" t="s">
        <v>401</v>
      </c>
      <c r="C207" s="66">
        <v>48</v>
      </c>
      <c r="D207" s="88">
        <v>0</v>
      </c>
      <c r="E207" s="133">
        <f t="shared" si="64"/>
        <v>0</v>
      </c>
      <c r="F207" s="68">
        <v>5</v>
      </c>
      <c r="G207" s="66">
        <v>1178</v>
      </c>
      <c r="H207" s="107">
        <f t="shared" si="61"/>
        <v>1833.3333333333335</v>
      </c>
      <c r="I207" s="69">
        <f t="shared" si="59"/>
        <v>1505.6666666666667</v>
      </c>
      <c r="J207" s="66">
        <v>720</v>
      </c>
      <c r="K207" s="119">
        <f t="shared" si="60"/>
        <v>785.66666666666674</v>
      </c>
      <c r="L207" s="77">
        <f t="shared" si="65"/>
        <v>16.368055555555557</v>
      </c>
      <c r="M207" s="130">
        <f t="shared" si="66"/>
        <v>602.26666666666665</v>
      </c>
      <c r="N207" s="131">
        <f t="shared" si="57"/>
        <v>301.13333333333333</v>
      </c>
      <c r="O207" s="99"/>
      <c r="P207" s="88">
        <v>1100</v>
      </c>
      <c r="Q207" s="119">
        <f t="shared" si="63"/>
        <v>1833.3333333333335</v>
      </c>
      <c r="R207" s="99"/>
      <c r="S207" s="99"/>
      <c r="T207" s="99"/>
      <c r="U207" s="99"/>
      <c r="V207" s="99"/>
      <c r="W207" s="99"/>
      <c r="X207" s="99"/>
      <c r="Y207" s="99"/>
      <c r="Z207" s="99"/>
      <c r="AA207" s="99"/>
      <c r="AB207" s="99"/>
      <c r="AC207" s="99"/>
      <c r="AD207" s="99"/>
      <c r="AE207" s="99"/>
      <c r="AF207" s="99"/>
      <c r="AG207" s="99"/>
      <c r="AH207" s="99"/>
      <c r="AI207" s="99"/>
      <c r="AJ207" s="99"/>
      <c r="AK207" s="99"/>
      <c r="AL207" s="99"/>
      <c r="AM207" s="99"/>
    </row>
    <row r="208" spans="1:39" s="71" customFormat="1" x14ac:dyDescent="0.3">
      <c r="A208" s="66">
        <v>1451</v>
      </c>
      <c r="B208" s="67" t="s">
        <v>402</v>
      </c>
      <c r="C208" s="66">
        <v>48</v>
      </c>
      <c r="D208" s="88">
        <v>0</v>
      </c>
      <c r="E208" s="133">
        <f t="shared" si="64"/>
        <v>0</v>
      </c>
      <c r="F208" s="68">
        <v>5</v>
      </c>
      <c r="G208" s="66">
        <v>1573</v>
      </c>
      <c r="H208" s="107">
        <f t="shared" si="61"/>
        <v>1333.3333333333335</v>
      </c>
      <c r="I208" s="69">
        <f t="shared" si="59"/>
        <v>1453.1666666666667</v>
      </c>
      <c r="J208" s="66">
        <v>720</v>
      </c>
      <c r="K208" s="119">
        <f t="shared" si="60"/>
        <v>733.16666666666674</v>
      </c>
      <c r="L208" s="77">
        <f t="shared" si="65"/>
        <v>15.274305555555557</v>
      </c>
      <c r="M208" s="130">
        <f t="shared" si="66"/>
        <v>581.26666666666665</v>
      </c>
      <c r="N208" s="131">
        <f t="shared" si="57"/>
        <v>290.63333333333333</v>
      </c>
      <c r="O208" s="99"/>
      <c r="P208" s="88">
        <v>800</v>
      </c>
      <c r="Q208" s="119">
        <f t="shared" si="63"/>
        <v>1333.3333333333335</v>
      </c>
      <c r="R208" s="99"/>
      <c r="S208" s="99"/>
      <c r="T208" s="99"/>
      <c r="U208" s="99"/>
      <c r="V208" s="99"/>
      <c r="W208" s="99"/>
      <c r="X208" s="99"/>
      <c r="Y208" s="99"/>
      <c r="Z208" s="99"/>
      <c r="AA208" s="99"/>
      <c r="AB208" s="99"/>
      <c r="AC208" s="99"/>
      <c r="AD208" s="99"/>
      <c r="AE208" s="99"/>
      <c r="AF208" s="99"/>
      <c r="AG208" s="99"/>
      <c r="AH208" s="99"/>
      <c r="AI208" s="99"/>
      <c r="AJ208" s="99"/>
      <c r="AK208" s="99"/>
      <c r="AL208" s="99"/>
      <c r="AM208" s="99"/>
    </row>
    <row r="209" spans="1:39" s="71" customFormat="1" x14ac:dyDescent="0.3">
      <c r="A209" s="66">
        <v>3094</v>
      </c>
      <c r="B209" s="67" t="s">
        <v>403</v>
      </c>
      <c r="C209" s="66">
        <v>48</v>
      </c>
      <c r="D209" s="88">
        <v>0</v>
      </c>
      <c r="E209" s="133">
        <f t="shared" si="64"/>
        <v>0</v>
      </c>
      <c r="F209" s="68">
        <v>5</v>
      </c>
      <c r="G209" s="66">
        <v>610</v>
      </c>
      <c r="H209" s="107">
        <f t="shared" si="61"/>
        <v>1250</v>
      </c>
      <c r="I209" s="69">
        <f t="shared" si="59"/>
        <v>930</v>
      </c>
      <c r="J209" s="66">
        <v>480</v>
      </c>
      <c r="K209" s="119">
        <f t="shared" si="60"/>
        <v>450</v>
      </c>
      <c r="L209" s="77">
        <f t="shared" si="65"/>
        <v>9.375</v>
      </c>
      <c r="M209" s="130">
        <f t="shared" si="66"/>
        <v>372</v>
      </c>
      <c r="N209" s="131">
        <f t="shared" si="57"/>
        <v>186</v>
      </c>
      <c r="O209" s="99"/>
      <c r="P209" s="88">
        <v>750</v>
      </c>
      <c r="Q209" s="119">
        <f t="shared" si="63"/>
        <v>1250</v>
      </c>
      <c r="R209" s="99"/>
      <c r="S209" s="99"/>
      <c r="T209" s="99"/>
      <c r="U209" s="99"/>
      <c r="V209" s="99"/>
      <c r="W209" s="99"/>
      <c r="X209" s="99"/>
      <c r="Y209" s="99"/>
      <c r="Z209" s="99"/>
      <c r="AA209" s="99"/>
      <c r="AB209" s="99"/>
      <c r="AC209" s="99"/>
      <c r="AD209" s="99"/>
      <c r="AE209" s="99"/>
      <c r="AF209" s="99"/>
      <c r="AG209" s="99"/>
      <c r="AH209" s="99"/>
      <c r="AI209" s="99"/>
      <c r="AJ209" s="99"/>
      <c r="AK209" s="99"/>
      <c r="AL209" s="99"/>
      <c r="AM209" s="99"/>
    </row>
    <row r="210" spans="1:39" s="123" customFormat="1" x14ac:dyDescent="0.3">
      <c r="A210" s="66">
        <v>3107</v>
      </c>
      <c r="B210" s="67" t="s">
        <v>440</v>
      </c>
      <c r="C210" s="66">
        <v>48</v>
      </c>
      <c r="D210" s="88">
        <v>0</v>
      </c>
      <c r="E210" s="133">
        <f t="shared" si="64"/>
        <v>0</v>
      </c>
      <c r="F210" s="68">
        <v>5</v>
      </c>
      <c r="G210" s="66">
        <v>880</v>
      </c>
      <c r="H210" s="107">
        <f t="shared" si="61"/>
        <v>1166.6666666666667</v>
      </c>
      <c r="I210" s="69">
        <f t="shared" ref="I210:I212" si="67">SUM(G210+H210)/2</f>
        <v>1023.3333333333334</v>
      </c>
      <c r="J210" s="66"/>
      <c r="K210" s="119">
        <f t="shared" ref="K210:K212" si="68">I210-E210-J210</f>
        <v>1023.3333333333334</v>
      </c>
      <c r="L210" s="77">
        <f t="shared" si="65"/>
        <v>21.319444444444446</v>
      </c>
      <c r="M210" s="130">
        <f t="shared" si="66"/>
        <v>409.33333333333337</v>
      </c>
      <c r="N210" s="131">
        <f t="shared" si="57"/>
        <v>204.66666666666669</v>
      </c>
      <c r="O210" s="99"/>
      <c r="P210" s="88">
        <v>700</v>
      </c>
      <c r="Q210" s="119">
        <f t="shared" si="63"/>
        <v>1166.6666666666667</v>
      </c>
      <c r="R210" s="99"/>
      <c r="S210" s="99"/>
      <c r="T210" s="99"/>
      <c r="U210" s="99"/>
      <c r="V210" s="99"/>
      <c r="W210" s="99"/>
      <c r="X210" s="99"/>
      <c r="Y210" s="99"/>
      <c r="Z210" s="99"/>
      <c r="AA210" s="99"/>
      <c r="AB210" s="99"/>
      <c r="AC210" s="99"/>
      <c r="AD210" s="99"/>
      <c r="AE210" s="99"/>
      <c r="AF210" s="99"/>
      <c r="AG210" s="99"/>
      <c r="AH210" s="99"/>
      <c r="AI210" s="99"/>
      <c r="AJ210" s="99"/>
      <c r="AK210" s="99"/>
      <c r="AL210" s="99"/>
      <c r="AM210" s="99"/>
    </row>
    <row r="211" spans="1:39" s="71" customFormat="1" x14ac:dyDescent="0.3">
      <c r="A211" s="66">
        <v>3128</v>
      </c>
      <c r="B211" s="67" t="s">
        <v>256</v>
      </c>
      <c r="C211" s="66">
        <v>12</v>
      </c>
      <c r="D211" s="88">
        <v>0</v>
      </c>
      <c r="E211" s="133">
        <f t="shared" si="64"/>
        <v>0</v>
      </c>
      <c r="F211" s="68">
        <v>10</v>
      </c>
      <c r="G211" s="66">
        <v>300</v>
      </c>
      <c r="H211" s="107">
        <f t="shared" si="61"/>
        <v>346.66666666666663</v>
      </c>
      <c r="I211" s="69">
        <f t="shared" si="67"/>
        <v>323.33333333333331</v>
      </c>
      <c r="J211" s="66">
        <v>240</v>
      </c>
      <c r="K211" s="119">
        <f t="shared" si="68"/>
        <v>83.333333333333314</v>
      </c>
      <c r="L211" s="77">
        <f t="shared" si="65"/>
        <v>6.9444444444444429</v>
      </c>
      <c r="M211" s="130">
        <f t="shared" si="66"/>
        <v>64.666666666666657</v>
      </c>
      <c r="N211" s="131">
        <f t="shared" si="57"/>
        <v>32.333333333333329</v>
      </c>
      <c r="O211" s="99"/>
      <c r="P211" s="88">
        <v>104</v>
      </c>
      <c r="Q211" s="119">
        <f t="shared" si="63"/>
        <v>346.66666666666663</v>
      </c>
      <c r="R211" s="99"/>
      <c r="S211" s="99"/>
      <c r="T211" s="99"/>
      <c r="U211" s="99"/>
      <c r="V211" s="99"/>
      <c r="W211" s="99"/>
      <c r="X211" s="99"/>
      <c r="Y211" s="99"/>
      <c r="Z211" s="99"/>
      <c r="AA211" s="99"/>
      <c r="AB211" s="99"/>
      <c r="AC211" s="99"/>
      <c r="AD211" s="99"/>
      <c r="AE211" s="99"/>
      <c r="AF211" s="99"/>
      <c r="AG211" s="99"/>
      <c r="AH211" s="99"/>
      <c r="AI211" s="99"/>
      <c r="AJ211" s="99"/>
      <c r="AK211" s="99"/>
      <c r="AL211" s="99"/>
      <c r="AM211" s="99"/>
    </row>
    <row r="212" spans="1:39" s="71" customFormat="1" x14ac:dyDescent="0.3">
      <c r="A212" s="66">
        <v>3127</v>
      </c>
      <c r="B212" s="67" t="s">
        <v>98</v>
      </c>
      <c r="C212" s="66">
        <v>12</v>
      </c>
      <c r="D212" s="88">
        <v>71</v>
      </c>
      <c r="E212" s="133">
        <f t="shared" si="64"/>
        <v>0</v>
      </c>
      <c r="F212" s="68">
        <v>10</v>
      </c>
      <c r="G212" s="66">
        <v>565</v>
      </c>
      <c r="H212" s="107">
        <f t="shared" si="61"/>
        <v>916.66666666666674</v>
      </c>
      <c r="I212" s="69">
        <f t="shared" si="67"/>
        <v>740.83333333333337</v>
      </c>
      <c r="J212" s="66">
        <v>480</v>
      </c>
      <c r="K212" s="119">
        <f t="shared" si="68"/>
        <v>260.83333333333337</v>
      </c>
      <c r="L212" s="77">
        <f t="shared" si="65"/>
        <v>21.736111111111114</v>
      </c>
      <c r="M212" s="130">
        <f t="shared" si="66"/>
        <v>148.16666666666669</v>
      </c>
      <c r="N212" s="131">
        <f t="shared" si="57"/>
        <v>74.083333333333343</v>
      </c>
      <c r="O212" s="99"/>
      <c r="P212" s="88">
        <v>275</v>
      </c>
      <c r="Q212" s="119">
        <f t="shared" si="63"/>
        <v>916.66666666666674</v>
      </c>
      <c r="R212" s="99"/>
      <c r="S212" s="99"/>
      <c r="T212" s="99"/>
      <c r="U212" s="99"/>
      <c r="V212" s="99"/>
      <c r="W212" s="99"/>
      <c r="X212" s="99"/>
      <c r="Y212" s="99"/>
      <c r="Z212" s="99"/>
      <c r="AA212" s="99"/>
      <c r="AB212" s="99"/>
      <c r="AC212" s="99"/>
      <c r="AD212" s="99"/>
      <c r="AE212" s="99"/>
      <c r="AF212" s="99"/>
      <c r="AG212" s="99"/>
      <c r="AH212" s="99"/>
      <c r="AI212" s="99"/>
      <c r="AJ212" s="99"/>
      <c r="AK212" s="99"/>
      <c r="AL212" s="99"/>
      <c r="AM212" s="99"/>
    </row>
    <row r="213" spans="1:39" s="71" customFormat="1" x14ac:dyDescent="0.3">
      <c r="A213" s="66">
        <v>1334</v>
      </c>
      <c r="B213" s="67" t="s">
        <v>81</v>
      </c>
      <c r="C213" s="66">
        <v>12</v>
      </c>
      <c r="D213" s="88">
        <v>2238</v>
      </c>
      <c r="E213" s="133">
        <f t="shared" si="64"/>
        <v>1656.3333333333333</v>
      </c>
      <c r="F213" s="68">
        <v>5</v>
      </c>
      <c r="G213" s="66">
        <v>2895</v>
      </c>
      <c r="H213" s="107">
        <f t="shared" ref="H213:H216" si="69">Q213</f>
        <v>2921.666666666667</v>
      </c>
      <c r="I213" s="69">
        <f t="shared" ref="I213:I216" si="70">SUM(G213+H213)/2</f>
        <v>2908.3333333333335</v>
      </c>
      <c r="J213" s="66"/>
      <c r="K213" s="119">
        <f t="shared" ref="K213:K216" si="71">I213-E213-J213</f>
        <v>1252.0000000000002</v>
      </c>
      <c r="L213" s="77">
        <f t="shared" si="65"/>
        <v>104.33333333333336</v>
      </c>
      <c r="M213" s="130">
        <f t="shared" si="66"/>
        <v>1163.3333333333335</v>
      </c>
      <c r="N213" s="131">
        <f t="shared" si="57"/>
        <v>581.66666666666674</v>
      </c>
      <c r="O213" s="99"/>
      <c r="P213" s="88">
        <v>1753</v>
      </c>
      <c r="Q213" s="119">
        <f t="shared" si="63"/>
        <v>2921.666666666667</v>
      </c>
      <c r="R213" s="99"/>
      <c r="S213" s="99"/>
      <c r="T213" s="99"/>
      <c r="U213" s="99"/>
      <c r="V213" s="99"/>
      <c r="W213" s="99"/>
      <c r="X213" s="99"/>
      <c r="Y213" s="99"/>
      <c r="Z213" s="99"/>
      <c r="AA213" s="99"/>
      <c r="AB213" s="99"/>
      <c r="AC213" s="99"/>
      <c r="AD213" s="99"/>
      <c r="AE213" s="99"/>
      <c r="AF213" s="99"/>
      <c r="AG213" s="99"/>
      <c r="AH213" s="99"/>
      <c r="AI213" s="99"/>
      <c r="AJ213" s="99"/>
      <c r="AK213" s="99"/>
      <c r="AL213" s="99"/>
      <c r="AM213" s="99"/>
    </row>
    <row r="214" spans="1:39" s="71" customFormat="1" x14ac:dyDescent="0.3">
      <c r="A214" s="66">
        <v>1115</v>
      </c>
      <c r="B214" s="67" t="s">
        <v>198</v>
      </c>
      <c r="C214" s="66">
        <v>36</v>
      </c>
      <c r="D214" s="88">
        <v>19</v>
      </c>
      <c r="E214" s="133">
        <f t="shared" si="64"/>
        <v>0</v>
      </c>
      <c r="F214" s="68">
        <v>10</v>
      </c>
      <c r="G214" s="66">
        <v>445</v>
      </c>
      <c r="H214" s="107">
        <f t="shared" si="69"/>
        <v>1063.3333333333333</v>
      </c>
      <c r="I214" s="69">
        <f t="shared" si="70"/>
        <v>754.16666666666663</v>
      </c>
      <c r="J214" s="66">
        <v>540</v>
      </c>
      <c r="K214" s="119">
        <f t="shared" si="71"/>
        <v>214.16666666666663</v>
      </c>
      <c r="L214" s="77">
        <f t="shared" si="65"/>
        <v>5.9490740740740726</v>
      </c>
      <c r="M214" s="130">
        <f t="shared" si="66"/>
        <v>150.83333333333331</v>
      </c>
      <c r="N214" s="131">
        <f t="shared" si="57"/>
        <v>75.416666666666657</v>
      </c>
      <c r="O214" s="99"/>
      <c r="P214" s="88">
        <v>319</v>
      </c>
      <c r="Q214" s="119">
        <f t="shared" si="63"/>
        <v>1063.3333333333333</v>
      </c>
      <c r="R214" s="99"/>
      <c r="S214" s="99"/>
      <c r="T214" s="99"/>
      <c r="U214" s="99"/>
      <c r="V214" s="99"/>
      <c r="W214" s="99"/>
      <c r="X214" s="99"/>
      <c r="Y214" s="99"/>
      <c r="Z214" s="99"/>
      <c r="AA214" s="99"/>
      <c r="AB214" s="99"/>
      <c r="AC214" s="99"/>
      <c r="AD214" s="99"/>
      <c r="AE214" s="99"/>
      <c r="AF214" s="99"/>
      <c r="AG214" s="99"/>
      <c r="AH214" s="99"/>
      <c r="AI214" s="99"/>
      <c r="AJ214" s="99"/>
      <c r="AK214" s="99"/>
      <c r="AL214" s="99"/>
      <c r="AM214" s="99"/>
    </row>
    <row r="215" spans="1:39" s="71" customFormat="1" x14ac:dyDescent="0.3">
      <c r="A215" s="66">
        <v>120</v>
      </c>
      <c r="B215" s="67" t="s">
        <v>419</v>
      </c>
      <c r="C215" s="66">
        <v>30</v>
      </c>
      <c r="D215" s="88">
        <v>378</v>
      </c>
      <c r="E215" s="133">
        <f t="shared" si="64"/>
        <v>226</v>
      </c>
      <c r="F215" s="68">
        <v>7</v>
      </c>
      <c r="G215" s="66">
        <v>1344</v>
      </c>
      <c r="H215" s="107">
        <f t="shared" si="69"/>
        <v>784</v>
      </c>
      <c r="I215" s="69">
        <f t="shared" si="70"/>
        <v>1064</v>
      </c>
      <c r="J215" s="66"/>
      <c r="K215" s="119">
        <f t="shared" si="71"/>
        <v>838</v>
      </c>
      <c r="L215" s="77">
        <f t="shared" si="65"/>
        <v>27.933333333333334</v>
      </c>
      <c r="M215" s="130">
        <f t="shared" si="66"/>
        <v>304</v>
      </c>
      <c r="N215" s="131">
        <f t="shared" si="57"/>
        <v>152</v>
      </c>
      <c r="O215" s="99"/>
      <c r="P215" s="88">
        <v>336</v>
      </c>
      <c r="Q215" s="119">
        <f t="shared" si="63"/>
        <v>784</v>
      </c>
      <c r="R215" s="99"/>
      <c r="S215" s="99"/>
      <c r="T215" s="99"/>
      <c r="U215" s="99"/>
      <c r="V215" s="99"/>
      <c r="W215" s="99"/>
      <c r="X215" s="99"/>
      <c r="Y215" s="99"/>
      <c r="Z215" s="99"/>
      <c r="AA215" s="99"/>
      <c r="AB215" s="99"/>
      <c r="AC215" s="99"/>
      <c r="AD215" s="99"/>
      <c r="AE215" s="99"/>
      <c r="AF215" s="99"/>
      <c r="AG215" s="99"/>
      <c r="AH215" s="99"/>
      <c r="AI215" s="99"/>
      <c r="AJ215" s="99"/>
      <c r="AK215" s="99"/>
      <c r="AL215" s="99"/>
      <c r="AM215" s="99"/>
    </row>
    <row r="216" spans="1:39" s="71" customFormat="1" x14ac:dyDescent="0.3">
      <c r="A216" s="66">
        <v>1503</v>
      </c>
      <c r="B216" s="67" t="s">
        <v>420</v>
      </c>
      <c r="C216" s="66">
        <v>30</v>
      </c>
      <c r="D216" s="73">
        <v>553</v>
      </c>
      <c r="E216" s="133">
        <f t="shared" si="64"/>
        <v>451.71428571428572</v>
      </c>
      <c r="F216" s="68">
        <v>7</v>
      </c>
      <c r="G216" s="66">
        <v>1082</v>
      </c>
      <c r="H216" s="107">
        <f t="shared" si="69"/>
        <v>336</v>
      </c>
      <c r="I216" s="69">
        <f t="shared" si="70"/>
        <v>709</v>
      </c>
      <c r="J216" s="66"/>
      <c r="K216" s="119">
        <f t="shared" si="71"/>
        <v>257.28571428571428</v>
      </c>
      <c r="L216" s="77">
        <f t="shared" si="65"/>
        <v>8.5761904761904759</v>
      </c>
      <c r="M216" s="130">
        <f t="shared" si="66"/>
        <v>202.57142857142858</v>
      </c>
      <c r="N216" s="131">
        <f t="shared" si="57"/>
        <v>101.28571428571429</v>
      </c>
      <c r="O216" s="99"/>
      <c r="P216" s="88">
        <v>144</v>
      </c>
      <c r="Q216" s="119">
        <f t="shared" si="63"/>
        <v>336</v>
      </c>
      <c r="R216" s="99"/>
      <c r="S216" s="99"/>
      <c r="T216" s="99"/>
      <c r="U216" s="99"/>
      <c r="V216" s="99"/>
      <c r="W216" s="99"/>
      <c r="X216" s="99"/>
      <c r="Y216" s="99"/>
      <c r="Z216" s="99"/>
      <c r="AA216" s="99"/>
      <c r="AB216" s="99"/>
      <c r="AC216" s="99"/>
      <c r="AD216" s="99"/>
      <c r="AE216" s="99"/>
      <c r="AF216" s="99"/>
      <c r="AG216" s="99"/>
      <c r="AH216" s="99"/>
      <c r="AI216" s="99"/>
      <c r="AJ216" s="99"/>
      <c r="AK216" s="99"/>
      <c r="AL216" s="99"/>
      <c r="AM216" s="99"/>
    </row>
    <row r="217" spans="1:39" x14ac:dyDescent="0.3">
      <c r="A217" s="14"/>
      <c r="E217" s="133"/>
      <c r="I217" s="69">
        <f t="shared" ref="I217:I228" si="72">SUM(G217+H217)/2</f>
        <v>0</v>
      </c>
      <c r="J217" s="12">
        <f>SUM(J3:J216)</f>
        <v>148039</v>
      </c>
      <c r="K217" s="119"/>
      <c r="L217" s="77"/>
      <c r="M217" s="130" t="e">
        <f t="shared" si="66"/>
        <v>#DIV/0!</v>
      </c>
      <c r="N217" s="131" t="e">
        <f t="shared" ref="N217:N228" si="73">M217/2</f>
        <v>#DIV/0!</v>
      </c>
    </row>
    <row r="218" spans="1:39" s="71" customFormat="1" x14ac:dyDescent="0.3">
      <c r="A218" s="66">
        <v>4019</v>
      </c>
      <c r="B218" s="67" t="s">
        <v>296</v>
      </c>
      <c r="C218" s="66">
        <v>1</v>
      </c>
      <c r="D218" s="66"/>
      <c r="E218" s="133" t="e">
        <f t="shared" ref="E218:E228" si="74">D218-M218</f>
        <v>#REF!</v>
      </c>
      <c r="F218" s="68">
        <v>8</v>
      </c>
      <c r="G218" s="66">
        <v>110</v>
      </c>
      <c r="H218" s="69" t="e">
        <f>#REF!</f>
        <v>#REF!</v>
      </c>
      <c r="I218" s="69" t="e">
        <f t="shared" si="72"/>
        <v>#REF!</v>
      </c>
      <c r="J218" s="69"/>
      <c r="K218" s="119" t="e">
        <f t="shared" ref="K218:K228" si="75">I218-E218-J218</f>
        <v>#REF!</v>
      </c>
      <c r="L218" s="77" t="e">
        <f t="shared" ref="L218:L228" si="76">(I218-E218-J218)/C218</f>
        <v>#REF!</v>
      </c>
      <c r="M218" s="130" t="e">
        <f t="shared" si="66"/>
        <v>#REF!</v>
      </c>
      <c r="N218" s="131" t="e">
        <f t="shared" si="73"/>
        <v>#REF!</v>
      </c>
      <c r="O218" s="99"/>
      <c r="P218" s="99"/>
      <c r="Q218" s="113"/>
      <c r="R218" s="99"/>
      <c r="S218" s="99"/>
      <c r="T218" s="99"/>
      <c r="U218" s="99"/>
      <c r="V218" s="99"/>
      <c r="W218" s="99"/>
      <c r="X218" s="99"/>
      <c r="Y218" s="99"/>
      <c r="Z218" s="99"/>
      <c r="AA218" s="99"/>
      <c r="AB218" s="99"/>
      <c r="AC218" s="99"/>
      <c r="AD218" s="99"/>
      <c r="AE218" s="99"/>
      <c r="AF218" s="99"/>
      <c r="AG218" s="99"/>
      <c r="AH218" s="99"/>
      <c r="AI218" s="99"/>
      <c r="AJ218" s="99"/>
      <c r="AK218" s="99"/>
      <c r="AL218" s="99"/>
      <c r="AM218" s="99"/>
    </row>
    <row r="219" spans="1:39" s="71" customFormat="1" x14ac:dyDescent="0.3">
      <c r="A219" s="66">
        <v>4034</v>
      </c>
      <c r="B219" s="67" t="s">
        <v>297</v>
      </c>
      <c r="C219" s="66">
        <v>1</v>
      </c>
      <c r="D219" s="66"/>
      <c r="E219" s="133" t="e">
        <f t="shared" si="74"/>
        <v>#REF!</v>
      </c>
      <c r="F219" s="68">
        <v>8</v>
      </c>
      <c r="G219" s="66">
        <v>230</v>
      </c>
      <c r="H219" s="69" t="e">
        <f>#REF!</f>
        <v>#REF!</v>
      </c>
      <c r="I219" s="69" t="e">
        <f t="shared" si="72"/>
        <v>#REF!</v>
      </c>
      <c r="J219" s="69"/>
      <c r="K219" s="119" t="e">
        <f t="shared" si="75"/>
        <v>#REF!</v>
      </c>
      <c r="L219" s="77" t="e">
        <f t="shared" si="76"/>
        <v>#REF!</v>
      </c>
      <c r="M219" s="130" t="e">
        <f t="shared" si="66"/>
        <v>#REF!</v>
      </c>
      <c r="N219" s="131" t="e">
        <f t="shared" si="73"/>
        <v>#REF!</v>
      </c>
      <c r="O219" s="99"/>
      <c r="P219" s="99"/>
      <c r="Q219" s="113"/>
      <c r="R219" s="99"/>
      <c r="S219" s="99"/>
      <c r="T219" s="99"/>
      <c r="U219" s="99"/>
      <c r="V219" s="99"/>
      <c r="W219" s="99"/>
      <c r="X219" s="99"/>
      <c r="Y219" s="99"/>
      <c r="Z219" s="99"/>
      <c r="AA219" s="99"/>
      <c r="AB219" s="99"/>
      <c r="AC219" s="99"/>
      <c r="AD219" s="99"/>
      <c r="AE219" s="99"/>
      <c r="AF219" s="99"/>
      <c r="AG219" s="99"/>
      <c r="AH219" s="99"/>
      <c r="AI219" s="99"/>
      <c r="AJ219" s="99"/>
      <c r="AK219" s="99"/>
      <c r="AL219" s="99"/>
      <c r="AM219" s="99"/>
    </row>
    <row r="220" spans="1:39" s="71" customFormat="1" x14ac:dyDescent="0.3">
      <c r="A220" s="66">
        <v>4036</v>
      </c>
      <c r="B220" s="67" t="s">
        <v>298</v>
      </c>
      <c r="C220" s="66">
        <v>1</v>
      </c>
      <c r="D220" s="66"/>
      <c r="E220" s="133" t="e">
        <f t="shared" si="74"/>
        <v>#REF!</v>
      </c>
      <c r="F220" s="68">
        <v>8</v>
      </c>
      <c r="G220" s="66">
        <v>81</v>
      </c>
      <c r="H220" s="69" t="e">
        <f>#REF!</f>
        <v>#REF!</v>
      </c>
      <c r="I220" s="69" t="e">
        <f t="shared" si="72"/>
        <v>#REF!</v>
      </c>
      <c r="J220" s="69"/>
      <c r="K220" s="119" t="e">
        <f t="shared" si="75"/>
        <v>#REF!</v>
      </c>
      <c r="L220" s="77" t="e">
        <f t="shared" si="76"/>
        <v>#REF!</v>
      </c>
      <c r="M220" s="130" t="e">
        <f t="shared" si="66"/>
        <v>#REF!</v>
      </c>
      <c r="N220" s="131" t="e">
        <f t="shared" si="73"/>
        <v>#REF!</v>
      </c>
      <c r="O220" s="99"/>
      <c r="P220" s="99"/>
      <c r="Q220" s="113"/>
      <c r="R220" s="99"/>
      <c r="S220" s="99"/>
      <c r="T220" s="99"/>
      <c r="U220" s="99"/>
      <c r="V220" s="99"/>
      <c r="W220" s="99"/>
      <c r="X220" s="99"/>
      <c r="Y220" s="99"/>
      <c r="Z220" s="99"/>
      <c r="AA220" s="99"/>
      <c r="AB220" s="99"/>
      <c r="AC220" s="99"/>
      <c r="AD220" s="99"/>
      <c r="AE220" s="99"/>
      <c r="AF220" s="99"/>
      <c r="AG220" s="99"/>
      <c r="AH220" s="99"/>
      <c r="AI220" s="99"/>
      <c r="AJ220" s="99"/>
      <c r="AK220" s="99"/>
      <c r="AL220" s="99"/>
      <c r="AM220" s="99"/>
    </row>
    <row r="221" spans="1:39" s="71" customFormat="1" x14ac:dyDescent="0.3">
      <c r="A221" s="66">
        <v>4018</v>
      </c>
      <c r="B221" s="67" t="s">
        <v>294</v>
      </c>
      <c r="C221" s="66">
        <v>1</v>
      </c>
      <c r="D221" s="66"/>
      <c r="E221" s="133" t="e">
        <f t="shared" si="74"/>
        <v>#REF!</v>
      </c>
      <c r="F221" s="68">
        <v>8</v>
      </c>
      <c r="G221" s="66">
        <v>185</v>
      </c>
      <c r="H221" s="69" t="e">
        <f>#REF!</f>
        <v>#REF!</v>
      </c>
      <c r="I221" s="69" t="e">
        <f t="shared" si="72"/>
        <v>#REF!</v>
      </c>
      <c r="J221" s="69"/>
      <c r="K221" s="119" t="e">
        <f t="shared" si="75"/>
        <v>#REF!</v>
      </c>
      <c r="L221" s="77" t="e">
        <f t="shared" si="76"/>
        <v>#REF!</v>
      </c>
      <c r="M221" s="130" t="e">
        <f t="shared" si="66"/>
        <v>#REF!</v>
      </c>
      <c r="N221" s="131" t="e">
        <f t="shared" si="73"/>
        <v>#REF!</v>
      </c>
      <c r="O221" s="99"/>
      <c r="P221" s="99"/>
      <c r="Q221" s="113"/>
      <c r="R221" s="99"/>
      <c r="S221" s="99"/>
      <c r="T221" s="99"/>
      <c r="U221" s="99"/>
      <c r="V221" s="99"/>
      <c r="W221" s="99"/>
      <c r="X221" s="99"/>
      <c r="Y221" s="99"/>
      <c r="Z221" s="99"/>
      <c r="AA221" s="99"/>
      <c r="AB221" s="99"/>
      <c r="AC221" s="99"/>
      <c r="AD221" s="99"/>
      <c r="AE221" s="99"/>
      <c r="AF221" s="99"/>
      <c r="AG221" s="99"/>
      <c r="AH221" s="99"/>
      <c r="AI221" s="99"/>
      <c r="AJ221" s="99"/>
      <c r="AK221" s="99"/>
      <c r="AL221" s="99"/>
      <c r="AM221" s="99"/>
    </row>
    <row r="222" spans="1:39" s="71" customFormat="1" x14ac:dyDescent="0.3">
      <c r="A222" s="66">
        <v>4003</v>
      </c>
      <c r="B222" s="67" t="s">
        <v>300</v>
      </c>
      <c r="C222" s="66">
        <v>1</v>
      </c>
      <c r="D222" s="66"/>
      <c r="E222" s="133" t="e">
        <f t="shared" si="74"/>
        <v>#REF!</v>
      </c>
      <c r="F222" s="116">
        <v>16</v>
      </c>
      <c r="G222" s="66">
        <v>30</v>
      </c>
      <c r="H222" s="69" t="e">
        <f>#REF!</f>
        <v>#REF!</v>
      </c>
      <c r="I222" s="69" t="e">
        <f t="shared" si="72"/>
        <v>#REF!</v>
      </c>
      <c r="J222" s="69"/>
      <c r="K222" s="119" t="e">
        <f t="shared" si="75"/>
        <v>#REF!</v>
      </c>
      <c r="L222" s="77" t="e">
        <f t="shared" si="76"/>
        <v>#REF!</v>
      </c>
      <c r="M222" s="130" t="e">
        <f t="shared" si="66"/>
        <v>#REF!</v>
      </c>
      <c r="N222" s="131" t="e">
        <f t="shared" si="73"/>
        <v>#REF!</v>
      </c>
      <c r="O222" s="99"/>
      <c r="P222" s="99"/>
      <c r="Q222" s="113"/>
      <c r="R222" s="99"/>
      <c r="S222" s="99"/>
      <c r="T222" s="99"/>
      <c r="U222" s="99"/>
      <c r="V222" s="99"/>
      <c r="W222" s="99"/>
      <c r="X222" s="99"/>
      <c r="Y222" s="99"/>
      <c r="Z222" s="99"/>
      <c r="AA222" s="99"/>
      <c r="AB222" s="99"/>
      <c r="AC222" s="99"/>
      <c r="AD222" s="99"/>
      <c r="AE222" s="99"/>
      <c r="AF222" s="99"/>
      <c r="AG222" s="99"/>
      <c r="AH222" s="99"/>
      <c r="AI222" s="99"/>
      <c r="AJ222" s="99"/>
      <c r="AK222" s="99"/>
      <c r="AL222" s="99"/>
      <c r="AM222" s="99"/>
    </row>
    <row r="223" spans="1:39" s="71" customFormat="1" x14ac:dyDescent="0.3">
      <c r="A223" s="66">
        <v>4005</v>
      </c>
      <c r="B223" s="67" t="s">
        <v>299</v>
      </c>
      <c r="C223" s="66">
        <v>1</v>
      </c>
      <c r="D223" s="66"/>
      <c r="E223" s="133" t="e">
        <f t="shared" si="74"/>
        <v>#REF!</v>
      </c>
      <c r="F223" s="116">
        <v>16</v>
      </c>
      <c r="G223" s="66">
        <v>65</v>
      </c>
      <c r="H223" s="69" t="e">
        <f>#REF!</f>
        <v>#REF!</v>
      </c>
      <c r="I223" s="69" t="e">
        <f t="shared" si="72"/>
        <v>#REF!</v>
      </c>
      <c r="J223" s="69"/>
      <c r="K223" s="119" t="e">
        <f t="shared" si="75"/>
        <v>#REF!</v>
      </c>
      <c r="L223" s="77" t="e">
        <f t="shared" si="76"/>
        <v>#REF!</v>
      </c>
      <c r="M223" s="130" t="e">
        <f t="shared" si="66"/>
        <v>#REF!</v>
      </c>
      <c r="N223" s="131" t="e">
        <f t="shared" si="73"/>
        <v>#REF!</v>
      </c>
      <c r="O223" s="99"/>
      <c r="P223" s="99"/>
      <c r="Q223" s="113"/>
      <c r="R223" s="99"/>
      <c r="S223" s="99"/>
      <c r="T223" s="99"/>
      <c r="U223" s="99"/>
      <c r="V223" s="99"/>
      <c r="W223" s="99"/>
      <c r="X223" s="99"/>
      <c r="Y223" s="99"/>
      <c r="Z223" s="99"/>
      <c r="AA223" s="99"/>
      <c r="AB223" s="99"/>
      <c r="AC223" s="99"/>
      <c r="AD223" s="99"/>
      <c r="AE223" s="99"/>
      <c r="AF223" s="99"/>
      <c r="AG223" s="99"/>
      <c r="AH223" s="99"/>
      <c r="AI223" s="99"/>
      <c r="AJ223" s="99"/>
      <c r="AK223" s="99"/>
      <c r="AL223" s="99"/>
      <c r="AM223" s="99"/>
    </row>
    <row r="224" spans="1:39" s="71" customFormat="1" x14ac:dyDescent="0.3">
      <c r="A224" s="66">
        <v>4007</v>
      </c>
      <c r="B224" s="67" t="s">
        <v>301</v>
      </c>
      <c r="C224" s="66">
        <v>1</v>
      </c>
      <c r="D224" s="66"/>
      <c r="E224" s="133" t="e">
        <f t="shared" si="74"/>
        <v>#REF!</v>
      </c>
      <c r="F224" s="116">
        <v>16</v>
      </c>
      <c r="G224" s="66">
        <v>45</v>
      </c>
      <c r="H224" s="69" t="e">
        <f>#REF!</f>
        <v>#REF!</v>
      </c>
      <c r="I224" s="69" t="e">
        <f t="shared" si="72"/>
        <v>#REF!</v>
      </c>
      <c r="J224" s="69"/>
      <c r="K224" s="119" t="e">
        <f t="shared" si="75"/>
        <v>#REF!</v>
      </c>
      <c r="L224" s="77" t="e">
        <f t="shared" si="76"/>
        <v>#REF!</v>
      </c>
      <c r="M224" s="130" t="e">
        <f t="shared" si="66"/>
        <v>#REF!</v>
      </c>
      <c r="N224" s="131" t="e">
        <f t="shared" si="73"/>
        <v>#REF!</v>
      </c>
      <c r="O224" s="99"/>
      <c r="P224" s="99"/>
      <c r="Q224" s="113"/>
      <c r="R224" s="99"/>
      <c r="S224" s="99"/>
      <c r="T224" s="99"/>
      <c r="U224" s="99"/>
      <c r="V224" s="99"/>
      <c r="W224" s="99"/>
      <c r="X224" s="99"/>
      <c r="Y224" s="99"/>
      <c r="Z224" s="99"/>
      <c r="AA224" s="99"/>
      <c r="AB224" s="99"/>
      <c r="AC224" s="99"/>
      <c r="AD224" s="99"/>
      <c r="AE224" s="99"/>
      <c r="AF224" s="99"/>
      <c r="AG224" s="99"/>
      <c r="AH224" s="99"/>
      <c r="AI224" s="99"/>
      <c r="AJ224" s="99"/>
      <c r="AK224" s="99"/>
      <c r="AL224" s="99"/>
      <c r="AM224" s="99"/>
    </row>
    <row r="225" spans="1:39" s="71" customFormat="1" x14ac:dyDescent="0.3">
      <c r="A225" s="66">
        <v>4009</v>
      </c>
      <c r="B225" s="67" t="s">
        <v>302</v>
      </c>
      <c r="C225" s="66">
        <v>1</v>
      </c>
      <c r="D225" s="66"/>
      <c r="E225" s="133" t="e">
        <f t="shared" si="74"/>
        <v>#REF!</v>
      </c>
      <c r="F225" s="116">
        <v>16</v>
      </c>
      <c r="G225" s="66">
        <v>66</v>
      </c>
      <c r="H225" s="69" t="e">
        <f>#REF!</f>
        <v>#REF!</v>
      </c>
      <c r="I225" s="69" t="e">
        <f t="shared" si="72"/>
        <v>#REF!</v>
      </c>
      <c r="J225" s="69"/>
      <c r="K225" s="119" t="e">
        <f t="shared" si="75"/>
        <v>#REF!</v>
      </c>
      <c r="L225" s="77" t="e">
        <f t="shared" si="76"/>
        <v>#REF!</v>
      </c>
      <c r="M225" s="130" t="e">
        <f t="shared" si="66"/>
        <v>#REF!</v>
      </c>
      <c r="N225" s="131" t="e">
        <f t="shared" si="73"/>
        <v>#REF!</v>
      </c>
      <c r="O225" s="99"/>
      <c r="P225" s="99"/>
      <c r="Q225" s="113"/>
      <c r="R225" s="99"/>
      <c r="S225" s="99"/>
      <c r="T225" s="99"/>
      <c r="U225" s="99"/>
      <c r="V225" s="99"/>
      <c r="W225" s="99"/>
      <c r="X225" s="99"/>
      <c r="Y225" s="99"/>
      <c r="Z225" s="99"/>
      <c r="AA225" s="99"/>
      <c r="AB225" s="99"/>
      <c r="AC225" s="99"/>
      <c r="AD225" s="99"/>
      <c r="AE225" s="99"/>
      <c r="AF225" s="99"/>
      <c r="AG225" s="99"/>
      <c r="AH225" s="99"/>
      <c r="AI225" s="99"/>
      <c r="AJ225" s="99"/>
      <c r="AK225" s="99"/>
      <c r="AL225" s="99"/>
      <c r="AM225" s="99"/>
    </row>
    <row r="226" spans="1:39" s="71" customFormat="1" x14ac:dyDescent="0.3">
      <c r="A226" s="66">
        <v>4011</v>
      </c>
      <c r="B226" s="67" t="s">
        <v>303</v>
      </c>
      <c r="C226" s="66">
        <v>1</v>
      </c>
      <c r="D226" s="66"/>
      <c r="E226" s="133" t="e">
        <f t="shared" si="74"/>
        <v>#REF!</v>
      </c>
      <c r="F226" s="116">
        <v>16</v>
      </c>
      <c r="G226" s="66">
        <v>40</v>
      </c>
      <c r="H226" s="69" t="e">
        <f>#REF!</f>
        <v>#REF!</v>
      </c>
      <c r="I226" s="69" t="e">
        <f t="shared" si="72"/>
        <v>#REF!</v>
      </c>
      <c r="J226" s="69"/>
      <c r="K226" s="119" t="e">
        <f t="shared" si="75"/>
        <v>#REF!</v>
      </c>
      <c r="L226" s="77" t="e">
        <f t="shared" si="76"/>
        <v>#REF!</v>
      </c>
      <c r="M226" s="130" t="e">
        <f t="shared" si="66"/>
        <v>#REF!</v>
      </c>
      <c r="N226" s="131" t="e">
        <f t="shared" si="73"/>
        <v>#REF!</v>
      </c>
      <c r="O226" s="99"/>
      <c r="P226" s="99"/>
      <c r="Q226" s="113"/>
      <c r="R226" s="99"/>
      <c r="S226" s="99"/>
      <c r="T226" s="99"/>
      <c r="U226" s="99"/>
      <c r="V226" s="99"/>
      <c r="W226" s="99"/>
      <c r="X226" s="99"/>
      <c r="Y226" s="99"/>
      <c r="Z226" s="99"/>
      <c r="AA226" s="99"/>
      <c r="AB226" s="99"/>
      <c r="AC226" s="99"/>
      <c r="AD226" s="99"/>
      <c r="AE226" s="99"/>
      <c r="AF226" s="99"/>
      <c r="AG226" s="99"/>
      <c r="AH226" s="99"/>
      <c r="AI226" s="99"/>
      <c r="AJ226" s="99"/>
      <c r="AK226" s="99"/>
      <c r="AL226" s="99"/>
      <c r="AM226" s="99"/>
    </row>
    <row r="227" spans="1:39" s="71" customFormat="1" x14ac:dyDescent="0.3">
      <c r="A227" s="66">
        <v>4014</v>
      </c>
      <c r="B227" s="67" t="s">
        <v>305</v>
      </c>
      <c r="C227" s="66">
        <v>1</v>
      </c>
      <c r="D227" s="66"/>
      <c r="E227" s="133" t="e">
        <f t="shared" si="74"/>
        <v>#REF!</v>
      </c>
      <c r="F227" s="68">
        <v>12</v>
      </c>
      <c r="G227" s="66">
        <v>110</v>
      </c>
      <c r="H227" s="69" t="e">
        <f>#REF!</f>
        <v>#REF!</v>
      </c>
      <c r="I227" s="69" t="e">
        <f t="shared" si="72"/>
        <v>#REF!</v>
      </c>
      <c r="J227" s="69"/>
      <c r="K227" s="119" t="e">
        <f t="shared" si="75"/>
        <v>#REF!</v>
      </c>
      <c r="L227" s="77" t="e">
        <f t="shared" si="76"/>
        <v>#REF!</v>
      </c>
      <c r="M227" s="130" t="e">
        <f t="shared" si="66"/>
        <v>#REF!</v>
      </c>
      <c r="N227" s="131" t="e">
        <f t="shared" si="73"/>
        <v>#REF!</v>
      </c>
      <c r="O227" s="99"/>
      <c r="P227" s="99"/>
      <c r="Q227" s="113"/>
      <c r="R227" s="99"/>
      <c r="S227" s="99"/>
      <c r="T227" s="99"/>
      <c r="U227" s="99"/>
      <c r="V227" s="99"/>
      <c r="W227" s="99"/>
      <c r="X227" s="99"/>
      <c r="Y227" s="99"/>
      <c r="Z227" s="99"/>
      <c r="AA227" s="99"/>
      <c r="AB227" s="99"/>
      <c r="AC227" s="99"/>
      <c r="AD227" s="99"/>
      <c r="AE227" s="99"/>
      <c r="AF227" s="99"/>
      <c r="AG227" s="99"/>
      <c r="AH227" s="99"/>
      <c r="AI227" s="99"/>
      <c r="AJ227" s="99"/>
      <c r="AK227" s="99"/>
      <c r="AL227" s="99"/>
      <c r="AM227" s="99"/>
    </row>
    <row r="228" spans="1:39" s="110" customFormat="1" x14ac:dyDescent="0.3">
      <c r="A228" s="75">
        <v>4022</v>
      </c>
      <c r="B228" s="102" t="s">
        <v>306</v>
      </c>
      <c r="C228" s="75">
        <v>1</v>
      </c>
      <c r="D228" s="75"/>
      <c r="E228" s="133" t="e">
        <f t="shared" si="74"/>
        <v>#REF!</v>
      </c>
      <c r="F228" s="106">
        <v>8</v>
      </c>
      <c r="G228" s="75">
        <v>230</v>
      </c>
      <c r="H228" s="107" t="e">
        <f>#REF!</f>
        <v>#REF!</v>
      </c>
      <c r="I228" s="69" t="e">
        <f t="shared" si="72"/>
        <v>#REF!</v>
      </c>
      <c r="J228" s="107"/>
      <c r="K228" s="119" t="e">
        <f t="shared" si="75"/>
        <v>#REF!</v>
      </c>
      <c r="L228" s="77" t="e">
        <f t="shared" si="76"/>
        <v>#REF!</v>
      </c>
      <c r="M228" s="130" t="e">
        <f t="shared" si="66"/>
        <v>#REF!</v>
      </c>
      <c r="N228" s="131" t="e">
        <f t="shared" si="73"/>
        <v>#REF!</v>
      </c>
      <c r="Q228" s="115"/>
    </row>
    <row r="229" spans="1:39" x14ac:dyDescent="0.3">
      <c r="E229" s="127">
        <v>87</v>
      </c>
    </row>
    <row r="231" spans="1:39" x14ac:dyDescent="0.3">
      <c r="E231" s="127" t="s">
        <v>378</v>
      </c>
      <c r="F231" s="141" t="s">
        <v>380</v>
      </c>
      <c r="G231" s="141"/>
    </row>
    <row r="232" spans="1:39" x14ac:dyDescent="0.3">
      <c r="E232" s="127" t="s">
        <v>379</v>
      </c>
    </row>
  </sheetData>
  <sortState xmlns:xlrd2="http://schemas.microsoft.com/office/spreadsheetml/2017/richdata2" ref="A11:AM16">
    <sortCondition ref="B11:B16"/>
  </sortState>
  <mergeCells count="2">
    <mergeCell ref="A1:L1"/>
    <mergeCell ref="F231:G231"/>
  </mergeCells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07604-7A9D-4309-8C81-BF5B338438F3}">
  <dimension ref="A1:AM273"/>
  <sheetViews>
    <sheetView showGridLines="0" tabSelected="1" workbookViewId="0">
      <selection activeCell="A181" sqref="A181:XFD181"/>
    </sheetView>
  </sheetViews>
  <sheetFormatPr defaultColWidth="8.88671875" defaultRowHeight="14.4" x14ac:dyDescent="0.3"/>
  <cols>
    <col min="1" max="1" width="5" style="12" bestFit="1" customWidth="1"/>
    <col min="2" max="2" width="55.88671875" style="12" customWidth="1"/>
    <col min="3" max="4" width="9" style="12" customWidth="1"/>
    <col min="5" max="5" width="10.6640625" style="127" customWidth="1"/>
    <col min="6" max="6" width="10.6640625" style="136" customWidth="1"/>
    <col min="7" max="8" width="10.6640625" style="12" customWidth="1"/>
    <col min="9" max="9" width="10.6640625" style="48" customWidth="1"/>
    <col min="10" max="11" width="10.6640625" style="12" customWidth="1"/>
    <col min="12" max="12" width="10.6640625" style="19" customWidth="1"/>
    <col min="13" max="13" width="8.88671875" style="128"/>
    <col min="14" max="14" width="8.88671875" style="129"/>
    <col min="15" max="16" width="8.88671875" style="12"/>
    <col min="17" max="17" width="8.88671875" style="48"/>
    <col min="18" max="16384" width="8.88671875" style="12"/>
  </cols>
  <sheetData>
    <row r="1" spans="1:39" ht="14.4" customHeight="1" x14ac:dyDescent="0.3">
      <c r="A1" s="139" t="s">
        <v>450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</row>
    <row r="2" spans="1:39" ht="100.8" customHeight="1" x14ac:dyDescent="0.3">
      <c r="A2" s="6" t="s">
        <v>318</v>
      </c>
      <c r="B2" s="6" t="s">
        <v>0</v>
      </c>
      <c r="C2" s="6" t="s">
        <v>3</v>
      </c>
      <c r="D2" s="6" t="s">
        <v>449</v>
      </c>
      <c r="E2" s="132" t="s">
        <v>454</v>
      </c>
      <c r="F2" s="6" t="s">
        <v>2</v>
      </c>
      <c r="G2" s="6" t="s">
        <v>1</v>
      </c>
      <c r="H2" s="29" t="s">
        <v>412</v>
      </c>
      <c r="I2" s="118" t="s">
        <v>268</v>
      </c>
      <c r="J2" s="6" t="s">
        <v>455</v>
      </c>
      <c r="K2" s="6" t="s">
        <v>393</v>
      </c>
      <c r="L2" s="60" t="s">
        <v>392</v>
      </c>
      <c r="M2" s="6" t="s">
        <v>451</v>
      </c>
      <c r="N2" s="6" t="s">
        <v>452</v>
      </c>
    </row>
    <row r="3" spans="1:39" s="123" customFormat="1" ht="13.8" x14ac:dyDescent="0.3">
      <c r="A3" s="120">
        <v>52</v>
      </c>
      <c r="B3" s="100" t="s">
        <v>445</v>
      </c>
      <c r="C3" s="120">
        <v>24</v>
      </c>
      <c r="D3" s="120">
        <v>0</v>
      </c>
      <c r="E3" s="121">
        <f>IF(D3-N3&gt;=0,D3-N3,0)</f>
        <v>0</v>
      </c>
      <c r="F3" s="116">
        <v>5</v>
      </c>
      <c r="G3" s="120">
        <v>1852</v>
      </c>
      <c r="H3" s="121">
        <f t="shared" ref="H3:H23" si="0">Q3</f>
        <v>1313.3333333333335</v>
      </c>
      <c r="I3" s="121">
        <f t="shared" ref="I3:I23" si="1">SUM(G3+H3)/2</f>
        <v>1582.6666666666667</v>
      </c>
      <c r="J3" s="120">
        <v>840</v>
      </c>
      <c r="K3" s="121">
        <f t="shared" ref="K3:K23" si="2">I3-E3-J3</f>
        <v>742.66666666666674</v>
      </c>
      <c r="L3" s="77">
        <f>IF(K3&lt;=0,0, K3)/C3</f>
        <v>30.944444444444446</v>
      </c>
      <c r="M3" s="134">
        <f t="shared" ref="M3:M48" si="3">I3/F3*2</f>
        <v>633.06666666666672</v>
      </c>
      <c r="N3" s="135">
        <f t="shared" ref="N3:N17" si="4">M3/2</f>
        <v>316.53333333333336</v>
      </c>
      <c r="P3" s="120">
        <v>788</v>
      </c>
      <c r="Q3" s="121">
        <f t="shared" ref="Q3:Q23" si="5">P3/3*F3</f>
        <v>1313.3333333333335</v>
      </c>
    </row>
    <row r="4" spans="1:39" s="71" customFormat="1" ht="13.8" x14ac:dyDescent="0.3">
      <c r="A4" s="125">
        <v>11</v>
      </c>
      <c r="B4" s="67" t="s">
        <v>137</v>
      </c>
      <c r="C4" s="66">
        <v>12</v>
      </c>
      <c r="D4" s="88">
        <v>2731</v>
      </c>
      <c r="E4" s="133">
        <f>IF(D4-N4&gt;=0,D4-N4,0)</f>
        <v>2416</v>
      </c>
      <c r="F4" s="68">
        <v>10</v>
      </c>
      <c r="G4" s="66">
        <v>3200</v>
      </c>
      <c r="H4" s="107">
        <f t="shared" si="0"/>
        <v>3100</v>
      </c>
      <c r="I4" s="69">
        <f t="shared" si="1"/>
        <v>3150</v>
      </c>
      <c r="J4" s="66">
        <v>600</v>
      </c>
      <c r="K4" s="119">
        <f t="shared" si="2"/>
        <v>134</v>
      </c>
      <c r="L4" s="77">
        <f>(I4-E4-J4)/C4</f>
        <v>11.166666666666666</v>
      </c>
      <c r="M4" s="130">
        <f t="shared" si="3"/>
        <v>630</v>
      </c>
      <c r="N4" s="131">
        <f t="shared" si="4"/>
        <v>315</v>
      </c>
      <c r="O4" s="99"/>
      <c r="P4" s="88">
        <v>930</v>
      </c>
      <c r="Q4" s="119">
        <f t="shared" si="5"/>
        <v>3100</v>
      </c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</row>
    <row r="5" spans="1:39" s="71" customFormat="1" ht="13.8" x14ac:dyDescent="0.3">
      <c r="A5" s="66"/>
      <c r="B5" s="67" t="s">
        <v>462</v>
      </c>
      <c r="C5" s="66">
        <v>5</v>
      </c>
      <c r="D5" s="88"/>
      <c r="E5" s="133"/>
      <c r="F5" s="68">
        <v>9</v>
      </c>
      <c r="G5" s="66"/>
      <c r="H5" s="107"/>
      <c r="I5" s="69"/>
      <c r="J5" s="66">
        <v>50</v>
      </c>
      <c r="K5" s="119"/>
      <c r="L5" s="77"/>
      <c r="M5" s="130"/>
      <c r="N5" s="131"/>
      <c r="O5" s="99"/>
      <c r="P5" s="88"/>
      <c r="Q5" s="11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  <c r="AH5" s="99"/>
      <c r="AI5" s="99"/>
      <c r="AJ5" s="99"/>
      <c r="AK5" s="99"/>
      <c r="AL5" s="99"/>
      <c r="AM5" s="99"/>
    </row>
    <row r="6" spans="1:39" s="71" customFormat="1" ht="13.8" x14ac:dyDescent="0.3">
      <c r="A6" s="66"/>
      <c r="B6" s="67" t="s">
        <v>463</v>
      </c>
      <c r="C6" s="66">
        <v>24</v>
      </c>
      <c r="D6" s="88"/>
      <c r="E6" s="133"/>
      <c r="F6" s="68">
        <v>9</v>
      </c>
      <c r="G6" s="66"/>
      <c r="H6" s="107"/>
      <c r="I6" s="69"/>
      <c r="J6" s="66">
        <v>720</v>
      </c>
      <c r="K6" s="119"/>
      <c r="L6" s="77"/>
      <c r="M6" s="130"/>
      <c r="N6" s="131"/>
      <c r="O6" s="99"/>
      <c r="P6" s="88"/>
      <c r="Q6" s="11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</row>
    <row r="7" spans="1:39" s="71" customFormat="1" ht="13.8" x14ac:dyDescent="0.3">
      <c r="A7" s="66"/>
      <c r="B7" s="67" t="s">
        <v>464</v>
      </c>
      <c r="C7" s="66">
        <v>15</v>
      </c>
      <c r="D7" s="88"/>
      <c r="E7" s="133"/>
      <c r="F7" s="68">
        <v>9</v>
      </c>
      <c r="G7" s="66"/>
      <c r="H7" s="107"/>
      <c r="I7" s="69"/>
      <c r="J7" s="66">
        <v>150</v>
      </c>
      <c r="K7" s="119"/>
      <c r="L7" s="77"/>
      <c r="M7" s="130"/>
      <c r="N7" s="131"/>
      <c r="O7" s="99"/>
      <c r="P7" s="88"/>
      <c r="Q7" s="11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</row>
    <row r="8" spans="1:39" s="71" customFormat="1" ht="13.8" x14ac:dyDescent="0.3">
      <c r="A8" s="66"/>
      <c r="B8" s="67" t="s">
        <v>465</v>
      </c>
      <c r="C8" s="66">
        <v>36</v>
      </c>
      <c r="D8" s="88"/>
      <c r="E8" s="133"/>
      <c r="F8" s="68">
        <v>9</v>
      </c>
      <c r="G8" s="66"/>
      <c r="H8" s="107"/>
      <c r="I8" s="69"/>
      <c r="J8" s="66">
        <v>540</v>
      </c>
      <c r="K8" s="119"/>
      <c r="L8" s="77"/>
      <c r="M8" s="130"/>
      <c r="N8" s="131"/>
      <c r="O8" s="99"/>
      <c r="P8" s="88"/>
      <c r="Q8" s="11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</row>
    <row r="9" spans="1:39" s="71" customFormat="1" ht="13.8" x14ac:dyDescent="0.3">
      <c r="A9" s="66"/>
      <c r="B9" s="67" t="s">
        <v>466</v>
      </c>
      <c r="C9" s="66">
        <v>40</v>
      </c>
      <c r="D9" s="88"/>
      <c r="E9" s="133"/>
      <c r="F9" s="68">
        <v>9</v>
      </c>
      <c r="G9" s="66"/>
      <c r="H9" s="107"/>
      <c r="I9" s="69"/>
      <c r="J9" s="66">
        <v>1200</v>
      </c>
      <c r="K9" s="119"/>
      <c r="L9" s="77"/>
      <c r="M9" s="130"/>
      <c r="N9" s="131"/>
      <c r="O9" s="99"/>
      <c r="P9" s="88"/>
      <c r="Q9" s="119"/>
      <c r="R9" s="99"/>
      <c r="S9" s="99"/>
      <c r="T9" s="99"/>
      <c r="U9" s="99"/>
      <c r="V9" s="99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</row>
    <row r="10" spans="1:39" s="71" customFormat="1" ht="13.8" x14ac:dyDescent="0.3">
      <c r="A10" s="66"/>
      <c r="B10" s="67" t="s">
        <v>467</v>
      </c>
      <c r="C10" s="66">
        <v>12</v>
      </c>
      <c r="D10" s="88"/>
      <c r="E10" s="133"/>
      <c r="F10" s="68">
        <v>9</v>
      </c>
      <c r="G10" s="66"/>
      <c r="H10" s="107"/>
      <c r="I10" s="69"/>
      <c r="J10" s="66">
        <v>120</v>
      </c>
      <c r="K10" s="119"/>
      <c r="L10" s="77"/>
      <c r="M10" s="130"/>
      <c r="N10" s="131"/>
      <c r="O10" s="99"/>
      <c r="P10" s="88"/>
      <c r="Q10" s="119"/>
      <c r="R10" s="99"/>
      <c r="S10" s="99"/>
      <c r="T10" s="99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</row>
    <row r="11" spans="1:39" s="71" customFormat="1" ht="13.8" x14ac:dyDescent="0.3">
      <c r="A11" s="66"/>
      <c r="B11" s="67" t="s">
        <v>468</v>
      </c>
      <c r="C11" s="66">
        <v>12</v>
      </c>
      <c r="D11" s="88"/>
      <c r="E11" s="133"/>
      <c r="F11" s="68">
        <v>9</v>
      </c>
      <c r="G11" s="66"/>
      <c r="H11" s="107"/>
      <c r="I11" s="69"/>
      <c r="J11" s="66">
        <v>360</v>
      </c>
      <c r="K11" s="119"/>
      <c r="L11" s="77"/>
      <c r="M11" s="130"/>
      <c r="N11" s="131"/>
      <c r="O11" s="99"/>
      <c r="P11" s="88"/>
      <c r="Q11" s="119"/>
      <c r="R11" s="99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99"/>
      <c r="AJ11" s="99"/>
      <c r="AK11" s="99"/>
      <c r="AL11" s="99"/>
      <c r="AM11" s="99"/>
    </row>
    <row r="12" spans="1:39" s="71" customFormat="1" ht="13.8" x14ac:dyDescent="0.3">
      <c r="A12" s="125">
        <v>3044</v>
      </c>
      <c r="B12" s="67" t="s">
        <v>132</v>
      </c>
      <c r="C12" s="66">
        <v>12</v>
      </c>
      <c r="D12" s="88">
        <v>757</v>
      </c>
      <c r="E12" s="133">
        <f t="shared" ref="E12:E79" si="6">IF(D12-N12&gt;=0,D12-N12,0)</f>
        <v>654.26666666666665</v>
      </c>
      <c r="F12" s="68">
        <v>10</v>
      </c>
      <c r="G12" s="66">
        <v>988</v>
      </c>
      <c r="H12" s="107">
        <f t="shared" si="0"/>
        <v>1066.6666666666667</v>
      </c>
      <c r="I12" s="69">
        <f t="shared" si="1"/>
        <v>1027.3333333333335</v>
      </c>
      <c r="J12" s="66"/>
      <c r="K12" s="119">
        <f t="shared" si="2"/>
        <v>373.06666666666683</v>
      </c>
      <c r="L12" s="77">
        <f>(I12-E12-J12)/C12</f>
        <v>31.088888888888903</v>
      </c>
      <c r="M12" s="130">
        <f t="shared" si="3"/>
        <v>205.4666666666667</v>
      </c>
      <c r="N12" s="131">
        <f t="shared" si="4"/>
        <v>102.73333333333335</v>
      </c>
      <c r="O12" s="99"/>
      <c r="P12" s="88">
        <v>320</v>
      </c>
      <c r="Q12" s="119">
        <f t="shared" si="5"/>
        <v>1066.6666666666667</v>
      </c>
      <c r="R12" s="99"/>
      <c r="S12" s="99"/>
      <c r="T12" s="99"/>
      <c r="U12" s="99"/>
      <c r="V12" s="99"/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99"/>
      <c r="AH12" s="99"/>
      <c r="AI12" s="99"/>
      <c r="AJ12" s="99"/>
      <c r="AK12" s="99"/>
      <c r="AL12" s="99"/>
      <c r="AM12" s="99"/>
    </row>
    <row r="13" spans="1:39" s="71" customFormat="1" ht="13.8" x14ac:dyDescent="0.3">
      <c r="A13" s="125">
        <v>3040</v>
      </c>
      <c r="B13" s="67" t="s">
        <v>130</v>
      </c>
      <c r="C13" s="66">
        <v>12</v>
      </c>
      <c r="D13" s="88">
        <v>611</v>
      </c>
      <c r="E13" s="133">
        <f t="shared" si="6"/>
        <v>528.33333333333337</v>
      </c>
      <c r="F13" s="68">
        <v>10</v>
      </c>
      <c r="G13" s="66">
        <v>820</v>
      </c>
      <c r="H13" s="107">
        <f t="shared" si="0"/>
        <v>833.33333333333326</v>
      </c>
      <c r="I13" s="69">
        <f t="shared" si="1"/>
        <v>826.66666666666663</v>
      </c>
      <c r="J13" s="66"/>
      <c r="K13" s="119">
        <f t="shared" si="2"/>
        <v>298.33333333333326</v>
      </c>
      <c r="L13" s="77">
        <f>(I13-E13-J13)/C13</f>
        <v>24.861111111111104</v>
      </c>
      <c r="M13" s="130">
        <f t="shared" si="3"/>
        <v>165.33333333333331</v>
      </c>
      <c r="N13" s="131">
        <f t="shared" si="4"/>
        <v>82.666666666666657</v>
      </c>
      <c r="O13" s="99"/>
      <c r="P13" s="88">
        <v>250</v>
      </c>
      <c r="Q13" s="119">
        <f t="shared" si="5"/>
        <v>833.33333333333326</v>
      </c>
      <c r="R13" s="99"/>
      <c r="S13" s="99"/>
      <c r="T13" s="99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99"/>
      <c r="AF13" s="99"/>
      <c r="AG13" s="99"/>
      <c r="AH13" s="99"/>
      <c r="AI13" s="99"/>
      <c r="AJ13" s="99"/>
      <c r="AK13" s="99"/>
      <c r="AL13" s="99"/>
      <c r="AM13" s="99"/>
    </row>
    <row r="14" spans="1:39" s="71" customFormat="1" ht="13.8" x14ac:dyDescent="0.3">
      <c r="A14" s="125">
        <v>3050</v>
      </c>
      <c r="B14" s="67" t="s">
        <v>131</v>
      </c>
      <c r="C14" s="66">
        <v>12</v>
      </c>
      <c r="D14" s="88">
        <v>1214</v>
      </c>
      <c r="E14" s="133">
        <f t="shared" si="6"/>
        <v>1123.4166666666667</v>
      </c>
      <c r="F14" s="68">
        <v>10</v>
      </c>
      <c r="G14" s="66">
        <v>795</v>
      </c>
      <c r="H14" s="107">
        <f t="shared" si="0"/>
        <v>1016.6666666666667</v>
      </c>
      <c r="I14" s="69">
        <f t="shared" si="1"/>
        <v>905.83333333333337</v>
      </c>
      <c r="J14" s="66"/>
      <c r="K14" s="119">
        <f t="shared" si="2"/>
        <v>-217.58333333333337</v>
      </c>
      <c r="L14" s="77">
        <f>(I14-E14-J14)/C14</f>
        <v>-18.131944444444446</v>
      </c>
      <c r="M14" s="130">
        <f t="shared" si="3"/>
        <v>181.16666666666669</v>
      </c>
      <c r="N14" s="131">
        <f t="shared" si="4"/>
        <v>90.583333333333343</v>
      </c>
      <c r="O14" s="99"/>
      <c r="P14" s="88">
        <v>305</v>
      </c>
      <c r="Q14" s="119">
        <f t="shared" si="5"/>
        <v>1016.6666666666667</v>
      </c>
      <c r="R14" s="99"/>
      <c r="S14" s="99"/>
      <c r="T14" s="99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99"/>
      <c r="AF14" s="99"/>
      <c r="AG14" s="99"/>
      <c r="AH14" s="99"/>
      <c r="AI14" s="99"/>
      <c r="AJ14" s="99"/>
      <c r="AK14" s="99"/>
      <c r="AL14" s="99"/>
      <c r="AM14" s="99"/>
    </row>
    <row r="15" spans="1:39" s="71" customFormat="1" ht="13.8" x14ac:dyDescent="0.3">
      <c r="A15" s="125"/>
      <c r="B15" s="67" t="s">
        <v>497</v>
      </c>
      <c r="C15" s="66"/>
      <c r="D15" s="88"/>
      <c r="E15" s="133"/>
      <c r="F15" s="68"/>
      <c r="G15" s="66"/>
      <c r="H15" s="107"/>
      <c r="I15" s="69"/>
      <c r="J15" s="66"/>
      <c r="K15" s="119"/>
      <c r="L15" s="77"/>
      <c r="M15" s="130"/>
      <c r="N15" s="131"/>
      <c r="O15" s="99"/>
      <c r="P15" s="88"/>
      <c r="Q15" s="119"/>
      <c r="R15" s="99"/>
      <c r="S15" s="99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</row>
    <row r="16" spans="1:39" s="71" customFormat="1" ht="13.8" x14ac:dyDescent="0.3">
      <c r="A16" s="125">
        <v>3099</v>
      </c>
      <c r="B16" s="67" t="s">
        <v>201</v>
      </c>
      <c r="C16" s="66">
        <v>30</v>
      </c>
      <c r="D16" s="88">
        <v>28</v>
      </c>
      <c r="E16" s="133">
        <f t="shared" si="6"/>
        <v>0</v>
      </c>
      <c r="F16" s="68">
        <v>3.5</v>
      </c>
      <c r="G16" s="66">
        <v>473</v>
      </c>
      <c r="H16" s="107">
        <f t="shared" si="0"/>
        <v>256.66666666666663</v>
      </c>
      <c r="I16" s="69">
        <f t="shared" si="1"/>
        <v>364.83333333333331</v>
      </c>
      <c r="J16" s="66"/>
      <c r="K16" s="119">
        <f t="shared" si="2"/>
        <v>364.83333333333331</v>
      </c>
      <c r="L16" s="77">
        <f>IF(K16&lt;=0,0, K16)/C16</f>
        <v>12.16111111111111</v>
      </c>
      <c r="M16" s="130">
        <f t="shared" si="3"/>
        <v>208.47619047619045</v>
      </c>
      <c r="N16" s="131">
        <f t="shared" si="4"/>
        <v>104.23809523809523</v>
      </c>
      <c r="O16" s="99"/>
      <c r="P16" s="88">
        <v>220</v>
      </c>
      <c r="Q16" s="119">
        <f t="shared" si="5"/>
        <v>256.66666666666663</v>
      </c>
      <c r="R16" s="99"/>
      <c r="S16" s="99"/>
      <c r="T16" s="99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</row>
    <row r="17" spans="1:39" s="71" customFormat="1" ht="13.8" x14ac:dyDescent="0.3">
      <c r="A17" s="125">
        <v>1039</v>
      </c>
      <c r="B17" s="67" t="s">
        <v>53</v>
      </c>
      <c r="C17" s="66">
        <v>24</v>
      </c>
      <c r="D17" s="88">
        <v>2796</v>
      </c>
      <c r="E17" s="133">
        <f t="shared" si="6"/>
        <v>2388.3333333333335</v>
      </c>
      <c r="F17" s="68">
        <v>9</v>
      </c>
      <c r="G17" s="66">
        <v>3750</v>
      </c>
      <c r="H17" s="107">
        <f t="shared" si="0"/>
        <v>3588</v>
      </c>
      <c r="I17" s="69">
        <f t="shared" si="1"/>
        <v>3669</v>
      </c>
      <c r="J17" s="66">
        <v>840</v>
      </c>
      <c r="K17" s="119">
        <f>I17-E17-J17</f>
        <v>440.66666666666652</v>
      </c>
      <c r="L17" s="77">
        <f t="shared" ref="L17:L23" si="7">(I17-E17-J17)/C17</f>
        <v>18.361111111111104</v>
      </c>
      <c r="M17" s="130">
        <f t="shared" si="3"/>
        <v>815.33333333333337</v>
      </c>
      <c r="N17" s="131">
        <f t="shared" si="4"/>
        <v>407.66666666666669</v>
      </c>
      <c r="O17" s="99"/>
      <c r="P17" s="88">
        <v>1196</v>
      </c>
      <c r="Q17" s="119">
        <f t="shared" si="5"/>
        <v>3588</v>
      </c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</row>
    <row r="18" spans="1:39" s="71" customFormat="1" ht="13.8" x14ac:dyDescent="0.3">
      <c r="A18" s="125">
        <v>3087</v>
      </c>
      <c r="B18" s="67" t="s">
        <v>413</v>
      </c>
      <c r="C18" s="66">
        <v>21</v>
      </c>
      <c r="D18" s="88">
        <v>394</v>
      </c>
      <c r="E18" s="133">
        <f t="shared" si="6"/>
        <v>322</v>
      </c>
      <c r="F18" s="68">
        <v>9</v>
      </c>
      <c r="G18" s="66">
        <v>600</v>
      </c>
      <c r="H18" s="107">
        <f t="shared" si="0"/>
        <v>537</v>
      </c>
      <c r="I18" s="69">
        <f t="shared" si="1"/>
        <v>568.5</v>
      </c>
      <c r="J18" s="66">
        <v>147</v>
      </c>
      <c r="K18" s="119">
        <f t="shared" si="2"/>
        <v>99.5</v>
      </c>
      <c r="L18" s="77">
        <f t="shared" si="7"/>
        <v>4.7380952380952381</v>
      </c>
      <c r="M18" s="130">
        <f t="shared" si="3"/>
        <v>126.33333333333333</v>
      </c>
      <c r="N18" s="131">
        <v>72</v>
      </c>
      <c r="O18" s="99"/>
      <c r="P18" s="88">
        <v>179</v>
      </c>
      <c r="Q18" s="119">
        <f t="shared" si="5"/>
        <v>537</v>
      </c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</row>
    <row r="19" spans="1:39" s="71" customFormat="1" ht="13.8" x14ac:dyDescent="0.3">
      <c r="A19" s="125">
        <v>1107</v>
      </c>
      <c r="B19" s="67" t="s">
        <v>414</v>
      </c>
      <c r="C19" s="66">
        <v>15</v>
      </c>
      <c r="D19" s="88">
        <v>546</v>
      </c>
      <c r="E19" s="133">
        <f t="shared" si="6"/>
        <v>411.83333333333337</v>
      </c>
      <c r="F19" s="68">
        <v>6</v>
      </c>
      <c r="G19" s="66">
        <v>648</v>
      </c>
      <c r="H19" s="107">
        <f t="shared" si="0"/>
        <v>962</v>
      </c>
      <c r="I19" s="69">
        <f t="shared" si="1"/>
        <v>805</v>
      </c>
      <c r="J19" s="66">
        <v>300</v>
      </c>
      <c r="K19" s="119">
        <f t="shared" si="2"/>
        <v>93.166666666666629</v>
      </c>
      <c r="L19" s="77">
        <f t="shared" si="7"/>
        <v>6.2111111111111086</v>
      </c>
      <c r="M19" s="130">
        <f t="shared" si="3"/>
        <v>268.33333333333331</v>
      </c>
      <c r="N19" s="131">
        <f t="shared" ref="N19:N85" si="8">M19/2</f>
        <v>134.16666666666666</v>
      </c>
      <c r="O19" s="99"/>
      <c r="P19" s="88">
        <v>481</v>
      </c>
      <c r="Q19" s="119">
        <f t="shared" si="5"/>
        <v>962</v>
      </c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</row>
    <row r="20" spans="1:39" s="71" customFormat="1" ht="13.8" x14ac:dyDescent="0.3">
      <c r="A20" s="125">
        <v>3095</v>
      </c>
      <c r="B20" s="67" t="s">
        <v>388</v>
      </c>
      <c r="C20" s="66">
        <v>30</v>
      </c>
      <c r="D20" s="88">
        <v>52</v>
      </c>
      <c r="E20" s="133">
        <f t="shared" si="6"/>
        <v>40.555555555555557</v>
      </c>
      <c r="F20" s="68">
        <v>9</v>
      </c>
      <c r="G20" s="66">
        <v>131</v>
      </c>
      <c r="H20" s="107">
        <f t="shared" si="0"/>
        <v>75</v>
      </c>
      <c r="I20" s="69">
        <f t="shared" si="1"/>
        <v>103</v>
      </c>
      <c r="J20" s="66">
        <v>60</v>
      </c>
      <c r="K20" s="119">
        <f t="shared" si="2"/>
        <v>2.4444444444444429</v>
      </c>
      <c r="L20" s="77">
        <f t="shared" si="7"/>
        <v>8.1481481481481433E-2</v>
      </c>
      <c r="M20" s="130">
        <f t="shared" si="3"/>
        <v>22.888888888888889</v>
      </c>
      <c r="N20" s="131">
        <f t="shared" si="8"/>
        <v>11.444444444444445</v>
      </c>
      <c r="O20" s="99"/>
      <c r="P20" s="88">
        <v>25</v>
      </c>
      <c r="Q20" s="119">
        <f t="shared" si="5"/>
        <v>75</v>
      </c>
      <c r="R20" s="99"/>
      <c r="S20" s="99"/>
      <c r="T20" s="99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</row>
    <row r="21" spans="1:39" s="71" customFormat="1" ht="13.8" x14ac:dyDescent="0.3">
      <c r="A21" s="125">
        <v>3096</v>
      </c>
      <c r="B21" s="67" t="s">
        <v>187</v>
      </c>
      <c r="C21" s="66">
        <v>30</v>
      </c>
      <c r="D21" s="88">
        <v>60</v>
      </c>
      <c r="E21" s="133">
        <f t="shared" si="6"/>
        <v>52.166666666666664</v>
      </c>
      <c r="F21" s="68">
        <v>9</v>
      </c>
      <c r="G21" s="66">
        <v>63</v>
      </c>
      <c r="H21" s="107">
        <f t="shared" si="0"/>
        <v>78</v>
      </c>
      <c r="I21" s="69">
        <f t="shared" si="1"/>
        <v>70.5</v>
      </c>
      <c r="J21" s="66">
        <v>30</v>
      </c>
      <c r="K21" s="119">
        <f t="shared" si="2"/>
        <v>-11.666666666666664</v>
      </c>
      <c r="L21" s="77">
        <f t="shared" si="7"/>
        <v>-0.38888888888888878</v>
      </c>
      <c r="M21" s="130">
        <f t="shared" si="3"/>
        <v>15.666666666666666</v>
      </c>
      <c r="N21" s="131">
        <f t="shared" si="8"/>
        <v>7.833333333333333</v>
      </c>
      <c r="O21" s="99"/>
      <c r="P21" s="88">
        <v>26</v>
      </c>
      <c r="Q21" s="119">
        <f t="shared" si="5"/>
        <v>78</v>
      </c>
      <c r="R21" s="99"/>
      <c r="S21" s="99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/>
      <c r="AH21" s="99"/>
      <c r="AI21" s="99"/>
      <c r="AJ21" s="99"/>
      <c r="AK21" s="99"/>
      <c r="AL21" s="99"/>
      <c r="AM21" s="99"/>
    </row>
    <row r="22" spans="1:39" s="71" customFormat="1" ht="13.8" x14ac:dyDescent="0.3">
      <c r="A22" s="125">
        <v>3097</v>
      </c>
      <c r="B22" s="67" t="s">
        <v>185</v>
      </c>
      <c r="C22" s="66">
        <v>30</v>
      </c>
      <c r="D22" s="88">
        <v>64</v>
      </c>
      <c r="E22" s="133">
        <f t="shared" si="6"/>
        <v>51.833333333333336</v>
      </c>
      <c r="F22" s="68">
        <v>9</v>
      </c>
      <c r="G22" s="66">
        <v>126</v>
      </c>
      <c r="H22" s="107">
        <f t="shared" si="0"/>
        <v>93</v>
      </c>
      <c r="I22" s="69">
        <f t="shared" si="1"/>
        <v>109.5</v>
      </c>
      <c r="J22" s="66">
        <v>60</v>
      </c>
      <c r="K22" s="119">
        <f t="shared" si="2"/>
        <v>-2.3333333333333357</v>
      </c>
      <c r="L22" s="77">
        <f t="shared" si="7"/>
        <v>-7.7777777777777862E-2</v>
      </c>
      <c r="M22" s="130">
        <f t="shared" si="3"/>
        <v>24.333333333333332</v>
      </c>
      <c r="N22" s="131">
        <f t="shared" si="8"/>
        <v>12.166666666666666</v>
      </c>
      <c r="O22" s="99"/>
      <c r="P22" s="88">
        <v>31</v>
      </c>
      <c r="Q22" s="119">
        <f t="shared" si="5"/>
        <v>93</v>
      </c>
      <c r="R22" s="99"/>
      <c r="S22" s="99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</row>
    <row r="23" spans="1:39" s="71" customFormat="1" ht="13.8" x14ac:dyDescent="0.3">
      <c r="A23" s="125">
        <v>1240</v>
      </c>
      <c r="B23" s="67" t="s">
        <v>184</v>
      </c>
      <c r="C23" s="66">
        <v>30</v>
      </c>
      <c r="D23" s="88">
        <v>201</v>
      </c>
      <c r="E23" s="133">
        <f t="shared" si="6"/>
        <v>185</v>
      </c>
      <c r="F23" s="68">
        <v>9</v>
      </c>
      <c r="G23" s="66">
        <v>153</v>
      </c>
      <c r="H23" s="107">
        <f t="shared" si="0"/>
        <v>135</v>
      </c>
      <c r="I23" s="69">
        <f t="shared" si="1"/>
        <v>144</v>
      </c>
      <c r="J23" s="66"/>
      <c r="K23" s="119">
        <f t="shared" si="2"/>
        <v>-41</v>
      </c>
      <c r="L23" s="77">
        <f t="shared" si="7"/>
        <v>-1.3666666666666667</v>
      </c>
      <c r="M23" s="130">
        <f t="shared" si="3"/>
        <v>32</v>
      </c>
      <c r="N23" s="131">
        <f t="shared" si="8"/>
        <v>16</v>
      </c>
      <c r="O23" s="99"/>
      <c r="P23" s="88">
        <v>45</v>
      </c>
      <c r="Q23" s="119">
        <f t="shared" si="5"/>
        <v>135</v>
      </c>
      <c r="R23" s="99"/>
      <c r="S23" s="99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</row>
    <row r="24" spans="1:39" s="71" customFormat="1" ht="13.8" x14ac:dyDescent="0.3">
      <c r="A24" s="125">
        <v>3160</v>
      </c>
      <c r="B24" s="67" t="s">
        <v>447</v>
      </c>
      <c r="C24" s="66">
        <v>24</v>
      </c>
      <c r="D24" s="88">
        <v>51</v>
      </c>
      <c r="E24" s="133">
        <f t="shared" si="6"/>
        <v>51</v>
      </c>
      <c r="F24" s="68">
        <v>9</v>
      </c>
      <c r="G24" s="66"/>
      <c r="H24" s="107"/>
      <c r="I24" s="69"/>
      <c r="J24" s="66">
        <v>240</v>
      </c>
      <c r="K24" s="119"/>
      <c r="L24" s="77"/>
      <c r="M24" s="130">
        <f t="shared" si="3"/>
        <v>0</v>
      </c>
      <c r="N24" s="131">
        <f t="shared" si="8"/>
        <v>0</v>
      </c>
      <c r="O24" s="99"/>
      <c r="P24" s="88"/>
      <c r="Q24" s="119"/>
      <c r="R24" s="99"/>
      <c r="S24" s="99"/>
      <c r="T24" s="99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</row>
    <row r="25" spans="1:39" s="71" customFormat="1" ht="13.8" x14ac:dyDescent="0.3">
      <c r="A25" s="125">
        <v>1335</v>
      </c>
      <c r="B25" s="67" t="s">
        <v>415</v>
      </c>
      <c r="C25" s="66">
        <v>28</v>
      </c>
      <c r="D25" s="88">
        <v>929</v>
      </c>
      <c r="E25" s="133">
        <f t="shared" si="6"/>
        <v>858.05555555555554</v>
      </c>
      <c r="F25" s="68">
        <v>9</v>
      </c>
      <c r="G25" s="66">
        <v>677</v>
      </c>
      <c r="H25" s="107">
        <f t="shared" ref="H25:H91" si="9">Q25</f>
        <v>600</v>
      </c>
      <c r="I25" s="69">
        <f t="shared" ref="I25:I59" si="10">SUM(G25+H25)/2</f>
        <v>638.5</v>
      </c>
      <c r="J25" s="66"/>
      <c r="K25" s="119">
        <f t="shared" ref="K25:K91" si="11">I25-E25-J25</f>
        <v>-219.55555555555554</v>
      </c>
      <c r="L25" s="77">
        <f>(I25-E25-J25)/C25</f>
        <v>-7.8412698412698409</v>
      </c>
      <c r="M25" s="130">
        <f t="shared" si="3"/>
        <v>141.88888888888889</v>
      </c>
      <c r="N25" s="131">
        <f t="shared" si="8"/>
        <v>70.944444444444443</v>
      </c>
      <c r="O25" s="99"/>
      <c r="P25" s="88">
        <v>200</v>
      </c>
      <c r="Q25" s="119">
        <f t="shared" ref="Q25:Q48" si="12">P25/3*F25</f>
        <v>600</v>
      </c>
      <c r="R25" s="99"/>
      <c r="S25" s="99"/>
      <c r="T25" s="99"/>
      <c r="U25" s="99"/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</row>
    <row r="26" spans="1:39" s="71" customFormat="1" ht="13.8" x14ac:dyDescent="0.3">
      <c r="A26" s="125">
        <v>1336</v>
      </c>
      <c r="B26" s="67" t="s">
        <v>416</v>
      </c>
      <c r="C26" s="66">
        <v>28</v>
      </c>
      <c r="D26" s="88">
        <v>481</v>
      </c>
      <c r="E26" s="133">
        <f t="shared" si="6"/>
        <v>401.5</v>
      </c>
      <c r="F26" s="68">
        <v>9</v>
      </c>
      <c r="G26" s="66">
        <v>549</v>
      </c>
      <c r="H26" s="107">
        <f t="shared" si="9"/>
        <v>882</v>
      </c>
      <c r="I26" s="69">
        <f t="shared" si="10"/>
        <v>715.5</v>
      </c>
      <c r="J26" s="66">
        <v>308</v>
      </c>
      <c r="K26" s="119">
        <f t="shared" si="11"/>
        <v>6</v>
      </c>
      <c r="L26" s="77">
        <f>(I26-E26-J26)/C26</f>
        <v>0.21428571428571427</v>
      </c>
      <c r="M26" s="130">
        <f t="shared" si="3"/>
        <v>159</v>
      </c>
      <c r="N26" s="131">
        <f t="shared" si="8"/>
        <v>79.5</v>
      </c>
      <c r="O26" s="99"/>
      <c r="P26" s="88">
        <v>294</v>
      </c>
      <c r="Q26" s="119">
        <f t="shared" si="12"/>
        <v>882</v>
      </c>
      <c r="R26" s="99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</row>
    <row r="27" spans="1:39" s="71" customFormat="1" ht="13.8" x14ac:dyDescent="0.3">
      <c r="A27" s="125">
        <v>1337</v>
      </c>
      <c r="B27" s="67" t="s">
        <v>417</v>
      </c>
      <c r="C27" s="66">
        <v>28</v>
      </c>
      <c r="D27" s="88">
        <v>557</v>
      </c>
      <c r="E27" s="133">
        <f t="shared" si="6"/>
        <v>459.83333333333331</v>
      </c>
      <c r="F27" s="68">
        <v>9</v>
      </c>
      <c r="G27" s="66">
        <v>750</v>
      </c>
      <c r="H27" s="107">
        <f t="shared" si="9"/>
        <v>999</v>
      </c>
      <c r="I27" s="69">
        <f t="shared" si="10"/>
        <v>874.5</v>
      </c>
      <c r="J27" s="66">
        <v>336</v>
      </c>
      <c r="K27" s="119">
        <f t="shared" si="11"/>
        <v>78.666666666666686</v>
      </c>
      <c r="L27" s="77">
        <f>(I27-E27-J27)/C27</f>
        <v>2.8095238095238102</v>
      </c>
      <c r="M27" s="130">
        <f t="shared" si="3"/>
        <v>194.33333333333334</v>
      </c>
      <c r="N27" s="131">
        <f t="shared" si="8"/>
        <v>97.166666666666671</v>
      </c>
      <c r="O27" s="99"/>
      <c r="P27" s="88">
        <v>333</v>
      </c>
      <c r="Q27" s="119">
        <f t="shared" si="12"/>
        <v>999</v>
      </c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</row>
    <row r="28" spans="1:39" s="71" customFormat="1" ht="13.8" x14ac:dyDescent="0.3">
      <c r="A28" s="125">
        <v>1377</v>
      </c>
      <c r="B28" s="67" t="s">
        <v>418</v>
      </c>
      <c r="C28" s="66">
        <v>28</v>
      </c>
      <c r="D28" s="88">
        <v>536</v>
      </c>
      <c r="E28" s="133">
        <f t="shared" si="6"/>
        <v>455.55555555555554</v>
      </c>
      <c r="F28" s="68">
        <v>9</v>
      </c>
      <c r="G28" s="66">
        <v>632</v>
      </c>
      <c r="H28" s="107">
        <f t="shared" si="9"/>
        <v>816</v>
      </c>
      <c r="I28" s="69">
        <f t="shared" si="10"/>
        <v>724</v>
      </c>
      <c r="J28" s="66">
        <v>224</v>
      </c>
      <c r="K28" s="119">
        <f t="shared" si="11"/>
        <v>44.444444444444457</v>
      </c>
      <c r="L28" s="77">
        <f>(I28-E28-J28)/C28</f>
        <v>1.5873015873015877</v>
      </c>
      <c r="M28" s="130">
        <f t="shared" si="3"/>
        <v>160.88888888888889</v>
      </c>
      <c r="N28" s="131">
        <f t="shared" si="8"/>
        <v>80.444444444444443</v>
      </c>
      <c r="O28" s="99"/>
      <c r="P28" s="88">
        <v>272</v>
      </c>
      <c r="Q28" s="119">
        <f t="shared" si="12"/>
        <v>816</v>
      </c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</row>
    <row r="29" spans="1:39" s="123" customFormat="1" ht="13.8" x14ac:dyDescent="0.3">
      <c r="A29" s="125">
        <v>57</v>
      </c>
      <c r="B29" s="67" t="s">
        <v>364</v>
      </c>
      <c r="C29" s="66">
        <v>6</v>
      </c>
      <c r="D29" s="88">
        <v>39</v>
      </c>
      <c r="E29" s="133">
        <f t="shared" si="6"/>
        <v>8.6666666666666643</v>
      </c>
      <c r="F29" s="68">
        <v>8</v>
      </c>
      <c r="G29" s="66">
        <v>240</v>
      </c>
      <c r="H29" s="107">
        <f t="shared" si="9"/>
        <v>245.33333333333334</v>
      </c>
      <c r="I29" s="69">
        <f t="shared" si="10"/>
        <v>242.66666666666669</v>
      </c>
      <c r="J29" s="66"/>
      <c r="K29" s="119">
        <f t="shared" si="11"/>
        <v>234.00000000000003</v>
      </c>
      <c r="L29" s="77">
        <f>(I29-E29-J29)/C29</f>
        <v>39.000000000000007</v>
      </c>
      <c r="M29" s="130">
        <f t="shared" si="3"/>
        <v>60.666666666666671</v>
      </c>
      <c r="N29" s="131">
        <f t="shared" si="8"/>
        <v>30.333333333333336</v>
      </c>
      <c r="O29" s="99"/>
      <c r="P29" s="88">
        <v>92</v>
      </c>
      <c r="Q29" s="119">
        <f t="shared" si="12"/>
        <v>245.33333333333334</v>
      </c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</row>
    <row r="30" spans="1:39" s="123" customFormat="1" ht="13.8" x14ac:dyDescent="0.3">
      <c r="A30" s="120">
        <v>53</v>
      </c>
      <c r="B30" s="100" t="s">
        <v>140</v>
      </c>
      <c r="C30" s="120">
        <v>60</v>
      </c>
      <c r="D30" s="120">
        <v>1270</v>
      </c>
      <c r="E30" s="133">
        <f t="shared" si="6"/>
        <v>201.40476190476193</v>
      </c>
      <c r="F30" s="116">
        <v>3.5</v>
      </c>
      <c r="G30" s="120">
        <v>4000</v>
      </c>
      <c r="H30" s="107">
        <f t="shared" si="9"/>
        <v>3480.166666666667</v>
      </c>
      <c r="I30" s="121">
        <f t="shared" si="10"/>
        <v>3740.0833333333335</v>
      </c>
      <c r="J30" s="120">
        <v>1200</v>
      </c>
      <c r="K30" s="121">
        <f t="shared" si="11"/>
        <v>2338.6785714285716</v>
      </c>
      <c r="L30" s="77">
        <f>IF(K30&lt;=0,0, K30)/C30</f>
        <v>38.977976190476191</v>
      </c>
      <c r="M30" s="130">
        <f t="shared" si="3"/>
        <v>2137.1904761904761</v>
      </c>
      <c r="N30" s="131">
        <f t="shared" si="8"/>
        <v>1068.5952380952381</v>
      </c>
      <c r="P30" s="120">
        <v>2983</v>
      </c>
      <c r="Q30" s="119">
        <f t="shared" si="12"/>
        <v>3480.166666666667</v>
      </c>
    </row>
    <row r="31" spans="1:39" s="123" customFormat="1" ht="13.8" x14ac:dyDescent="0.3">
      <c r="A31" s="120">
        <v>72</v>
      </c>
      <c r="B31" s="100" t="s">
        <v>139</v>
      </c>
      <c r="C31" s="120">
        <v>60</v>
      </c>
      <c r="D31" s="120">
        <v>1470</v>
      </c>
      <c r="E31" s="133">
        <f t="shared" si="6"/>
        <v>0</v>
      </c>
      <c r="F31" s="116">
        <v>3.5</v>
      </c>
      <c r="G31" s="120">
        <v>5500</v>
      </c>
      <c r="H31" s="107">
        <f t="shared" si="9"/>
        <v>5058.6666666666661</v>
      </c>
      <c r="I31" s="121">
        <f t="shared" si="10"/>
        <v>5279.333333333333</v>
      </c>
      <c r="J31" s="120">
        <v>1200</v>
      </c>
      <c r="K31" s="121">
        <f t="shared" si="11"/>
        <v>4079.333333333333</v>
      </c>
      <c r="L31" s="77">
        <f>IF(K31&lt;=0,0, K31)/C31</f>
        <v>67.98888888888888</v>
      </c>
      <c r="M31" s="130">
        <f t="shared" si="3"/>
        <v>3016.7619047619046</v>
      </c>
      <c r="N31" s="131">
        <f t="shared" si="8"/>
        <v>1508.3809523809523</v>
      </c>
      <c r="P31" s="120">
        <v>4336</v>
      </c>
      <c r="Q31" s="119">
        <f t="shared" si="12"/>
        <v>5058.6666666666661</v>
      </c>
    </row>
    <row r="32" spans="1:39" s="123" customFormat="1" ht="13.8" x14ac:dyDescent="0.3">
      <c r="A32" s="120">
        <v>3401</v>
      </c>
      <c r="B32" s="100" t="s">
        <v>109</v>
      </c>
      <c r="C32" s="120">
        <v>30</v>
      </c>
      <c r="D32" s="120">
        <v>3131</v>
      </c>
      <c r="E32" s="133">
        <f t="shared" si="6"/>
        <v>2406.3809523809523</v>
      </c>
      <c r="F32" s="116">
        <v>7</v>
      </c>
      <c r="G32" s="120">
        <v>4316</v>
      </c>
      <c r="H32" s="107">
        <f t="shared" si="9"/>
        <v>5828.6666666666661</v>
      </c>
      <c r="I32" s="121">
        <f t="shared" si="10"/>
        <v>5072.333333333333</v>
      </c>
      <c r="J32" s="120">
        <v>1800</v>
      </c>
      <c r="K32" s="121">
        <f t="shared" si="11"/>
        <v>865.95238095238074</v>
      </c>
      <c r="L32" s="77">
        <f>(I32-E32-J32)/C32</f>
        <v>28.865079365079357</v>
      </c>
      <c r="M32" s="130">
        <f t="shared" si="3"/>
        <v>1449.2380952380952</v>
      </c>
      <c r="N32" s="131">
        <f t="shared" si="8"/>
        <v>724.61904761904759</v>
      </c>
      <c r="P32" s="120">
        <v>2498</v>
      </c>
      <c r="Q32" s="119">
        <f t="shared" si="12"/>
        <v>5828.6666666666661</v>
      </c>
    </row>
    <row r="33" spans="1:39" s="123" customFormat="1" ht="13.8" x14ac:dyDescent="0.3">
      <c r="A33" s="120">
        <v>3400</v>
      </c>
      <c r="B33" s="100" t="s">
        <v>108</v>
      </c>
      <c r="C33" s="120">
        <v>30</v>
      </c>
      <c r="D33" s="120">
        <v>3197</v>
      </c>
      <c r="E33" s="133">
        <f t="shared" si="6"/>
        <v>2366.1904761904761</v>
      </c>
      <c r="F33" s="116">
        <v>7</v>
      </c>
      <c r="G33" s="120">
        <v>4930</v>
      </c>
      <c r="H33" s="107">
        <f t="shared" si="9"/>
        <v>6701.3333333333339</v>
      </c>
      <c r="I33" s="121">
        <f t="shared" si="10"/>
        <v>5815.666666666667</v>
      </c>
      <c r="J33" s="120">
        <v>2250</v>
      </c>
      <c r="K33" s="121">
        <f t="shared" si="11"/>
        <v>1199.4761904761908</v>
      </c>
      <c r="L33" s="77">
        <f>(I33-E33-J33)/C33</f>
        <v>39.982539682539695</v>
      </c>
      <c r="M33" s="130">
        <f t="shared" si="3"/>
        <v>1661.6190476190477</v>
      </c>
      <c r="N33" s="131">
        <f t="shared" si="8"/>
        <v>830.80952380952385</v>
      </c>
      <c r="P33" s="120">
        <v>2872</v>
      </c>
      <c r="Q33" s="119">
        <f t="shared" si="12"/>
        <v>6701.3333333333339</v>
      </c>
    </row>
    <row r="34" spans="1:39" s="123" customFormat="1" ht="13.8" x14ac:dyDescent="0.3">
      <c r="A34" s="120"/>
      <c r="B34" s="100" t="s">
        <v>494</v>
      </c>
      <c r="C34" s="120">
        <v>54</v>
      </c>
      <c r="D34" s="120"/>
      <c r="E34" s="133"/>
      <c r="F34" s="116">
        <v>4</v>
      </c>
      <c r="G34" s="120"/>
      <c r="H34" s="107"/>
      <c r="I34" s="121"/>
      <c r="J34" s="120">
        <v>1350</v>
      </c>
      <c r="K34" s="121"/>
      <c r="L34" s="77"/>
      <c r="M34" s="130"/>
      <c r="N34" s="131"/>
      <c r="P34" s="120"/>
      <c r="Q34" s="119"/>
    </row>
    <row r="35" spans="1:39" s="71" customFormat="1" ht="13.8" x14ac:dyDescent="0.3">
      <c r="A35" s="120">
        <v>1394</v>
      </c>
      <c r="B35" s="100" t="s">
        <v>102</v>
      </c>
      <c r="C35" s="120">
        <v>40</v>
      </c>
      <c r="D35" s="120">
        <v>9</v>
      </c>
      <c r="E35" s="133">
        <f t="shared" si="6"/>
        <v>0</v>
      </c>
      <c r="F35" s="116">
        <v>3</v>
      </c>
      <c r="G35" s="120">
        <v>2755</v>
      </c>
      <c r="H35" s="107">
        <f t="shared" si="9"/>
        <v>2574</v>
      </c>
      <c r="I35" s="121">
        <f t="shared" si="10"/>
        <v>2664.5</v>
      </c>
      <c r="J35" s="120">
        <v>2000</v>
      </c>
      <c r="K35" s="121">
        <f t="shared" si="11"/>
        <v>664.5</v>
      </c>
      <c r="L35" s="77">
        <f>IF(K35&lt;=0,0, K35)/C35</f>
        <v>16.612500000000001</v>
      </c>
      <c r="M35" s="130">
        <f t="shared" si="3"/>
        <v>1776.3333333333333</v>
      </c>
      <c r="N35" s="131">
        <f t="shared" si="8"/>
        <v>888.16666666666663</v>
      </c>
      <c r="O35" s="123"/>
      <c r="P35" s="120">
        <v>2574</v>
      </c>
      <c r="Q35" s="119">
        <f t="shared" si="12"/>
        <v>2574</v>
      </c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  <c r="AH35" s="123"/>
      <c r="AI35" s="123"/>
      <c r="AJ35" s="123"/>
      <c r="AK35" s="123"/>
      <c r="AL35" s="123"/>
      <c r="AM35" s="123"/>
    </row>
    <row r="36" spans="1:39" s="71" customFormat="1" ht="13.8" x14ac:dyDescent="0.3">
      <c r="A36" s="120">
        <v>3402</v>
      </c>
      <c r="B36" s="100" t="s">
        <v>110</v>
      </c>
      <c r="C36" s="120">
        <v>30</v>
      </c>
      <c r="D36" s="120">
        <v>9</v>
      </c>
      <c r="E36" s="133">
        <f t="shared" si="6"/>
        <v>0</v>
      </c>
      <c r="F36" s="116">
        <v>7</v>
      </c>
      <c r="G36" s="120">
        <v>2812</v>
      </c>
      <c r="H36" s="107">
        <f t="shared" si="9"/>
        <v>1540</v>
      </c>
      <c r="I36" s="121">
        <f t="shared" si="10"/>
        <v>2176</v>
      </c>
      <c r="J36" s="120">
        <v>1800</v>
      </c>
      <c r="K36" s="121">
        <f t="shared" si="11"/>
        <v>376</v>
      </c>
      <c r="L36" s="77">
        <f>(I36-E36-J36)/C36</f>
        <v>12.533333333333333</v>
      </c>
      <c r="M36" s="130">
        <f t="shared" si="3"/>
        <v>621.71428571428567</v>
      </c>
      <c r="N36" s="131">
        <f t="shared" si="8"/>
        <v>310.85714285714283</v>
      </c>
      <c r="O36" s="123"/>
      <c r="P36" s="120">
        <v>660</v>
      </c>
      <c r="Q36" s="119">
        <f t="shared" si="12"/>
        <v>1540</v>
      </c>
      <c r="R36" s="123"/>
      <c r="S36" s="123"/>
      <c r="T36" s="123"/>
      <c r="U36" s="123"/>
      <c r="V36" s="123"/>
      <c r="W36" s="123"/>
      <c r="X36" s="123"/>
      <c r="Y36" s="123"/>
      <c r="Z36" s="123"/>
      <c r="AA36" s="123"/>
      <c r="AB36" s="123"/>
      <c r="AC36" s="123"/>
      <c r="AD36" s="123"/>
      <c r="AE36" s="123"/>
      <c r="AF36" s="123"/>
      <c r="AG36" s="123"/>
      <c r="AH36" s="123"/>
      <c r="AI36" s="123"/>
      <c r="AJ36" s="123"/>
      <c r="AK36" s="123"/>
      <c r="AL36" s="123"/>
      <c r="AM36" s="123"/>
    </row>
    <row r="37" spans="1:39" s="71" customFormat="1" ht="13.8" x14ac:dyDescent="0.3">
      <c r="A37" s="125">
        <v>3086</v>
      </c>
      <c r="B37" s="67" t="s">
        <v>333</v>
      </c>
      <c r="C37" s="66">
        <v>20</v>
      </c>
      <c r="D37" s="88">
        <v>800</v>
      </c>
      <c r="E37" s="133">
        <f t="shared" si="6"/>
        <v>348.6904761904762</v>
      </c>
      <c r="F37" s="68">
        <v>3.5</v>
      </c>
      <c r="G37" s="66">
        <v>1660</v>
      </c>
      <c r="H37" s="107">
        <f t="shared" si="9"/>
        <v>1499.1666666666665</v>
      </c>
      <c r="I37" s="69">
        <f t="shared" si="10"/>
        <v>1579.5833333333333</v>
      </c>
      <c r="J37" s="66">
        <v>800</v>
      </c>
      <c r="K37" s="119">
        <f t="shared" si="11"/>
        <v>430.89285714285711</v>
      </c>
      <c r="L37" s="77">
        <f t="shared" ref="L37:L51" si="13">IF(K37&lt;=0,0, K37)/C37</f>
        <v>21.544642857142854</v>
      </c>
      <c r="M37" s="130">
        <f t="shared" si="3"/>
        <v>902.61904761904759</v>
      </c>
      <c r="N37" s="131">
        <f t="shared" si="8"/>
        <v>451.3095238095238</v>
      </c>
      <c r="O37" s="99"/>
      <c r="P37" s="88">
        <v>1285</v>
      </c>
      <c r="Q37" s="119">
        <f t="shared" si="12"/>
        <v>1499.1666666666665</v>
      </c>
      <c r="R37" s="99"/>
      <c r="S37" s="99"/>
      <c r="T37" s="99"/>
      <c r="U37" s="99"/>
      <c r="V37" s="99"/>
      <c r="W37" s="99"/>
      <c r="X37" s="99"/>
      <c r="Y37" s="99"/>
      <c r="Z37" s="99"/>
      <c r="AA37" s="99"/>
      <c r="AB37" s="99"/>
      <c r="AC37" s="99"/>
      <c r="AD37" s="99"/>
      <c r="AE37" s="99"/>
      <c r="AF37" s="99"/>
      <c r="AG37" s="99"/>
      <c r="AH37" s="99"/>
      <c r="AI37" s="99"/>
      <c r="AJ37" s="99"/>
      <c r="AK37" s="99"/>
      <c r="AL37" s="99"/>
      <c r="AM37" s="99"/>
    </row>
    <row r="38" spans="1:39" s="71" customFormat="1" ht="13.8" x14ac:dyDescent="0.3">
      <c r="A38" s="125">
        <v>1348</v>
      </c>
      <c r="B38" s="67" t="s">
        <v>67</v>
      </c>
      <c r="C38" s="66">
        <v>42</v>
      </c>
      <c r="D38" s="88">
        <v>2100</v>
      </c>
      <c r="E38" s="133">
        <f t="shared" si="6"/>
        <v>954.90476190476193</v>
      </c>
      <c r="F38" s="68">
        <v>3.5</v>
      </c>
      <c r="G38" s="66">
        <v>3699</v>
      </c>
      <c r="H38" s="107">
        <f t="shared" si="9"/>
        <v>4316.6666666666661</v>
      </c>
      <c r="I38" s="69">
        <f t="shared" si="10"/>
        <v>4007.833333333333</v>
      </c>
      <c r="J38" s="66">
        <v>1890</v>
      </c>
      <c r="K38" s="119">
        <f t="shared" si="11"/>
        <v>1162.9285714285711</v>
      </c>
      <c r="L38" s="77">
        <f t="shared" si="13"/>
        <v>27.688775510204074</v>
      </c>
      <c r="M38" s="130">
        <f t="shared" si="3"/>
        <v>2290.1904761904761</v>
      </c>
      <c r="N38" s="131">
        <f t="shared" si="8"/>
        <v>1145.0952380952381</v>
      </c>
      <c r="O38" s="99"/>
      <c r="P38" s="88">
        <v>3700</v>
      </c>
      <c r="Q38" s="119">
        <f t="shared" si="12"/>
        <v>4316.6666666666661</v>
      </c>
      <c r="R38" s="99"/>
      <c r="S38" s="99"/>
      <c r="T38" s="99"/>
      <c r="U38" s="99"/>
      <c r="V38" s="99"/>
      <c r="W38" s="99"/>
      <c r="X38" s="99"/>
      <c r="Y38" s="99"/>
      <c r="Z38" s="99"/>
      <c r="AA38" s="99"/>
      <c r="AB38" s="99"/>
      <c r="AC38" s="99"/>
      <c r="AD38" s="99"/>
      <c r="AE38" s="99"/>
      <c r="AF38" s="99"/>
      <c r="AG38" s="99"/>
      <c r="AH38" s="99"/>
      <c r="AI38" s="99"/>
      <c r="AJ38" s="99"/>
      <c r="AK38" s="99"/>
      <c r="AL38" s="99"/>
      <c r="AM38" s="99"/>
    </row>
    <row r="39" spans="1:39" s="123" customFormat="1" ht="13.8" x14ac:dyDescent="0.3">
      <c r="A39" s="125">
        <v>3085</v>
      </c>
      <c r="B39" s="67" t="s">
        <v>55</v>
      </c>
      <c r="C39" s="66">
        <v>42</v>
      </c>
      <c r="D39" s="88">
        <v>3780</v>
      </c>
      <c r="E39" s="133">
        <f t="shared" si="6"/>
        <v>991.66666666666697</v>
      </c>
      <c r="F39" s="68">
        <v>3.5</v>
      </c>
      <c r="G39" s="66">
        <v>9835</v>
      </c>
      <c r="H39" s="107">
        <f t="shared" si="9"/>
        <v>9683.3333333333321</v>
      </c>
      <c r="I39" s="69">
        <f t="shared" si="10"/>
        <v>9759.1666666666661</v>
      </c>
      <c r="J39" s="66">
        <v>6090</v>
      </c>
      <c r="K39" s="119">
        <f t="shared" si="11"/>
        <v>2677.5</v>
      </c>
      <c r="L39" s="77">
        <f t="shared" si="13"/>
        <v>63.75</v>
      </c>
      <c r="M39" s="130">
        <f t="shared" si="3"/>
        <v>5576.6666666666661</v>
      </c>
      <c r="N39" s="131">
        <f t="shared" si="8"/>
        <v>2788.333333333333</v>
      </c>
      <c r="O39" s="99"/>
      <c r="P39" s="88">
        <v>8300</v>
      </c>
      <c r="Q39" s="119">
        <f t="shared" si="12"/>
        <v>9683.3333333333321</v>
      </c>
      <c r="R39" s="99"/>
      <c r="S39" s="99"/>
      <c r="T39" s="99"/>
      <c r="U39" s="99"/>
      <c r="V39" s="99"/>
      <c r="W39" s="99"/>
      <c r="X39" s="99"/>
      <c r="Y39" s="99"/>
      <c r="Z39" s="99"/>
      <c r="AA39" s="99"/>
      <c r="AB39" s="99"/>
      <c r="AC39" s="99"/>
      <c r="AD39" s="99"/>
      <c r="AE39" s="99"/>
      <c r="AF39" s="99"/>
      <c r="AG39" s="99"/>
      <c r="AH39" s="99"/>
      <c r="AI39" s="99"/>
      <c r="AJ39" s="99"/>
      <c r="AK39" s="99"/>
      <c r="AL39" s="99"/>
      <c r="AM39" s="99"/>
    </row>
    <row r="40" spans="1:39" s="123" customFormat="1" ht="13.8" x14ac:dyDescent="0.3">
      <c r="A40" s="120">
        <v>1341</v>
      </c>
      <c r="B40" s="100" t="s">
        <v>255</v>
      </c>
      <c r="C40" s="120">
        <v>20</v>
      </c>
      <c r="D40" s="120">
        <v>25</v>
      </c>
      <c r="E40" s="133">
        <f t="shared" si="6"/>
        <v>0</v>
      </c>
      <c r="F40" s="116">
        <v>3</v>
      </c>
      <c r="G40" s="120">
        <v>1431</v>
      </c>
      <c r="H40" s="107">
        <f t="shared" si="9"/>
        <v>1200</v>
      </c>
      <c r="I40" s="121">
        <f t="shared" si="10"/>
        <v>1315.5</v>
      </c>
      <c r="J40" s="120">
        <v>600</v>
      </c>
      <c r="K40" s="121">
        <f t="shared" si="11"/>
        <v>715.5</v>
      </c>
      <c r="L40" s="77">
        <f t="shared" si="13"/>
        <v>35.774999999999999</v>
      </c>
      <c r="M40" s="130">
        <f t="shared" si="3"/>
        <v>877</v>
      </c>
      <c r="N40" s="131">
        <f t="shared" si="8"/>
        <v>438.5</v>
      </c>
      <c r="P40" s="120">
        <v>1200</v>
      </c>
      <c r="Q40" s="119">
        <f t="shared" si="12"/>
        <v>1200</v>
      </c>
    </row>
    <row r="41" spans="1:39" s="123" customFormat="1" ht="13.8" x14ac:dyDescent="0.3">
      <c r="A41" s="120">
        <v>1538</v>
      </c>
      <c r="B41" s="100" t="s">
        <v>238</v>
      </c>
      <c r="C41" s="120">
        <v>60</v>
      </c>
      <c r="D41" s="120">
        <v>1</v>
      </c>
      <c r="E41" s="133">
        <f t="shared" si="6"/>
        <v>0</v>
      </c>
      <c r="F41" s="116">
        <v>4</v>
      </c>
      <c r="G41" s="120">
        <v>2867</v>
      </c>
      <c r="H41" s="107">
        <f t="shared" si="9"/>
        <v>2666.6666666666665</v>
      </c>
      <c r="I41" s="121">
        <f t="shared" si="10"/>
        <v>2766.833333333333</v>
      </c>
      <c r="J41" s="120">
        <v>1800</v>
      </c>
      <c r="K41" s="121">
        <f t="shared" si="11"/>
        <v>966.83333333333303</v>
      </c>
      <c r="L41" s="77">
        <f t="shared" si="13"/>
        <v>16.113888888888884</v>
      </c>
      <c r="M41" s="130">
        <f t="shared" si="3"/>
        <v>1383.4166666666665</v>
      </c>
      <c r="N41" s="131">
        <f t="shared" si="8"/>
        <v>691.70833333333326</v>
      </c>
      <c r="P41" s="120">
        <v>2000</v>
      </c>
      <c r="Q41" s="119">
        <f t="shared" si="12"/>
        <v>2666.6666666666665</v>
      </c>
    </row>
    <row r="42" spans="1:39" s="123" customFormat="1" ht="13.8" x14ac:dyDescent="0.3">
      <c r="A42" s="120">
        <v>1395</v>
      </c>
      <c r="B42" s="100" t="s">
        <v>366</v>
      </c>
      <c r="C42" s="120">
        <v>70</v>
      </c>
      <c r="D42" s="120">
        <v>0</v>
      </c>
      <c r="E42" s="133">
        <f t="shared" si="6"/>
        <v>0</v>
      </c>
      <c r="F42" s="116">
        <v>4</v>
      </c>
      <c r="G42" s="120">
        <v>5458</v>
      </c>
      <c r="H42" s="107">
        <f t="shared" si="9"/>
        <v>5600</v>
      </c>
      <c r="I42" s="121">
        <f t="shared" si="10"/>
        <v>5529</v>
      </c>
      <c r="J42" s="120">
        <v>5600</v>
      </c>
      <c r="K42" s="121">
        <f t="shared" si="11"/>
        <v>-71</v>
      </c>
      <c r="L42" s="77">
        <f t="shared" si="13"/>
        <v>0</v>
      </c>
      <c r="M42" s="130">
        <f t="shared" si="3"/>
        <v>2764.5</v>
      </c>
      <c r="N42" s="131">
        <f t="shared" si="8"/>
        <v>1382.25</v>
      </c>
      <c r="P42" s="120">
        <v>4200</v>
      </c>
      <c r="Q42" s="119">
        <f t="shared" si="12"/>
        <v>5600</v>
      </c>
    </row>
    <row r="43" spans="1:39" s="123" customFormat="1" ht="13.8" x14ac:dyDescent="0.3">
      <c r="A43" s="120">
        <v>1772</v>
      </c>
      <c r="B43" s="100" t="s">
        <v>365</v>
      </c>
      <c r="C43" s="120">
        <v>70</v>
      </c>
      <c r="D43" s="120">
        <v>0</v>
      </c>
      <c r="E43" s="133">
        <f t="shared" si="6"/>
        <v>0</v>
      </c>
      <c r="F43" s="116">
        <v>4</v>
      </c>
      <c r="G43" s="120">
        <v>1702</v>
      </c>
      <c r="H43" s="107">
        <f t="shared" si="9"/>
        <v>1733.3333333333333</v>
      </c>
      <c r="I43" s="121">
        <f t="shared" si="10"/>
        <v>1717.6666666666665</v>
      </c>
      <c r="J43" s="120">
        <v>2450</v>
      </c>
      <c r="K43" s="121">
        <f t="shared" si="11"/>
        <v>-732.33333333333348</v>
      </c>
      <c r="L43" s="77">
        <f t="shared" si="13"/>
        <v>0</v>
      </c>
      <c r="M43" s="130">
        <f t="shared" si="3"/>
        <v>858.83333333333326</v>
      </c>
      <c r="N43" s="131">
        <f t="shared" si="8"/>
        <v>429.41666666666663</v>
      </c>
      <c r="P43" s="120">
        <v>1300</v>
      </c>
      <c r="Q43" s="119">
        <f t="shared" si="12"/>
        <v>1733.3333333333333</v>
      </c>
    </row>
    <row r="44" spans="1:39" s="123" customFormat="1" ht="13.8" x14ac:dyDescent="0.3">
      <c r="A44" s="120">
        <v>1396</v>
      </c>
      <c r="B44" s="100" t="s">
        <v>457</v>
      </c>
      <c r="C44" s="120"/>
      <c r="D44" s="120">
        <v>0</v>
      </c>
      <c r="E44" s="133">
        <f t="shared" si="6"/>
        <v>0</v>
      </c>
      <c r="F44" s="116">
        <v>4</v>
      </c>
      <c r="G44" s="120"/>
      <c r="H44" s="107"/>
      <c r="I44" s="121"/>
      <c r="J44" s="120">
        <v>3240</v>
      </c>
      <c r="K44" s="121"/>
      <c r="L44" s="77"/>
      <c r="M44" s="130"/>
      <c r="N44" s="131"/>
      <c r="P44" s="120"/>
      <c r="Q44" s="119"/>
    </row>
    <row r="45" spans="1:39" s="123" customFormat="1" ht="13.8" x14ac:dyDescent="0.3">
      <c r="A45" s="120">
        <v>1397</v>
      </c>
      <c r="B45" s="100" t="s">
        <v>250</v>
      </c>
      <c r="C45" s="120">
        <v>40</v>
      </c>
      <c r="D45" s="120">
        <v>1083</v>
      </c>
      <c r="E45" s="133">
        <f t="shared" si="6"/>
        <v>0</v>
      </c>
      <c r="F45" s="116">
        <v>3</v>
      </c>
      <c r="G45" s="120">
        <v>4099</v>
      </c>
      <c r="H45" s="107">
        <f t="shared" si="9"/>
        <v>3750</v>
      </c>
      <c r="I45" s="121">
        <f t="shared" si="10"/>
        <v>3924.5</v>
      </c>
      <c r="J45" s="120">
        <v>1400</v>
      </c>
      <c r="K45" s="121">
        <f t="shared" si="11"/>
        <v>2524.5</v>
      </c>
      <c r="L45" s="77">
        <f t="shared" si="13"/>
        <v>63.112499999999997</v>
      </c>
      <c r="M45" s="130">
        <f t="shared" si="3"/>
        <v>2616.3333333333335</v>
      </c>
      <c r="N45" s="131">
        <f t="shared" si="8"/>
        <v>1308.1666666666667</v>
      </c>
      <c r="P45" s="120">
        <v>3750</v>
      </c>
      <c r="Q45" s="119">
        <f t="shared" si="12"/>
        <v>3750</v>
      </c>
    </row>
    <row r="46" spans="1:39" s="123" customFormat="1" ht="13.8" x14ac:dyDescent="0.3">
      <c r="A46" s="120">
        <v>1016</v>
      </c>
      <c r="B46" s="100" t="s">
        <v>56</v>
      </c>
      <c r="C46" s="120">
        <v>15</v>
      </c>
      <c r="D46" s="120">
        <v>109</v>
      </c>
      <c r="E46" s="133">
        <f t="shared" si="6"/>
        <v>0</v>
      </c>
      <c r="F46" s="116">
        <v>3.5</v>
      </c>
      <c r="G46" s="120">
        <v>932</v>
      </c>
      <c r="H46" s="107">
        <f t="shared" si="9"/>
        <v>758.33333333333326</v>
      </c>
      <c r="I46" s="121">
        <f t="shared" si="10"/>
        <v>845.16666666666663</v>
      </c>
      <c r="J46" s="120">
        <v>525</v>
      </c>
      <c r="K46" s="121">
        <f t="shared" si="11"/>
        <v>320.16666666666663</v>
      </c>
      <c r="L46" s="77">
        <f t="shared" si="13"/>
        <v>21.344444444444441</v>
      </c>
      <c r="M46" s="130">
        <f t="shared" si="3"/>
        <v>482.95238095238091</v>
      </c>
      <c r="N46" s="131">
        <f t="shared" si="8"/>
        <v>241.47619047619045</v>
      </c>
      <c r="P46" s="120">
        <v>650</v>
      </c>
      <c r="Q46" s="119">
        <f t="shared" si="12"/>
        <v>758.33333333333326</v>
      </c>
    </row>
    <row r="47" spans="1:39" s="71" customFormat="1" ht="13.8" x14ac:dyDescent="0.3">
      <c r="A47" s="120">
        <v>1036</v>
      </c>
      <c r="B47" s="100" t="s">
        <v>71</v>
      </c>
      <c r="C47" s="120">
        <v>15</v>
      </c>
      <c r="D47" s="120">
        <v>40</v>
      </c>
      <c r="E47" s="133">
        <f t="shared" si="6"/>
        <v>0</v>
      </c>
      <c r="F47" s="116">
        <v>3.5</v>
      </c>
      <c r="G47" s="120">
        <v>545</v>
      </c>
      <c r="H47" s="107">
        <f t="shared" si="9"/>
        <v>606.66666666666674</v>
      </c>
      <c r="I47" s="121">
        <f t="shared" si="10"/>
        <v>575.83333333333337</v>
      </c>
      <c r="J47" s="120">
        <v>330</v>
      </c>
      <c r="K47" s="121">
        <f t="shared" si="11"/>
        <v>245.83333333333337</v>
      </c>
      <c r="L47" s="77">
        <f t="shared" si="13"/>
        <v>16.388888888888893</v>
      </c>
      <c r="M47" s="130">
        <f t="shared" si="3"/>
        <v>329.04761904761909</v>
      </c>
      <c r="N47" s="131">
        <f t="shared" si="8"/>
        <v>164.52380952380955</v>
      </c>
      <c r="O47" s="123"/>
      <c r="P47" s="120">
        <v>520</v>
      </c>
      <c r="Q47" s="119">
        <f t="shared" si="12"/>
        <v>606.66666666666674</v>
      </c>
      <c r="R47" s="123"/>
      <c r="S47" s="123"/>
      <c r="T47" s="123"/>
      <c r="U47" s="123"/>
      <c r="V47" s="123"/>
      <c r="W47" s="123"/>
      <c r="X47" s="123"/>
      <c r="Y47" s="123"/>
      <c r="Z47" s="123"/>
      <c r="AA47" s="123"/>
      <c r="AB47" s="123"/>
      <c r="AC47" s="123"/>
      <c r="AD47" s="123"/>
      <c r="AE47" s="123"/>
      <c r="AF47" s="123"/>
      <c r="AG47" s="123"/>
      <c r="AH47" s="123"/>
      <c r="AI47" s="123"/>
      <c r="AJ47" s="123"/>
      <c r="AK47" s="123"/>
      <c r="AL47" s="123"/>
      <c r="AM47" s="123"/>
    </row>
    <row r="48" spans="1:39" s="123" customFormat="1" ht="13.8" x14ac:dyDescent="0.3">
      <c r="A48" s="66">
        <v>1522</v>
      </c>
      <c r="B48" s="67" t="s">
        <v>242</v>
      </c>
      <c r="C48" s="66">
        <v>28</v>
      </c>
      <c r="D48" s="88">
        <v>0</v>
      </c>
      <c r="E48" s="133">
        <f t="shared" si="6"/>
        <v>0</v>
      </c>
      <c r="F48" s="68">
        <v>4</v>
      </c>
      <c r="G48" s="66">
        <v>1232</v>
      </c>
      <c r="H48" s="107">
        <f t="shared" si="9"/>
        <v>733.33333333333337</v>
      </c>
      <c r="I48" s="69">
        <f t="shared" si="10"/>
        <v>982.66666666666674</v>
      </c>
      <c r="J48" s="66"/>
      <c r="K48" s="119">
        <f t="shared" si="11"/>
        <v>982.66666666666674</v>
      </c>
      <c r="L48" s="77">
        <f t="shared" si="13"/>
        <v>35.095238095238095</v>
      </c>
      <c r="M48" s="130">
        <f t="shared" si="3"/>
        <v>491.33333333333337</v>
      </c>
      <c r="N48" s="131">
        <f t="shared" si="8"/>
        <v>245.66666666666669</v>
      </c>
      <c r="O48" s="99"/>
      <c r="P48" s="88">
        <v>550</v>
      </c>
      <c r="Q48" s="119">
        <f t="shared" si="12"/>
        <v>733.33333333333337</v>
      </c>
      <c r="R48" s="99"/>
      <c r="S48" s="99"/>
      <c r="T48" s="99"/>
      <c r="U48" s="99"/>
      <c r="V48" s="99"/>
      <c r="W48" s="99"/>
      <c r="X48" s="99"/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99"/>
      <c r="AM48" s="99"/>
    </row>
    <row r="49" spans="1:39" s="123" customFormat="1" ht="13.8" x14ac:dyDescent="0.3">
      <c r="A49" s="120">
        <v>1485</v>
      </c>
      <c r="B49" s="100" t="s">
        <v>453</v>
      </c>
      <c r="C49" s="120">
        <v>15</v>
      </c>
      <c r="D49" s="120">
        <v>0</v>
      </c>
      <c r="E49" s="133">
        <f t="shared" si="6"/>
        <v>0</v>
      </c>
      <c r="F49" s="116"/>
      <c r="G49" s="120"/>
      <c r="H49" s="107"/>
      <c r="I49" s="121"/>
      <c r="J49" s="120">
        <v>375</v>
      </c>
      <c r="K49" s="121"/>
      <c r="L49" s="77"/>
      <c r="M49" s="130"/>
      <c r="N49" s="131">
        <f t="shared" si="8"/>
        <v>0</v>
      </c>
      <c r="P49" s="120"/>
      <c r="Q49" s="119"/>
    </row>
    <row r="50" spans="1:39" s="123" customFormat="1" ht="13.8" x14ac:dyDescent="0.3">
      <c r="A50" s="120">
        <v>1214</v>
      </c>
      <c r="B50" s="100" t="s">
        <v>57</v>
      </c>
      <c r="C50" s="120">
        <v>15</v>
      </c>
      <c r="D50" s="120">
        <v>0</v>
      </c>
      <c r="E50" s="133">
        <f t="shared" si="6"/>
        <v>0</v>
      </c>
      <c r="F50" s="116">
        <v>3.5</v>
      </c>
      <c r="G50" s="120">
        <v>711</v>
      </c>
      <c r="H50" s="107">
        <f t="shared" si="9"/>
        <v>431.66666666666663</v>
      </c>
      <c r="I50" s="121">
        <f t="shared" si="10"/>
        <v>571.33333333333326</v>
      </c>
      <c r="J50" s="120">
        <v>150</v>
      </c>
      <c r="K50" s="121">
        <f t="shared" si="11"/>
        <v>421.33333333333326</v>
      </c>
      <c r="L50" s="77">
        <f t="shared" si="13"/>
        <v>28.088888888888885</v>
      </c>
      <c r="M50" s="130">
        <f t="shared" ref="M50:M114" si="14">I50/F50*2</f>
        <v>326.47619047619042</v>
      </c>
      <c r="N50" s="131">
        <f t="shared" si="8"/>
        <v>163.23809523809521</v>
      </c>
      <c r="P50" s="120">
        <v>370</v>
      </c>
      <c r="Q50" s="119">
        <f t="shared" ref="Q50:Q92" si="15">P50/3*F50</f>
        <v>431.66666666666663</v>
      </c>
    </row>
    <row r="51" spans="1:39" s="65" customFormat="1" ht="13.8" x14ac:dyDescent="0.3">
      <c r="A51" s="120">
        <v>1235</v>
      </c>
      <c r="B51" s="100" t="s">
        <v>58</v>
      </c>
      <c r="C51" s="120">
        <v>15</v>
      </c>
      <c r="D51" s="120">
        <v>12</v>
      </c>
      <c r="E51" s="133">
        <f t="shared" si="6"/>
        <v>0</v>
      </c>
      <c r="F51" s="116">
        <v>3.5</v>
      </c>
      <c r="G51" s="120">
        <v>1468</v>
      </c>
      <c r="H51" s="107">
        <f t="shared" si="9"/>
        <v>1423.3333333333335</v>
      </c>
      <c r="I51" s="121">
        <f t="shared" si="10"/>
        <v>1445.6666666666667</v>
      </c>
      <c r="J51" s="120">
        <v>600</v>
      </c>
      <c r="K51" s="121">
        <f t="shared" si="11"/>
        <v>845.66666666666674</v>
      </c>
      <c r="L51" s="77">
        <f t="shared" si="13"/>
        <v>56.37777777777778</v>
      </c>
      <c r="M51" s="130">
        <f t="shared" si="14"/>
        <v>826.09523809523819</v>
      </c>
      <c r="N51" s="131">
        <f t="shared" si="8"/>
        <v>413.04761904761909</v>
      </c>
      <c r="O51" s="123"/>
      <c r="P51" s="120">
        <v>1220</v>
      </c>
      <c r="Q51" s="119">
        <f t="shared" si="15"/>
        <v>1423.3333333333335</v>
      </c>
      <c r="R51" s="123"/>
      <c r="S51" s="123"/>
      <c r="T51" s="123"/>
      <c r="U51" s="123"/>
      <c r="V51" s="123"/>
      <c r="W51" s="123"/>
      <c r="X51" s="123"/>
      <c r="Y51" s="123"/>
      <c r="Z51" s="123"/>
      <c r="AA51" s="123"/>
      <c r="AB51" s="123"/>
      <c r="AC51" s="123"/>
      <c r="AD51" s="123"/>
      <c r="AE51" s="123"/>
      <c r="AF51" s="123"/>
      <c r="AG51" s="123"/>
      <c r="AH51" s="123"/>
      <c r="AI51" s="123"/>
      <c r="AJ51" s="123"/>
      <c r="AK51" s="123"/>
      <c r="AL51" s="123"/>
      <c r="AM51" s="123"/>
    </row>
    <row r="52" spans="1:39" s="65" customFormat="1" ht="13.8" x14ac:dyDescent="0.3">
      <c r="A52" s="142">
        <v>1600</v>
      </c>
      <c r="B52" s="67" t="s">
        <v>281</v>
      </c>
      <c r="C52" s="41">
        <v>9</v>
      </c>
      <c r="D52" s="14">
        <v>416</v>
      </c>
      <c r="E52" s="133">
        <f>IF(D52-N52&gt;=0,D52-N52,0)</f>
        <v>386.5</v>
      </c>
      <c r="F52" s="42">
        <v>9</v>
      </c>
      <c r="G52" s="41">
        <v>360</v>
      </c>
      <c r="H52" s="107">
        <f>Q52</f>
        <v>171</v>
      </c>
      <c r="I52" s="69">
        <f>SUM(G52+H52)/2</f>
        <v>265.5</v>
      </c>
      <c r="J52" s="41"/>
      <c r="K52" s="119">
        <f>I52-E52-J52</f>
        <v>-121</v>
      </c>
      <c r="L52" s="77">
        <f>(I52-E52-J52)/C52</f>
        <v>-13.444444444444445</v>
      </c>
      <c r="M52" s="130">
        <f>I52/F52*2</f>
        <v>59</v>
      </c>
      <c r="N52" s="131">
        <f>M52/2</f>
        <v>29.5</v>
      </c>
      <c r="O52" s="12"/>
      <c r="P52" s="14">
        <v>57</v>
      </c>
      <c r="Q52" s="119">
        <f>P52/3*F52</f>
        <v>171</v>
      </c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</row>
    <row r="53" spans="1:39" s="71" customFormat="1" ht="13.8" x14ac:dyDescent="0.3">
      <c r="A53" s="142">
        <v>1601</v>
      </c>
      <c r="B53" s="63" t="s">
        <v>280</v>
      </c>
      <c r="C53" s="41">
        <v>9</v>
      </c>
      <c r="D53" s="14">
        <v>477</v>
      </c>
      <c r="E53" s="133">
        <f>IF(D53-N53&gt;=0,D53-N53,0)</f>
        <v>447.66666666666669</v>
      </c>
      <c r="F53" s="42">
        <v>9</v>
      </c>
      <c r="G53" s="41">
        <v>306</v>
      </c>
      <c r="H53" s="107">
        <f>Q53</f>
        <v>222</v>
      </c>
      <c r="I53" s="69">
        <f>SUM(G53+H53)/2</f>
        <v>264</v>
      </c>
      <c r="J53" s="41"/>
      <c r="K53" s="119">
        <f>I53-E53-J53</f>
        <v>-183.66666666666669</v>
      </c>
      <c r="L53" s="77">
        <f>(I53-E53-J53)/C53</f>
        <v>-20.407407407407408</v>
      </c>
      <c r="M53" s="130">
        <f>I53/F53*2</f>
        <v>58.666666666666664</v>
      </c>
      <c r="N53" s="131">
        <f>M53/2</f>
        <v>29.333333333333332</v>
      </c>
      <c r="O53" s="12"/>
      <c r="P53" s="14">
        <v>74</v>
      </c>
      <c r="Q53" s="119">
        <f>P53/3*F53</f>
        <v>222</v>
      </c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</row>
    <row r="54" spans="1:39" s="71" customFormat="1" ht="13.8" x14ac:dyDescent="0.3">
      <c r="A54" s="125">
        <v>1603</v>
      </c>
      <c r="B54" s="67" t="s">
        <v>282</v>
      </c>
      <c r="C54" s="66">
        <v>12</v>
      </c>
      <c r="D54" s="88">
        <v>197</v>
      </c>
      <c r="E54" s="133">
        <f>IF(D54-N54&gt;=0,D54-N54,0)</f>
        <v>170.66666666666666</v>
      </c>
      <c r="F54" s="68">
        <v>9</v>
      </c>
      <c r="G54" s="66">
        <v>396</v>
      </c>
      <c r="H54" s="107">
        <f>Q54</f>
        <v>78</v>
      </c>
      <c r="I54" s="69">
        <f>SUM(G54+H54)/2</f>
        <v>237</v>
      </c>
      <c r="J54" s="66"/>
      <c r="K54" s="119">
        <f>I54-E54-J54</f>
        <v>66.333333333333343</v>
      </c>
      <c r="L54" s="77">
        <f>(I54-E54-J54)/C54</f>
        <v>5.5277777777777786</v>
      </c>
      <c r="M54" s="130">
        <f>I54/F54*2</f>
        <v>52.666666666666664</v>
      </c>
      <c r="N54" s="131">
        <f>M54/2</f>
        <v>26.333333333333332</v>
      </c>
      <c r="O54" s="99"/>
      <c r="P54" s="88">
        <v>26</v>
      </c>
      <c r="Q54" s="119">
        <f>P54/3*F54</f>
        <v>78</v>
      </c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99"/>
      <c r="AI54" s="99"/>
      <c r="AJ54" s="99"/>
      <c r="AK54" s="99"/>
      <c r="AL54" s="99"/>
      <c r="AM54" s="99"/>
    </row>
    <row r="55" spans="1:39" s="123" customFormat="1" ht="13.8" x14ac:dyDescent="0.3">
      <c r="A55" s="125">
        <v>1604</v>
      </c>
      <c r="B55" s="67" t="s">
        <v>286</v>
      </c>
      <c r="C55" s="66">
        <v>12</v>
      </c>
      <c r="D55" s="88">
        <v>76</v>
      </c>
      <c r="E55" s="133">
        <f>IF(D55-N55&gt;=0,D55-N55,0)</f>
        <v>57.833333333333329</v>
      </c>
      <c r="F55" s="68">
        <v>9</v>
      </c>
      <c r="G55" s="66">
        <v>216</v>
      </c>
      <c r="H55" s="107">
        <f>Q55</f>
        <v>111</v>
      </c>
      <c r="I55" s="69">
        <f>SUM(G55+H55)/2</f>
        <v>163.5</v>
      </c>
      <c r="J55" s="66"/>
      <c r="K55" s="119">
        <f>I55-E55-J55</f>
        <v>105.66666666666667</v>
      </c>
      <c r="L55" s="77">
        <f>(I55-E55-J55)/C55</f>
        <v>8.8055555555555554</v>
      </c>
      <c r="M55" s="130">
        <f>I55/F55*2</f>
        <v>36.333333333333336</v>
      </c>
      <c r="N55" s="131">
        <f>M55/2</f>
        <v>18.166666666666668</v>
      </c>
      <c r="O55" s="99"/>
      <c r="P55" s="88">
        <v>37</v>
      </c>
      <c r="Q55" s="119">
        <f>P55/3*F55</f>
        <v>111</v>
      </c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99"/>
      <c r="AI55" s="99"/>
      <c r="AJ55" s="99"/>
      <c r="AK55" s="99"/>
      <c r="AL55" s="99"/>
      <c r="AM55" s="99"/>
    </row>
    <row r="56" spans="1:39" s="123" customFormat="1" ht="13.8" x14ac:dyDescent="0.3">
      <c r="A56" s="120">
        <v>1042</v>
      </c>
      <c r="B56" s="100" t="s">
        <v>442</v>
      </c>
      <c r="C56" s="120">
        <v>10</v>
      </c>
      <c r="D56" s="120">
        <v>3</v>
      </c>
      <c r="E56" s="133">
        <f t="shared" si="6"/>
        <v>0</v>
      </c>
      <c r="F56" s="116">
        <v>4</v>
      </c>
      <c r="G56" s="120">
        <v>294</v>
      </c>
      <c r="H56" s="107">
        <f t="shared" si="9"/>
        <v>521.33333333333337</v>
      </c>
      <c r="I56" s="121">
        <f t="shared" si="10"/>
        <v>407.66666666666669</v>
      </c>
      <c r="J56" s="120">
        <v>350</v>
      </c>
      <c r="K56" s="121">
        <f t="shared" si="11"/>
        <v>57.666666666666686</v>
      </c>
      <c r="L56" s="77">
        <f t="shared" ref="L56:L61" si="16">IF(K56&lt;=0,0, K56)/C56</f>
        <v>5.7666666666666684</v>
      </c>
      <c r="M56" s="130">
        <f t="shared" si="14"/>
        <v>203.83333333333334</v>
      </c>
      <c r="N56" s="131">
        <f t="shared" si="8"/>
        <v>101.91666666666667</v>
      </c>
      <c r="P56" s="120">
        <v>391</v>
      </c>
      <c r="Q56" s="119">
        <f t="shared" si="15"/>
        <v>521.33333333333337</v>
      </c>
    </row>
    <row r="57" spans="1:39" s="123" customFormat="1" ht="13.8" x14ac:dyDescent="0.3">
      <c r="A57" s="120">
        <v>163</v>
      </c>
      <c r="B57" s="100" t="s">
        <v>351</v>
      </c>
      <c r="C57" s="120">
        <v>10</v>
      </c>
      <c r="D57" s="120">
        <v>2</v>
      </c>
      <c r="E57" s="133">
        <f t="shared" si="6"/>
        <v>0</v>
      </c>
      <c r="F57" s="116">
        <v>3.5</v>
      </c>
      <c r="G57" s="120">
        <v>377</v>
      </c>
      <c r="H57" s="107">
        <f t="shared" si="9"/>
        <v>456.16666666666669</v>
      </c>
      <c r="I57" s="121">
        <f t="shared" si="10"/>
        <v>416.58333333333337</v>
      </c>
      <c r="J57" s="120">
        <v>250</v>
      </c>
      <c r="K57" s="121">
        <f t="shared" si="11"/>
        <v>166.58333333333337</v>
      </c>
      <c r="L57" s="77">
        <f t="shared" si="16"/>
        <v>16.658333333333339</v>
      </c>
      <c r="M57" s="130">
        <f t="shared" si="14"/>
        <v>238.04761904761907</v>
      </c>
      <c r="N57" s="131">
        <f t="shared" si="8"/>
        <v>119.02380952380953</v>
      </c>
      <c r="P57" s="120">
        <v>391</v>
      </c>
      <c r="Q57" s="119">
        <f t="shared" si="15"/>
        <v>456.16666666666669</v>
      </c>
    </row>
    <row r="58" spans="1:39" s="123" customFormat="1" ht="13.8" x14ac:dyDescent="0.3">
      <c r="A58" s="120">
        <v>54</v>
      </c>
      <c r="B58" s="100" t="s">
        <v>352</v>
      </c>
      <c r="C58" s="120">
        <v>10</v>
      </c>
      <c r="D58" s="120">
        <v>148</v>
      </c>
      <c r="E58" s="133">
        <f t="shared" si="6"/>
        <v>27.666666666666671</v>
      </c>
      <c r="F58" s="116">
        <v>3.5</v>
      </c>
      <c r="G58" s="120">
        <v>378</v>
      </c>
      <c r="H58" s="107">
        <f t="shared" si="9"/>
        <v>464.33333333333331</v>
      </c>
      <c r="I58" s="121">
        <f t="shared" si="10"/>
        <v>421.16666666666663</v>
      </c>
      <c r="J58" s="120">
        <v>200</v>
      </c>
      <c r="K58" s="121">
        <f t="shared" si="11"/>
        <v>193.49999999999994</v>
      </c>
      <c r="L58" s="77">
        <f t="shared" si="16"/>
        <v>19.349999999999994</v>
      </c>
      <c r="M58" s="130">
        <f t="shared" si="14"/>
        <v>240.66666666666666</v>
      </c>
      <c r="N58" s="131">
        <f t="shared" si="8"/>
        <v>120.33333333333333</v>
      </c>
      <c r="P58" s="120">
        <v>398</v>
      </c>
      <c r="Q58" s="119">
        <f t="shared" si="15"/>
        <v>464.33333333333331</v>
      </c>
    </row>
    <row r="59" spans="1:39" s="123" customFormat="1" ht="13.8" x14ac:dyDescent="0.3">
      <c r="A59" s="120">
        <v>1479</v>
      </c>
      <c r="B59" s="100" t="s">
        <v>230</v>
      </c>
      <c r="C59" s="120">
        <v>30</v>
      </c>
      <c r="D59" s="120">
        <v>476</v>
      </c>
      <c r="E59" s="133">
        <f t="shared" si="6"/>
        <v>295.95238095238096</v>
      </c>
      <c r="F59" s="116">
        <v>3.5</v>
      </c>
      <c r="G59" s="120">
        <v>523</v>
      </c>
      <c r="H59" s="107">
        <f t="shared" si="9"/>
        <v>737.33333333333326</v>
      </c>
      <c r="I59" s="121">
        <f t="shared" si="10"/>
        <v>630.16666666666663</v>
      </c>
      <c r="J59" s="120"/>
      <c r="K59" s="121">
        <f t="shared" si="11"/>
        <v>334.21428571428567</v>
      </c>
      <c r="L59" s="77">
        <f t="shared" si="16"/>
        <v>11.140476190476189</v>
      </c>
      <c r="M59" s="130">
        <f t="shared" si="14"/>
        <v>360.09523809523807</v>
      </c>
      <c r="N59" s="131">
        <f t="shared" si="8"/>
        <v>180.04761904761904</v>
      </c>
      <c r="P59" s="120">
        <v>632</v>
      </c>
      <c r="Q59" s="119">
        <f t="shared" si="15"/>
        <v>737.33333333333326</v>
      </c>
    </row>
    <row r="60" spans="1:39" s="123" customFormat="1" ht="13.8" x14ac:dyDescent="0.3">
      <c r="A60" s="120">
        <v>87</v>
      </c>
      <c r="B60" s="100" t="s">
        <v>232</v>
      </c>
      <c r="C60" s="120">
        <v>30</v>
      </c>
      <c r="D60" s="120">
        <v>1026</v>
      </c>
      <c r="E60" s="133">
        <f t="shared" si="6"/>
        <v>489.66666666666663</v>
      </c>
      <c r="F60" s="116">
        <v>4.5</v>
      </c>
      <c r="G60" s="120">
        <v>1950</v>
      </c>
      <c r="H60" s="107">
        <f t="shared" si="9"/>
        <v>2877</v>
      </c>
      <c r="I60" s="121">
        <f t="shared" ref="I60:I92" si="17">SUM(G60+H60)/2</f>
        <v>2413.5</v>
      </c>
      <c r="J60" s="120">
        <v>900</v>
      </c>
      <c r="K60" s="121">
        <f t="shared" si="11"/>
        <v>1023.8333333333335</v>
      </c>
      <c r="L60" s="77">
        <f t="shared" si="16"/>
        <v>34.12777777777778</v>
      </c>
      <c r="M60" s="130">
        <f t="shared" si="14"/>
        <v>1072.6666666666667</v>
      </c>
      <c r="N60" s="131">
        <f t="shared" si="8"/>
        <v>536.33333333333337</v>
      </c>
      <c r="P60" s="120">
        <v>1918</v>
      </c>
      <c r="Q60" s="119">
        <f t="shared" si="15"/>
        <v>2877</v>
      </c>
    </row>
    <row r="61" spans="1:39" s="71" customFormat="1" ht="13.8" x14ac:dyDescent="0.3">
      <c r="A61" s="120">
        <v>3076</v>
      </c>
      <c r="B61" s="100" t="s">
        <v>229</v>
      </c>
      <c r="C61" s="120">
        <v>30</v>
      </c>
      <c r="D61" s="120">
        <v>269</v>
      </c>
      <c r="E61" s="133">
        <f t="shared" si="6"/>
        <v>111.16666666666669</v>
      </c>
      <c r="F61" s="116">
        <v>4</v>
      </c>
      <c r="G61" s="120">
        <v>712</v>
      </c>
      <c r="H61" s="107">
        <f t="shared" si="9"/>
        <v>550.66666666666663</v>
      </c>
      <c r="I61" s="121">
        <f t="shared" si="17"/>
        <v>631.33333333333326</v>
      </c>
      <c r="J61" s="120"/>
      <c r="K61" s="121">
        <f t="shared" si="11"/>
        <v>520.16666666666652</v>
      </c>
      <c r="L61" s="77">
        <f t="shared" si="16"/>
        <v>17.338888888888885</v>
      </c>
      <c r="M61" s="130">
        <f t="shared" si="14"/>
        <v>315.66666666666663</v>
      </c>
      <c r="N61" s="131">
        <f t="shared" si="8"/>
        <v>157.83333333333331</v>
      </c>
      <c r="O61" s="123"/>
      <c r="P61" s="120">
        <v>413</v>
      </c>
      <c r="Q61" s="119">
        <f t="shared" si="15"/>
        <v>550.66666666666663</v>
      </c>
      <c r="R61" s="123"/>
      <c r="S61" s="123"/>
      <c r="T61" s="123"/>
      <c r="U61" s="123"/>
      <c r="V61" s="123"/>
      <c r="W61" s="123"/>
      <c r="X61" s="123"/>
      <c r="Y61" s="123"/>
      <c r="Z61" s="123"/>
      <c r="AA61" s="123"/>
      <c r="AB61" s="123"/>
      <c r="AC61" s="123"/>
      <c r="AD61" s="123"/>
      <c r="AE61" s="123"/>
      <c r="AF61" s="123"/>
      <c r="AG61" s="123"/>
      <c r="AH61" s="123"/>
      <c r="AI61" s="123"/>
      <c r="AJ61" s="123"/>
      <c r="AK61" s="123"/>
      <c r="AL61" s="123"/>
      <c r="AM61" s="123"/>
    </row>
    <row r="62" spans="1:39" s="71" customFormat="1" ht="13.8" x14ac:dyDescent="0.3">
      <c r="A62" s="120">
        <v>3133</v>
      </c>
      <c r="B62" s="100" t="s">
        <v>317</v>
      </c>
      <c r="C62" s="120">
        <v>12</v>
      </c>
      <c r="D62" s="120">
        <v>0</v>
      </c>
      <c r="E62" s="133">
        <f t="shared" si="6"/>
        <v>0</v>
      </c>
      <c r="F62" s="116">
        <v>9</v>
      </c>
      <c r="G62" s="120">
        <v>1035</v>
      </c>
      <c r="H62" s="107">
        <f t="shared" si="9"/>
        <v>1140</v>
      </c>
      <c r="I62" s="121">
        <f t="shared" si="17"/>
        <v>1087.5</v>
      </c>
      <c r="J62" s="120"/>
      <c r="K62" s="121">
        <f t="shared" si="11"/>
        <v>1087.5</v>
      </c>
      <c r="L62" s="77">
        <f>(I62-E62-J62)/C62</f>
        <v>90.625</v>
      </c>
      <c r="M62" s="130">
        <f t="shared" si="14"/>
        <v>241.66666666666666</v>
      </c>
      <c r="N62" s="131">
        <f t="shared" si="8"/>
        <v>120.83333333333333</v>
      </c>
      <c r="O62" s="123"/>
      <c r="P62" s="120">
        <v>380</v>
      </c>
      <c r="Q62" s="119">
        <f t="shared" si="15"/>
        <v>1140</v>
      </c>
      <c r="R62" s="123"/>
      <c r="S62" s="123"/>
      <c r="T62" s="123"/>
      <c r="U62" s="123"/>
      <c r="V62" s="123"/>
      <c r="W62" s="123"/>
      <c r="X62" s="123"/>
      <c r="Y62" s="123"/>
      <c r="Z62" s="123"/>
      <c r="AA62" s="123"/>
      <c r="AB62" s="123"/>
      <c r="AC62" s="123"/>
      <c r="AD62" s="123"/>
      <c r="AE62" s="123"/>
      <c r="AF62" s="123"/>
      <c r="AG62" s="123"/>
      <c r="AH62" s="123"/>
      <c r="AI62" s="123"/>
      <c r="AJ62" s="123"/>
      <c r="AK62" s="123"/>
      <c r="AL62" s="123"/>
      <c r="AM62" s="123"/>
    </row>
    <row r="63" spans="1:39" s="71" customFormat="1" ht="13.8" x14ac:dyDescent="0.3">
      <c r="A63" s="125">
        <v>158</v>
      </c>
      <c r="B63" s="67" t="s">
        <v>389</v>
      </c>
      <c r="C63" s="66">
        <v>12</v>
      </c>
      <c r="D63" s="88">
        <v>2731</v>
      </c>
      <c r="E63" s="133">
        <f t="shared" si="6"/>
        <v>2617</v>
      </c>
      <c r="F63" s="68">
        <v>9</v>
      </c>
      <c r="G63" s="66">
        <v>1017</v>
      </c>
      <c r="H63" s="107">
        <f t="shared" si="9"/>
        <v>1035</v>
      </c>
      <c r="I63" s="69">
        <f t="shared" si="17"/>
        <v>1026</v>
      </c>
      <c r="J63" s="66"/>
      <c r="K63" s="119">
        <f t="shared" si="11"/>
        <v>-1591</v>
      </c>
      <c r="L63" s="77">
        <f>(I63-E63-J63)/C63</f>
        <v>-132.58333333333334</v>
      </c>
      <c r="M63" s="130">
        <f t="shared" si="14"/>
        <v>228</v>
      </c>
      <c r="N63" s="131">
        <f t="shared" si="8"/>
        <v>114</v>
      </c>
      <c r="O63" s="99"/>
      <c r="P63" s="88">
        <v>345</v>
      </c>
      <c r="Q63" s="119">
        <f t="shared" si="15"/>
        <v>1035</v>
      </c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99"/>
      <c r="AI63" s="99"/>
      <c r="AJ63" s="99"/>
      <c r="AK63" s="99"/>
      <c r="AL63" s="99"/>
      <c r="AM63" s="99"/>
    </row>
    <row r="64" spans="1:39" s="71" customFormat="1" ht="13.8" x14ac:dyDescent="0.3">
      <c r="A64" s="125">
        <v>1070</v>
      </c>
      <c r="B64" s="67" t="s">
        <v>26</v>
      </c>
      <c r="C64" s="66">
        <v>20</v>
      </c>
      <c r="D64" s="88">
        <v>900</v>
      </c>
      <c r="E64" s="133">
        <f>IF(D64-N64&gt;=0,D64-N64,0)</f>
        <v>654.5</v>
      </c>
      <c r="F64" s="68">
        <v>5</v>
      </c>
      <c r="G64" s="66">
        <v>1555</v>
      </c>
      <c r="H64" s="107">
        <f>Q64</f>
        <v>900</v>
      </c>
      <c r="I64" s="69">
        <f>SUM(G64+H64)/2</f>
        <v>1227.5</v>
      </c>
      <c r="J64" s="66">
        <v>300</v>
      </c>
      <c r="K64" s="119">
        <f>I64-E64-J64</f>
        <v>273</v>
      </c>
      <c r="L64" s="77">
        <f>(I64-E64-J64)/C64</f>
        <v>13.65</v>
      </c>
      <c r="M64" s="130">
        <f>I64/F64*2</f>
        <v>491</v>
      </c>
      <c r="N64" s="131">
        <f>M64/2</f>
        <v>245.5</v>
      </c>
      <c r="O64" s="99"/>
      <c r="P64" s="88">
        <v>540</v>
      </c>
      <c r="Q64" s="119">
        <f>P64/3*F64</f>
        <v>900</v>
      </c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99"/>
      <c r="AI64" s="99"/>
      <c r="AJ64" s="99"/>
      <c r="AK64" s="99"/>
      <c r="AL64" s="99"/>
      <c r="AM64" s="99"/>
    </row>
    <row r="65" spans="1:39" s="71" customFormat="1" ht="13.8" x14ac:dyDescent="0.3">
      <c r="A65" s="125">
        <v>1071</v>
      </c>
      <c r="B65" s="67" t="s">
        <v>27</v>
      </c>
      <c r="C65" s="66">
        <v>20</v>
      </c>
      <c r="D65" s="88">
        <v>200</v>
      </c>
      <c r="E65" s="133">
        <f>IF(D65-N65&gt;=0,D65-N65,0)</f>
        <v>6.5333333333333314</v>
      </c>
      <c r="F65" s="68">
        <v>5</v>
      </c>
      <c r="G65" s="66">
        <v>1253</v>
      </c>
      <c r="H65" s="107">
        <f>Q65</f>
        <v>681.66666666666674</v>
      </c>
      <c r="I65" s="69">
        <f>SUM(G65+H65)/2</f>
        <v>967.33333333333337</v>
      </c>
      <c r="J65" s="66">
        <v>700</v>
      </c>
      <c r="K65" s="119">
        <f>I65-E65-J65</f>
        <v>260.80000000000007</v>
      </c>
      <c r="L65" s="77">
        <f>(I65-E65-J65)/C65</f>
        <v>13.040000000000003</v>
      </c>
      <c r="M65" s="130">
        <f>I65/F65*2</f>
        <v>386.93333333333334</v>
      </c>
      <c r="N65" s="131">
        <f>M65/2</f>
        <v>193.46666666666667</v>
      </c>
      <c r="O65" s="99"/>
      <c r="P65" s="88">
        <v>409</v>
      </c>
      <c r="Q65" s="119">
        <f>P65/3*F65</f>
        <v>681.66666666666674</v>
      </c>
      <c r="R65" s="99"/>
      <c r="S65" s="99"/>
      <c r="T65" s="99"/>
      <c r="U65" s="99"/>
      <c r="V65" s="99"/>
      <c r="W65" s="99"/>
      <c r="X65" s="99"/>
      <c r="Y65" s="99"/>
      <c r="Z65" s="99"/>
      <c r="AA65" s="99"/>
      <c r="AB65" s="99"/>
      <c r="AC65" s="99"/>
      <c r="AD65" s="99"/>
      <c r="AE65" s="99"/>
      <c r="AF65" s="99"/>
      <c r="AG65" s="99"/>
      <c r="AH65" s="99"/>
      <c r="AI65" s="99"/>
      <c r="AJ65" s="99"/>
      <c r="AK65" s="99"/>
      <c r="AL65" s="99"/>
      <c r="AM65" s="99"/>
    </row>
    <row r="66" spans="1:39" s="71" customFormat="1" ht="13.8" x14ac:dyDescent="0.3">
      <c r="A66" s="125">
        <v>8</v>
      </c>
      <c r="B66" s="67" t="s">
        <v>28</v>
      </c>
      <c r="C66" s="66">
        <v>20</v>
      </c>
      <c r="D66" s="88">
        <v>4550</v>
      </c>
      <c r="E66" s="133">
        <f t="shared" si="6"/>
        <v>3590.5833333333335</v>
      </c>
      <c r="F66" s="68">
        <v>6</v>
      </c>
      <c r="G66" s="66">
        <v>7337</v>
      </c>
      <c r="H66" s="107">
        <f t="shared" si="9"/>
        <v>4176</v>
      </c>
      <c r="I66" s="69">
        <f t="shared" si="17"/>
        <v>5756.5</v>
      </c>
      <c r="J66" s="66"/>
      <c r="K66" s="119">
        <f t="shared" si="11"/>
        <v>2165.9166666666665</v>
      </c>
      <c r="L66" s="77">
        <f>(I66-E66-J66)/C66</f>
        <v>108.29583333333332</v>
      </c>
      <c r="M66" s="130">
        <f t="shared" si="14"/>
        <v>1918.8333333333333</v>
      </c>
      <c r="N66" s="131">
        <f t="shared" si="8"/>
        <v>959.41666666666663</v>
      </c>
      <c r="O66" s="99"/>
      <c r="P66" s="88">
        <v>2088</v>
      </c>
      <c r="Q66" s="119">
        <f t="shared" si="15"/>
        <v>4176</v>
      </c>
      <c r="R66" s="99"/>
      <c r="S66" s="99"/>
      <c r="T66" s="99"/>
      <c r="U66" s="99"/>
      <c r="V66" s="99"/>
      <c r="W66" s="99"/>
      <c r="X66" s="99"/>
      <c r="Y66" s="99"/>
      <c r="Z66" s="99"/>
      <c r="AA66" s="99"/>
      <c r="AB66" s="99"/>
      <c r="AC66" s="99"/>
      <c r="AD66" s="99"/>
      <c r="AE66" s="99"/>
      <c r="AF66" s="99"/>
      <c r="AG66" s="99"/>
      <c r="AH66" s="99"/>
      <c r="AI66" s="99"/>
      <c r="AJ66" s="99"/>
      <c r="AK66" s="99"/>
      <c r="AL66" s="99"/>
      <c r="AM66" s="99"/>
    </row>
    <row r="67" spans="1:39" s="71" customFormat="1" ht="13.8" x14ac:dyDescent="0.3">
      <c r="A67" s="125">
        <v>1310</v>
      </c>
      <c r="B67" s="67" t="s">
        <v>151</v>
      </c>
      <c r="C67" s="66">
        <v>20</v>
      </c>
      <c r="D67" s="88">
        <v>700</v>
      </c>
      <c r="E67" s="133">
        <f t="shared" si="6"/>
        <v>400.875</v>
      </c>
      <c r="F67" s="68">
        <v>4</v>
      </c>
      <c r="G67" s="66">
        <v>1353</v>
      </c>
      <c r="H67" s="107">
        <f t="shared" si="9"/>
        <v>1040</v>
      </c>
      <c r="I67" s="69">
        <f t="shared" si="17"/>
        <v>1196.5</v>
      </c>
      <c r="J67" s="66">
        <v>500</v>
      </c>
      <c r="K67" s="119">
        <f t="shared" si="11"/>
        <v>295.625</v>
      </c>
      <c r="L67" s="77">
        <f>IF(K67&lt;=0,0, K67)/C67</f>
        <v>14.78125</v>
      </c>
      <c r="M67" s="130">
        <f t="shared" si="14"/>
        <v>598.25</v>
      </c>
      <c r="N67" s="131">
        <f t="shared" si="8"/>
        <v>299.125</v>
      </c>
      <c r="O67" s="99"/>
      <c r="P67" s="88">
        <v>780</v>
      </c>
      <c r="Q67" s="119">
        <f t="shared" si="15"/>
        <v>1040</v>
      </c>
      <c r="R67" s="99"/>
      <c r="S67" s="99"/>
      <c r="T67" s="99"/>
      <c r="U67" s="99"/>
      <c r="V67" s="99"/>
      <c r="W67" s="99"/>
      <c r="X67" s="99"/>
      <c r="Y67" s="99"/>
      <c r="Z67" s="99"/>
      <c r="AA67" s="99"/>
      <c r="AB67" s="99"/>
      <c r="AC67" s="99"/>
      <c r="AD67" s="99"/>
      <c r="AE67" s="99"/>
      <c r="AF67" s="99"/>
      <c r="AG67" s="99"/>
      <c r="AH67" s="99"/>
      <c r="AI67" s="99"/>
      <c r="AJ67" s="99"/>
      <c r="AK67" s="99"/>
      <c r="AL67" s="99"/>
      <c r="AM67" s="99"/>
    </row>
    <row r="68" spans="1:39" s="123" customFormat="1" ht="13.8" x14ac:dyDescent="0.3">
      <c r="A68" s="125">
        <v>1380</v>
      </c>
      <c r="B68" s="67" t="s">
        <v>152</v>
      </c>
      <c r="C68" s="66">
        <v>20</v>
      </c>
      <c r="D68" s="88">
        <v>0</v>
      </c>
      <c r="E68" s="133">
        <f t="shared" si="6"/>
        <v>0</v>
      </c>
      <c r="F68" s="68">
        <v>4</v>
      </c>
      <c r="G68" s="66">
        <v>977</v>
      </c>
      <c r="H68" s="107">
        <f t="shared" si="9"/>
        <v>600</v>
      </c>
      <c r="I68" s="69">
        <f t="shared" si="17"/>
        <v>788.5</v>
      </c>
      <c r="J68" s="66">
        <v>500</v>
      </c>
      <c r="K68" s="119">
        <f t="shared" si="11"/>
        <v>288.5</v>
      </c>
      <c r="L68" s="77">
        <f>IF(K68&lt;=0,0, K68)/C68</f>
        <v>14.425000000000001</v>
      </c>
      <c r="M68" s="130">
        <f t="shared" si="14"/>
        <v>394.25</v>
      </c>
      <c r="N68" s="131">
        <f t="shared" si="8"/>
        <v>197.125</v>
      </c>
      <c r="O68" s="99"/>
      <c r="P68" s="88">
        <v>450</v>
      </c>
      <c r="Q68" s="119">
        <f t="shared" si="15"/>
        <v>600</v>
      </c>
      <c r="R68" s="99"/>
      <c r="S68" s="99"/>
      <c r="T68" s="99"/>
      <c r="U68" s="99"/>
      <c r="V68" s="99"/>
      <c r="W68" s="99"/>
      <c r="X68" s="99"/>
      <c r="Y68" s="99"/>
      <c r="Z68" s="99"/>
      <c r="AA68" s="99"/>
      <c r="AB68" s="99"/>
      <c r="AC68" s="99"/>
      <c r="AD68" s="99"/>
      <c r="AE68" s="99"/>
      <c r="AF68" s="99"/>
      <c r="AG68" s="99"/>
      <c r="AH68" s="99"/>
      <c r="AI68" s="99"/>
      <c r="AJ68" s="99"/>
      <c r="AK68" s="99"/>
      <c r="AL68" s="99"/>
      <c r="AM68" s="99"/>
    </row>
    <row r="69" spans="1:39" s="123" customFormat="1" ht="13.8" x14ac:dyDescent="0.3">
      <c r="A69" s="120">
        <v>3080</v>
      </c>
      <c r="B69" s="100" t="s">
        <v>90</v>
      </c>
      <c r="C69" s="120">
        <v>12</v>
      </c>
      <c r="D69" s="120"/>
      <c r="E69" s="133">
        <f t="shared" si="6"/>
        <v>0</v>
      </c>
      <c r="F69" s="116">
        <v>9</v>
      </c>
      <c r="G69" s="120">
        <v>698</v>
      </c>
      <c r="H69" s="107">
        <f t="shared" si="9"/>
        <v>1515</v>
      </c>
      <c r="I69" s="121">
        <f t="shared" si="17"/>
        <v>1106.5</v>
      </c>
      <c r="J69" s="120"/>
      <c r="K69" s="121">
        <f t="shared" si="11"/>
        <v>1106.5</v>
      </c>
      <c r="L69" s="77">
        <f>(I69-E69-J69)/C69</f>
        <v>92.208333333333329</v>
      </c>
      <c r="M69" s="130">
        <f t="shared" si="14"/>
        <v>245.88888888888889</v>
      </c>
      <c r="N69" s="131">
        <f t="shared" si="8"/>
        <v>122.94444444444444</v>
      </c>
      <c r="P69" s="120">
        <v>505</v>
      </c>
      <c r="Q69" s="119">
        <f t="shared" si="15"/>
        <v>1515</v>
      </c>
    </row>
    <row r="70" spans="1:39" s="65" customFormat="1" ht="13.8" x14ac:dyDescent="0.3">
      <c r="A70" s="120">
        <v>1349</v>
      </c>
      <c r="B70" s="100" t="s">
        <v>91</v>
      </c>
      <c r="C70" s="120">
        <v>12</v>
      </c>
      <c r="D70" s="120"/>
      <c r="E70" s="133">
        <f t="shared" si="6"/>
        <v>0</v>
      </c>
      <c r="F70" s="116">
        <v>9</v>
      </c>
      <c r="G70" s="120">
        <v>212</v>
      </c>
      <c r="H70" s="107">
        <f t="shared" si="9"/>
        <v>180</v>
      </c>
      <c r="I70" s="121">
        <f t="shared" si="17"/>
        <v>196</v>
      </c>
      <c r="J70" s="120"/>
      <c r="K70" s="121">
        <f t="shared" si="11"/>
        <v>196</v>
      </c>
      <c r="L70" s="77">
        <f>(I70-E70-J70)/C70</f>
        <v>16.333333333333332</v>
      </c>
      <c r="M70" s="130">
        <f t="shared" si="14"/>
        <v>43.555555555555557</v>
      </c>
      <c r="N70" s="131">
        <f t="shared" si="8"/>
        <v>21.777777777777779</v>
      </c>
      <c r="O70" s="123"/>
      <c r="P70" s="120">
        <v>60</v>
      </c>
      <c r="Q70" s="119">
        <f t="shared" si="15"/>
        <v>180</v>
      </c>
      <c r="R70" s="123"/>
      <c r="S70" s="123"/>
      <c r="T70" s="123"/>
      <c r="U70" s="123"/>
      <c r="V70" s="123"/>
      <c r="W70" s="123"/>
      <c r="X70" s="123"/>
      <c r="Y70" s="123"/>
      <c r="Z70" s="123"/>
      <c r="AA70" s="123"/>
      <c r="AB70" s="123"/>
      <c r="AC70" s="123"/>
      <c r="AD70" s="123"/>
      <c r="AE70" s="123"/>
      <c r="AF70" s="123"/>
      <c r="AG70" s="123"/>
      <c r="AH70" s="123"/>
      <c r="AI70" s="123"/>
      <c r="AJ70" s="123"/>
      <c r="AK70" s="123"/>
      <c r="AL70" s="123"/>
      <c r="AM70" s="123"/>
    </row>
    <row r="71" spans="1:39" s="71" customFormat="1" ht="13.8" x14ac:dyDescent="0.3">
      <c r="A71" s="125">
        <v>1695</v>
      </c>
      <c r="B71" s="67" t="s">
        <v>458</v>
      </c>
      <c r="C71" s="66">
        <v>8</v>
      </c>
      <c r="D71" s="88">
        <v>512</v>
      </c>
      <c r="E71" s="133">
        <f t="shared" si="6"/>
        <v>512</v>
      </c>
      <c r="F71" s="68"/>
      <c r="G71" s="66"/>
      <c r="H71" s="107"/>
      <c r="I71" s="69"/>
      <c r="J71" s="66"/>
      <c r="K71" s="119"/>
      <c r="L71" s="77"/>
      <c r="M71" s="130"/>
      <c r="N71" s="131"/>
      <c r="O71" s="99"/>
      <c r="P71" s="88"/>
      <c r="Q71" s="119"/>
      <c r="R71" s="99"/>
      <c r="S71" s="99"/>
      <c r="T71" s="99"/>
      <c r="U71" s="99"/>
      <c r="V71" s="99"/>
      <c r="W71" s="99"/>
      <c r="X71" s="99"/>
      <c r="Y71" s="99"/>
      <c r="Z71" s="99"/>
      <c r="AA71" s="99"/>
      <c r="AB71" s="99"/>
      <c r="AC71" s="99"/>
      <c r="AD71" s="99"/>
      <c r="AE71" s="99"/>
      <c r="AF71" s="99"/>
      <c r="AG71" s="99"/>
      <c r="AH71" s="99"/>
      <c r="AI71" s="99"/>
      <c r="AJ71" s="99"/>
      <c r="AK71" s="99"/>
      <c r="AL71" s="99"/>
      <c r="AM71" s="99"/>
    </row>
    <row r="72" spans="1:39" s="71" customFormat="1" ht="13.8" x14ac:dyDescent="0.3">
      <c r="A72" s="125">
        <v>1502</v>
      </c>
      <c r="B72" s="67" t="s">
        <v>277</v>
      </c>
      <c r="C72" s="66">
        <v>15</v>
      </c>
      <c r="D72" s="88">
        <v>0</v>
      </c>
      <c r="E72" s="133">
        <f t="shared" si="6"/>
        <v>0</v>
      </c>
      <c r="F72" s="68">
        <v>3</v>
      </c>
      <c r="G72" s="66">
        <v>0</v>
      </c>
      <c r="H72" s="107">
        <f t="shared" si="9"/>
        <v>0</v>
      </c>
      <c r="I72" s="69">
        <f t="shared" si="17"/>
        <v>0</v>
      </c>
      <c r="J72" s="66"/>
      <c r="K72" s="119">
        <f t="shared" si="11"/>
        <v>0</v>
      </c>
      <c r="L72" s="77">
        <f>IF(K72&lt;=0,0, K72)/C72</f>
        <v>0</v>
      </c>
      <c r="M72" s="130">
        <f t="shared" si="14"/>
        <v>0</v>
      </c>
      <c r="N72" s="131">
        <f t="shared" si="8"/>
        <v>0</v>
      </c>
      <c r="O72" s="99"/>
      <c r="P72" s="88"/>
      <c r="Q72" s="119">
        <f t="shared" si="15"/>
        <v>0</v>
      </c>
      <c r="R72" s="99"/>
      <c r="S72" s="99"/>
      <c r="T72" s="99"/>
      <c r="U72" s="99"/>
      <c r="V72" s="99"/>
      <c r="W72" s="99"/>
      <c r="X72" s="99"/>
      <c r="Y72" s="99"/>
      <c r="Z72" s="99"/>
      <c r="AA72" s="99"/>
      <c r="AB72" s="99"/>
      <c r="AC72" s="99"/>
      <c r="AD72" s="99"/>
      <c r="AE72" s="99"/>
      <c r="AF72" s="99"/>
      <c r="AG72" s="99"/>
      <c r="AH72" s="99"/>
      <c r="AI72" s="99"/>
      <c r="AJ72" s="99"/>
      <c r="AK72" s="99"/>
      <c r="AL72" s="99"/>
      <c r="AM72" s="99"/>
    </row>
    <row r="73" spans="1:39" s="71" customFormat="1" ht="13.8" x14ac:dyDescent="0.3">
      <c r="A73" s="125">
        <v>1501</v>
      </c>
      <c r="B73" s="67" t="s">
        <v>278</v>
      </c>
      <c r="C73" s="66">
        <v>15</v>
      </c>
      <c r="D73" s="88">
        <v>120</v>
      </c>
      <c r="E73" s="133">
        <f t="shared" si="6"/>
        <v>120</v>
      </c>
      <c r="F73" s="68">
        <v>3</v>
      </c>
      <c r="G73" s="66">
        <v>0</v>
      </c>
      <c r="H73" s="107">
        <f t="shared" si="9"/>
        <v>0</v>
      </c>
      <c r="I73" s="69">
        <f t="shared" si="17"/>
        <v>0</v>
      </c>
      <c r="J73" s="66"/>
      <c r="K73" s="119">
        <f t="shared" si="11"/>
        <v>-120</v>
      </c>
      <c r="L73" s="77">
        <f>IF(K73&lt;=0,0, K73)/C73</f>
        <v>0</v>
      </c>
      <c r="M73" s="130">
        <f t="shared" si="14"/>
        <v>0</v>
      </c>
      <c r="N73" s="131">
        <f t="shared" si="8"/>
        <v>0</v>
      </c>
      <c r="O73" s="99"/>
      <c r="P73" s="88"/>
      <c r="Q73" s="119">
        <f t="shared" si="15"/>
        <v>0</v>
      </c>
      <c r="R73" s="99"/>
      <c r="S73" s="99"/>
      <c r="T73" s="99"/>
      <c r="U73" s="99"/>
      <c r="V73" s="99"/>
      <c r="W73" s="99"/>
      <c r="X73" s="99"/>
      <c r="Y73" s="99"/>
      <c r="Z73" s="99"/>
      <c r="AA73" s="99"/>
      <c r="AB73" s="99"/>
      <c r="AC73" s="99"/>
      <c r="AD73" s="99"/>
      <c r="AE73" s="99"/>
      <c r="AF73" s="99"/>
      <c r="AG73" s="99"/>
      <c r="AH73" s="99"/>
      <c r="AI73" s="99"/>
      <c r="AJ73" s="99"/>
      <c r="AK73" s="99"/>
      <c r="AL73" s="99"/>
      <c r="AM73" s="99"/>
    </row>
    <row r="74" spans="1:39" s="71" customFormat="1" ht="13.8" x14ac:dyDescent="0.3">
      <c r="A74" s="142">
        <v>1773</v>
      </c>
      <c r="B74" s="63" t="s">
        <v>207</v>
      </c>
      <c r="C74" s="41">
        <v>10</v>
      </c>
      <c r="D74" s="142">
        <v>575</v>
      </c>
      <c r="E74" s="133">
        <f t="shared" si="6"/>
        <v>405.16666666666663</v>
      </c>
      <c r="F74" s="42">
        <v>9</v>
      </c>
      <c r="G74" s="41">
        <v>1197</v>
      </c>
      <c r="H74" s="107">
        <f t="shared" si="9"/>
        <v>1860</v>
      </c>
      <c r="I74" s="69">
        <f t="shared" si="17"/>
        <v>1528.5</v>
      </c>
      <c r="J74" s="41">
        <v>700</v>
      </c>
      <c r="K74" s="119">
        <f t="shared" si="11"/>
        <v>423.33333333333348</v>
      </c>
      <c r="L74" s="77">
        <f t="shared" ref="L74:L80" si="18">(I74-E74-J74)/C74</f>
        <v>42.33333333333335</v>
      </c>
      <c r="M74" s="130">
        <f t="shared" si="14"/>
        <v>339.66666666666669</v>
      </c>
      <c r="N74" s="131">
        <f t="shared" si="8"/>
        <v>169.83333333333334</v>
      </c>
      <c r="O74" s="12"/>
      <c r="P74" s="14">
        <v>620</v>
      </c>
      <c r="Q74" s="119">
        <f t="shared" si="15"/>
        <v>1860</v>
      </c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</row>
    <row r="75" spans="1:39" s="71" customFormat="1" ht="13.8" x14ac:dyDescent="0.3">
      <c r="A75" s="125">
        <v>1400</v>
      </c>
      <c r="B75" s="67" t="s">
        <v>208</v>
      </c>
      <c r="C75" s="66">
        <v>10</v>
      </c>
      <c r="D75" s="125">
        <v>179</v>
      </c>
      <c r="E75" s="133">
        <f t="shared" si="6"/>
        <v>68.444444444444443</v>
      </c>
      <c r="F75" s="68">
        <v>9</v>
      </c>
      <c r="G75" s="66">
        <v>925</v>
      </c>
      <c r="H75" s="107">
        <f t="shared" si="9"/>
        <v>1065</v>
      </c>
      <c r="I75" s="69">
        <f t="shared" si="17"/>
        <v>995</v>
      </c>
      <c r="J75" s="66">
        <v>600</v>
      </c>
      <c r="K75" s="119">
        <f t="shared" si="11"/>
        <v>326.55555555555554</v>
      </c>
      <c r="L75" s="77">
        <f t="shared" si="18"/>
        <v>32.655555555555551</v>
      </c>
      <c r="M75" s="130">
        <f t="shared" si="14"/>
        <v>221.11111111111111</v>
      </c>
      <c r="N75" s="131">
        <f t="shared" si="8"/>
        <v>110.55555555555556</v>
      </c>
      <c r="O75" s="99"/>
      <c r="P75" s="88">
        <v>355</v>
      </c>
      <c r="Q75" s="119">
        <f t="shared" si="15"/>
        <v>1065</v>
      </c>
      <c r="R75" s="99"/>
      <c r="S75" s="99"/>
      <c r="T75" s="99"/>
      <c r="U75" s="99"/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  <c r="AL75" s="99"/>
      <c r="AM75" s="99"/>
    </row>
    <row r="76" spans="1:39" s="71" customFormat="1" ht="13.8" x14ac:dyDescent="0.3">
      <c r="A76" s="125">
        <v>1401</v>
      </c>
      <c r="B76" s="67" t="s">
        <v>59</v>
      </c>
      <c r="C76" s="66">
        <v>10</v>
      </c>
      <c r="D76" s="125">
        <v>1251</v>
      </c>
      <c r="E76" s="133">
        <f t="shared" si="6"/>
        <v>1020.2777777777778</v>
      </c>
      <c r="F76" s="68">
        <v>9</v>
      </c>
      <c r="G76" s="66">
        <v>2311</v>
      </c>
      <c r="H76" s="107">
        <f t="shared" si="9"/>
        <v>1842</v>
      </c>
      <c r="I76" s="69">
        <f t="shared" si="17"/>
        <v>2076.5</v>
      </c>
      <c r="J76" s="66">
        <v>450</v>
      </c>
      <c r="K76" s="119">
        <f t="shared" si="11"/>
        <v>606.22222222222217</v>
      </c>
      <c r="L76" s="77">
        <f t="shared" si="18"/>
        <v>60.62222222222222</v>
      </c>
      <c r="M76" s="130">
        <f t="shared" si="14"/>
        <v>461.44444444444446</v>
      </c>
      <c r="N76" s="131">
        <f t="shared" si="8"/>
        <v>230.72222222222223</v>
      </c>
      <c r="O76" s="99"/>
      <c r="P76" s="88">
        <v>614</v>
      </c>
      <c r="Q76" s="119">
        <f t="shared" si="15"/>
        <v>1842</v>
      </c>
      <c r="R76" s="99"/>
      <c r="S76" s="99"/>
      <c r="T76" s="99"/>
      <c r="U76" s="99"/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  <c r="AL76" s="99"/>
      <c r="AM76" s="99"/>
    </row>
    <row r="77" spans="1:39" s="71" customFormat="1" ht="13.8" x14ac:dyDescent="0.3">
      <c r="A77" s="125">
        <v>1236</v>
      </c>
      <c r="B77" s="67" t="s">
        <v>29</v>
      </c>
      <c r="C77" s="66">
        <v>30</v>
      </c>
      <c r="D77" s="125">
        <v>867</v>
      </c>
      <c r="E77" s="133">
        <f t="shared" si="6"/>
        <v>575.72222222222217</v>
      </c>
      <c r="F77" s="68">
        <v>9</v>
      </c>
      <c r="G77" s="66">
        <v>3686</v>
      </c>
      <c r="H77" s="107">
        <f t="shared" si="9"/>
        <v>1557</v>
      </c>
      <c r="I77" s="69">
        <f t="shared" si="17"/>
        <v>2621.5</v>
      </c>
      <c r="J77" s="66">
        <v>1500</v>
      </c>
      <c r="K77" s="119">
        <f t="shared" si="11"/>
        <v>545.77777777777783</v>
      </c>
      <c r="L77" s="77">
        <f t="shared" si="18"/>
        <v>18.192592592592593</v>
      </c>
      <c r="M77" s="130">
        <f t="shared" si="14"/>
        <v>582.55555555555554</v>
      </c>
      <c r="N77" s="131">
        <f t="shared" si="8"/>
        <v>291.27777777777777</v>
      </c>
      <c r="O77" s="99"/>
      <c r="P77" s="88">
        <v>519</v>
      </c>
      <c r="Q77" s="119">
        <f t="shared" si="15"/>
        <v>1557</v>
      </c>
      <c r="R77" s="99"/>
      <c r="S77" s="99"/>
      <c r="T77" s="99"/>
      <c r="U77" s="99"/>
      <c r="V77" s="99"/>
      <c r="W77" s="99"/>
      <c r="X77" s="99"/>
      <c r="Y77" s="99"/>
      <c r="Z77" s="99"/>
      <c r="AA77" s="99"/>
      <c r="AB77" s="99"/>
      <c r="AC77" s="99"/>
      <c r="AD77" s="99"/>
      <c r="AE77" s="99"/>
      <c r="AF77" s="99"/>
      <c r="AG77" s="99"/>
      <c r="AH77" s="99"/>
      <c r="AI77" s="99"/>
      <c r="AJ77" s="99"/>
      <c r="AK77" s="99"/>
      <c r="AL77" s="99"/>
      <c r="AM77" s="99"/>
    </row>
    <row r="78" spans="1:39" s="71" customFormat="1" ht="13.8" x14ac:dyDescent="0.3">
      <c r="A78" s="125">
        <v>10</v>
      </c>
      <c r="B78" s="67" t="s">
        <v>30</v>
      </c>
      <c r="C78" s="66">
        <v>10</v>
      </c>
      <c r="D78" s="88">
        <v>3057</v>
      </c>
      <c r="E78" s="133">
        <f t="shared" si="6"/>
        <v>2667</v>
      </c>
      <c r="F78" s="68">
        <v>9</v>
      </c>
      <c r="G78" s="66">
        <v>3357</v>
      </c>
      <c r="H78" s="107">
        <f t="shared" si="9"/>
        <v>3663</v>
      </c>
      <c r="I78" s="69">
        <f t="shared" si="17"/>
        <v>3510</v>
      </c>
      <c r="J78" s="66">
        <v>550</v>
      </c>
      <c r="K78" s="119">
        <f t="shared" si="11"/>
        <v>293</v>
      </c>
      <c r="L78" s="77">
        <f t="shared" si="18"/>
        <v>29.3</v>
      </c>
      <c r="M78" s="130">
        <f t="shared" si="14"/>
        <v>780</v>
      </c>
      <c r="N78" s="131">
        <f t="shared" si="8"/>
        <v>390</v>
      </c>
      <c r="O78" s="99"/>
      <c r="P78" s="88">
        <v>1221</v>
      </c>
      <c r="Q78" s="119">
        <f t="shared" si="15"/>
        <v>3663</v>
      </c>
      <c r="R78" s="99"/>
      <c r="S78" s="99"/>
      <c r="T78" s="99"/>
      <c r="U78" s="99"/>
      <c r="V78" s="99"/>
      <c r="W78" s="99"/>
      <c r="X78" s="99"/>
      <c r="Y78" s="99"/>
      <c r="Z78" s="99"/>
      <c r="AA78" s="99"/>
      <c r="AB78" s="99"/>
      <c r="AC78" s="99"/>
      <c r="AD78" s="99"/>
      <c r="AE78" s="99"/>
      <c r="AF78" s="99"/>
      <c r="AG78" s="99"/>
      <c r="AH78" s="99"/>
      <c r="AI78" s="99"/>
      <c r="AJ78" s="99"/>
      <c r="AK78" s="99"/>
      <c r="AL78" s="99"/>
      <c r="AM78" s="99"/>
    </row>
    <row r="79" spans="1:39" s="71" customFormat="1" ht="13.8" x14ac:dyDescent="0.3">
      <c r="A79" s="125">
        <v>1476</v>
      </c>
      <c r="B79" s="67" t="s">
        <v>209</v>
      </c>
      <c r="C79" s="66">
        <v>32</v>
      </c>
      <c r="D79" s="88">
        <v>65</v>
      </c>
      <c r="E79" s="133">
        <f t="shared" si="6"/>
        <v>50.166666666666664</v>
      </c>
      <c r="F79" s="68">
        <v>9</v>
      </c>
      <c r="G79" s="66">
        <v>117</v>
      </c>
      <c r="H79" s="107">
        <f t="shared" si="9"/>
        <v>150</v>
      </c>
      <c r="I79" s="69">
        <f t="shared" si="17"/>
        <v>133.5</v>
      </c>
      <c r="J79" s="66">
        <v>64</v>
      </c>
      <c r="K79" s="119">
        <f t="shared" si="11"/>
        <v>19.333333333333343</v>
      </c>
      <c r="L79" s="77">
        <f t="shared" si="18"/>
        <v>0.60416666666666696</v>
      </c>
      <c r="M79" s="130">
        <f t="shared" si="14"/>
        <v>29.666666666666668</v>
      </c>
      <c r="N79" s="131">
        <f t="shared" si="8"/>
        <v>14.833333333333334</v>
      </c>
      <c r="O79" s="99"/>
      <c r="P79" s="88">
        <v>50</v>
      </c>
      <c r="Q79" s="119">
        <f t="shared" si="15"/>
        <v>150</v>
      </c>
      <c r="R79" s="99"/>
      <c r="S79" s="99"/>
      <c r="T79" s="99"/>
      <c r="U79" s="99"/>
      <c r="V79" s="99"/>
      <c r="W79" s="99"/>
      <c r="X79" s="99"/>
      <c r="Y79" s="99"/>
      <c r="Z79" s="99"/>
      <c r="AA79" s="99"/>
      <c r="AB79" s="99"/>
      <c r="AC79" s="99"/>
      <c r="AD79" s="99"/>
      <c r="AE79" s="99"/>
      <c r="AF79" s="99"/>
      <c r="AG79" s="99"/>
      <c r="AH79" s="99"/>
      <c r="AI79" s="99"/>
      <c r="AJ79" s="99"/>
      <c r="AK79" s="99"/>
      <c r="AL79" s="99"/>
      <c r="AM79" s="99"/>
    </row>
    <row r="80" spans="1:39" s="123" customFormat="1" ht="13.8" x14ac:dyDescent="0.3">
      <c r="A80" s="125">
        <v>1477</v>
      </c>
      <c r="B80" s="67" t="s">
        <v>210</v>
      </c>
      <c r="C80" s="66">
        <v>32</v>
      </c>
      <c r="D80" s="88">
        <v>82</v>
      </c>
      <c r="E80" s="133">
        <f t="shared" ref="E80:E143" si="19">IF(D80-N80&gt;=0,D80-N80,0)</f>
        <v>70.666666666666671</v>
      </c>
      <c r="F80" s="68">
        <v>9</v>
      </c>
      <c r="G80" s="66">
        <v>90</v>
      </c>
      <c r="H80" s="107">
        <f t="shared" si="9"/>
        <v>114</v>
      </c>
      <c r="I80" s="69">
        <f t="shared" si="17"/>
        <v>102</v>
      </c>
      <c r="J80" s="66"/>
      <c r="K80" s="119">
        <f t="shared" si="11"/>
        <v>31.333333333333329</v>
      </c>
      <c r="L80" s="77">
        <f t="shared" si="18"/>
        <v>0.97916666666666652</v>
      </c>
      <c r="M80" s="130">
        <f t="shared" si="14"/>
        <v>22.666666666666668</v>
      </c>
      <c r="N80" s="131">
        <f t="shared" si="8"/>
        <v>11.333333333333334</v>
      </c>
      <c r="O80" s="99"/>
      <c r="P80" s="88">
        <v>38</v>
      </c>
      <c r="Q80" s="119">
        <f t="shared" si="15"/>
        <v>114</v>
      </c>
      <c r="R80" s="99"/>
      <c r="S80" s="99"/>
      <c r="T80" s="99"/>
      <c r="U80" s="99"/>
      <c r="V80" s="99"/>
      <c r="W80" s="99"/>
      <c r="X80" s="99"/>
      <c r="Y80" s="99"/>
      <c r="Z80" s="99"/>
      <c r="AA80" s="99"/>
      <c r="AB80" s="99"/>
      <c r="AC80" s="99"/>
      <c r="AD80" s="99"/>
      <c r="AE80" s="99"/>
      <c r="AF80" s="99"/>
      <c r="AG80" s="99"/>
      <c r="AH80" s="99"/>
      <c r="AI80" s="99"/>
      <c r="AJ80" s="99"/>
      <c r="AK80" s="99"/>
      <c r="AL80" s="99"/>
      <c r="AM80" s="99"/>
    </row>
    <row r="81" spans="1:39" s="123" customFormat="1" ht="13.8" x14ac:dyDescent="0.3">
      <c r="A81" s="120">
        <v>3018</v>
      </c>
      <c r="B81" s="100" t="s">
        <v>336</v>
      </c>
      <c r="C81" s="120">
        <v>18</v>
      </c>
      <c r="D81" s="120">
        <v>100</v>
      </c>
      <c r="E81" s="133">
        <f t="shared" si="19"/>
        <v>92.214285714285708</v>
      </c>
      <c r="F81" s="116">
        <v>3.5</v>
      </c>
      <c r="G81" s="120">
        <v>30</v>
      </c>
      <c r="H81" s="107">
        <f t="shared" si="9"/>
        <v>24.5</v>
      </c>
      <c r="I81" s="121">
        <f t="shared" si="17"/>
        <v>27.25</v>
      </c>
      <c r="J81" s="120"/>
      <c r="K81" s="121">
        <f t="shared" si="11"/>
        <v>-64.964285714285708</v>
      </c>
      <c r="L81" s="77">
        <f>IF(K81&lt;=0,0, K81)/C81</f>
        <v>0</v>
      </c>
      <c r="M81" s="130">
        <f t="shared" si="14"/>
        <v>15.571428571428571</v>
      </c>
      <c r="N81" s="131">
        <f t="shared" si="8"/>
        <v>7.7857142857142856</v>
      </c>
      <c r="P81" s="120">
        <v>21</v>
      </c>
      <c r="Q81" s="119">
        <f t="shared" si="15"/>
        <v>24.5</v>
      </c>
    </row>
    <row r="82" spans="1:39" s="71" customFormat="1" ht="13.8" x14ac:dyDescent="0.3">
      <c r="A82" s="120">
        <v>3019</v>
      </c>
      <c r="B82" s="100" t="s">
        <v>331</v>
      </c>
      <c r="C82" s="120">
        <v>12</v>
      </c>
      <c r="D82" s="120">
        <v>0</v>
      </c>
      <c r="E82" s="133">
        <f t="shared" si="19"/>
        <v>0</v>
      </c>
      <c r="F82" s="116">
        <v>3.5</v>
      </c>
      <c r="G82" s="120">
        <v>34</v>
      </c>
      <c r="H82" s="107">
        <f t="shared" si="9"/>
        <v>116.66666666666667</v>
      </c>
      <c r="I82" s="121">
        <f t="shared" si="17"/>
        <v>75.333333333333343</v>
      </c>
      <c r="J82" s="120"/>
      <c r="K82" s="121">
        <f t="shared" si="11"/>
        <v>75.333333333333343</v>
      </c>
      <c r="L82" s="77">
        <f>IF(K82&lt;=0,0, K82)/C82</f>
        <v>6.2777777777777786</v>
      </c>
      <c r="M82" s="130">
        <f t="shared" si="14"/>
        <v>43.047619047619051</v>
      </c>
      <c r="N82" s="131">
        <f t="shared" si="8"/>
        <v>21.523809523809526</v>
      </c>
      <c r="O82" s="123"/>
      <c r="P82" s="120">
        <v>100</v>
      </c>
      <c r="Q82" s="119">
        <f t="shared" si="15"/>
        <v>116.66666666666667</v>
      </c>
      <c r="R82" s="123"/>
      <c r="S82" s="123"/>
      <c r="T82" s="123"/>
      <c r="U82" s="123"/>
      <c r="V82" s="123"/>
      <c r="W82" s="123"/>
      <c r="X82" s="123"/>
      <c r="Y82" s="123"/>
      <c r="Z82" s="123"/>
      <c r="AA82" s="123"/>
      <c r="AB82" s="123"/>
      <c r="AC82" s="123"/>
      <c r="AD82" s="123"/>
      <c r="AE82" s="123"/>
      <c r="AF82" s="123"/>
      <c r="AG82" s="123"/>
      <c r="AH82" s="123"/>
      <c r="AI82" s="123"/>
      <c r="AJ82" s="123"/>
      <c r="AK82" s="123"/>
      <c r="AL82" s="123"/>
      <c r="AM82" s="123"/>
    </row>
    <row r="83" spans="1:39" s="71" customFormat="1" ht="13.8" x14ac:dyDescent="0.3">
      <c r="A83" s="120">
        <v>47</v>
      </c>
      <c r="B83" s="100" t="s">
        <v>60</v>
      </c>
      <c r="C83" s="120">
        <v>24</v>
      </c>
      <c r="D83" s="120">
        <v>286</v>
      </c>
      <c r="E83" s="133">
        <f t="shared" si="19"/>
        <v>183</v>
      </c>
      <c r="F83" s="116">
        <v>4</v>
      </c>
      <c r="G83" s="120">
        <v>300</v>
      </c>
      <c r="H83" s="107">
        <f t="shared" si="9"/>
        <v>524</v>
      </c>
      <c r="I83" s="121">
        <f t="shared" si="17"/>
        <v>412</v>
      </c>
      <c r="J83" s="120"/>
      <c r="K83" s="121">
        <f t="shared" si="11"/>
        <v>229</v>
      </c>
      <c r="L83" s="77">
        <f>IF(K83&lt;=0,0, K83)/C83</f>
        <v>9.5416666666666661</v>
      </c>
      <c r="M83" s="130">
        <f t="shared" si="14"/>
        <v>206</v>
      </c>
      <c r="N83" s="131">
        <f t="shared" si="8"/>
        <v>103</v>
      </c>
      <c r="O83" s="123"/>
      <c r="P83" s="120">
        <v>393</v>
      </c>
      <c r="Q83" s="119">
        <f t="shared" si="15"/>
        <v>524</v>
      </c>
      <c r="R83" s="123"/>
      <c r="S83" s="123"/>
      <c r="T83" s="123"/>
      <c r="U83" s="123"/>
      <c r="V83" s="123"/>
      <c r="W83" s="123"/>
      <c r="X83" s="123"/>
      <c r="Y83" s="123"/>
      <c r="Z83" s="123"/>
      <c r="AA83" s="123"/>
      <c r="AB83" s="123"/>
      <c r="AC83" s="123"/>
      <c r="AD83" s="123"/>
      <c r="AE83" s="123"/>
      <c r="AF83" s="123"/>
      <c r="AG83" s="123"/>
      <c r="AH83" s="123"/>
      <c r="AI83" s="123"/>
      <c r="AJ83" s="123"/>
      <c r="AK83" s="123"/>
      <c r="AL83" s="123"/>
      <c r="AM83" s="123"/>
    </row>
    <row r="84" spans="1:39" s="123" customFormat="1" ht="13.8" x14ac:dyDescent="0.3">
      <c r="A84" s="120">
        <v>3020</v>
      </c>
      <c r="B84" s="100" t="s">
        <v>244</v>
      </c>
      <c r="C84" s="120">
        <v>12</v>
      </c>
      <c r="D84" s="120">
        <v>0</v>
      </c>
      <c r="E84" s="133">
        <f t="shared" si="19"/>
        <v>0</v>
      </c>
      <c r="F84" s="116">
        <v>3.5</v>
      </c>
      <c r="G84" s="120">
        <v>39</v>
      </c>
      <c r="H84" s="107">
        <f t="shared" si="9"/>
        <v>54.833333333333329</v>
      </c>
      <c r="I84" s="121">
        <f t="shared" si="17"/>
        <v>46.916666666666664</v>
      </c>
      <c r="J84" s="120">
        <v>60</v>
      </c>
      <c r="K84" s="121">
        <f t="shared" si="11"/>
        <v>-13.083333333333336</v>
      </c>
      <c r="L84" s="77">
        <f>IF(K84&lt;=0,0, K84)/C84</f>
        <v>0</v>
      </c>
      <c r="M84" s="130">
        <f t="shared" si="14"/>
        <v>26.809523809523807</v>
      </c>
      <c r="N84" s="131">
        <f t="shared" si="8"/>
        <v>13.404761904761903</v>
      </c>
      <c r="P84" s="120">
        <v>47</v>
      </c>
      <c r="Q84" s="119">
        <f t="shared" si="15"/>
        <v>54.833333333333329</v>
      </c>
    </row>
    <row r="85" spans="1:39" s="71" customFormat="1" ht="13.8" x14ac:dyDescent="0.3">
      <c r="A85" s="120">
        <v>3101</v>
      </c>
      <c r="B85" s="100" t="s">
        <v>332</v>
      </c>
      <c r="C85" s="120">
        <v>18</v>
      </c>
      <c r="D85" s="120">
        <v>0</v>
      </c>
      <c r="E85" s="133">
        <f t="shared" si="19"/>
        <v>0</v>
      </c>
      <c r="F85" s="116">
        <v>3.5</v>
      </c>
      <c r="G85" s="120">
        <v>188</v>
      </c>
      <c r="H85" s="107">
        <f t="shared" si="9"/>
        <v>233.33333333333334</v>
      </c>
      <c r="I85" s="121">
        <f t="shared" si="17"/>
        <v>210.66666666666669</v>
      </c>
      <c r="J85" s="120">
        <v>162</v>
      </c>
      <c r="K85" s="121">
        <f t="shared" si="11"/>
        <v>48.666666666666686</v>
      </c>
      <c r="L85" s="77">
        <f>IF(K85&lt;=0,0, K85)/C85</f>
        <v>2.7037037037037046</v>
      </c>
      <c r="M85" s="130">
        <f t="shared" si="14"/>
        <v>120.38095238095239</v>
      </c>
      <c r="N85" s="131">
        <f t="shared" si="8"/>
        <v>60.190476190476197</v>
      </c>
      <c r="O85" s="123"/>
      <c r="P85" s="120">
        <v>200</v>
      </c>
      <c r="Q85" s="119">
        <f t="shared" si="15"/>
        <v>233.33333333333334</v>
      </c>
      <c r="R85" s="123"/>
      <c r="S85" s="123"/>
      <c r="T85" s="123"/>
      <c r="U85" s="123"/>
      <c r="V85" s="123"/>
      <c r="W85" s="123"/>
      <c r="X85" s="123"/>
      <c r="Y85" s="123"/>
      <c r="Z85" s="123"/>
      <c r="AA85" s="123"/>
      <c r="AB85" s="123"/>
      <c r="AC85" s="123"/>
      <c r="AD85" s="123"/>
      <c r="AE85" s="123"/>
      <c r="AF85" s="123"/>
      <c r="AG85" s="123"/>
      <c r="AH85" s="123"/>
      <c r="AI85" s="123"/>
      <c r="AJ85" s="123"/>
      <c r="AK85" s="123"/>
      <c r="AL85" s="123"/>
      <c r="AM85" s="123"/>
    </row>
    <row r="86" spans="1:39" s="71" customFormat="1" ht="13.8" x14ac:dyDescent="0.3">
      <c r="A86" s="120">
        <v>115</v>
      </c>
      <c r="B86" s="100" t="s">
        <v>92</v>
      </c>
      <c r="C86" s="120">
        <v>12</v>
      </c>
      <c r="D86" s="120">
        <v>1122</v>
      </c>
      <c r="E86" s="133">
        <f t="shared" si="19"/>
        <v>1001.2083333333334</v>
      </c>
      <c r="F86" s="116">
        <v>12</v>
      </c>
      <c r="G86" s="120">
        <v>1463</v>
      </c>
      <c r="H86" s="107">
        <f t="shared" si="9"/>
        <v>1436</v>
      </c>
      <c r="I86" s="121">
        <f t="shared" si="17"/>
        <v>1449.5</v>
      </c>
      <c r="J86" s="120">
        <v>360</v>
      </c>
      <c r="K86" s="121">
        <f t="shared" si="11"/>
        <v>88.291666666666629</v>
      </c>
      <c r="L86" s="77">
        <f t="shared" ref="L86:L95" si="20">(I86-E86-J86)/C86</f>
        <v>7.3576388888888857</v>
      </c>
      <c r="M86" s="130">
        <f t="shared" si="14"/>
        <v>241.58333333333334</v>
      </c>
      <c r="N86" s="131">
        <f t="shared" ref="N86:N111" si="21">M86/2</f>
        <v>120.79166666666667</v>
      </c>
      <c r="O86" s="123"/>
      <c r="P86" s="120">
        <v>359</v>
      </c>
      <c r="Q86" s="119">
        <f t="shared" si="15"/>
        <v>1436</v>
      </c>
      <c r="R86" s="123"/>
      <c r="S86" s="123"/>
      <c r="T86" s="123"/>
      <c r="U86" s="123"/>
      <c r="V86" s="123"/>
      <c r="W86" s="123"/>
      <c r="X86" s="123"/>
      <c r="Y86" s="123"/>
      <c r="Z86" s="123"/>
      <c r="AA86" s="123"/>
      <c r="AB86" s="123"/>
      <c r="AC86" s="123"/>
      <c r="AD86" s="123"/>
      <c r="AE86" s="123"/>
      <c r="AF86" s="123"/>
      <c r="AG86" s="123"/>
      <c r="AH86" s="123"/>
      <c r="AI86" s="123"/>
      <c r="AJ86" s="123"/>
      <c r="AK86" s="123"/>
      <c r="AL86" s="123"/>
      <c r="AM86" s="123"/>
    </row>
    <row r="87" spans="1:39" s="71" customFormat="1" ht="13.8" x14ac:dyDescent="0.3">
      <c r="A87" s="125">
        <v>1311</v>
      </c>
      <c r="B87" s="67" t="s">
        <v>153</v>
      </c>
      <c r="C87" s="66">
        <v>30</v>
      </c>
      <c r="D87" s="88">
        <v>1905</v>
      </c>
      <c r="E87" s="133">
        <f t="shared" si="19"/>
        <v>684.33333333333326</v>
      </c>
      <c r="F87" s="68">
        <v>6</v>
      </c>
      <c r="G87" s="66">
        <v>9300</v>
      </c>
      <c r="H87" s="107">
        <f t="shared" si="9"/>
        <v>5348</v>
      </c>
      <c r="I87" s="69">
        <f t="shared" si="17"/>
        <v>7324</v>
      </c>
      <c r="J87" s="66">
        <v>4500</v>
      </c>
      <c r="K87" s="119">
        <f t="shared" si="11"/>
        <v>2139.666666666667</v>
      </c>
      <c r="L87" s="77">
        <f t="shared" si="20"/>
        <v>71.322222222222237</v>
      </c>
      <c r="M87" s="130">
        <f t="shared" si="14"/>
        <v>2441.3333333333335</v>
      </c>
      <c r="N87" s="131">
        <f t="shared" si="21"/>
        <v>1220.6666666666667</v>
      </c>
      <c r="O87" s="99"/>
      <c r="P87" s="88">
        <v>2674</v>
      </c>
      <c r="Q87" s="119">
        <f t="shared" si="15"/>
        <v>5348</v>
      </c>
      <c r="R87" s="99"/>
      <c r="S87" s="99"/>
      <c r="T87" s="99"/>
      <c r="U87" s="99"/>
      <c r="V87" s="99"/>
      <c r="W87" s="99"/>
      <c r="X87" s="99"/>
      <c r="Y87" s="99"/>
      <c r="Z87" s="99"/>
      <c r="AA87" s="99"/>
      <c r="AB87" s="99"/>
      <c r="AC87" s="99"/>
      <c r="AD87" s="99"/>
      <c r="AE87" s="99"/>
      <c r="AF87" s="99"/>
      <c r="AG87" s="99"/>
      <c r="AH87" s="99"/>
      <c r="AI87" s="99"/>
      <c r="AJ87" s="99"/>
      <c r="AK87" s="99"/>
      <c r="AL87" s="99"/>
      <c r="AM87" s="99"/>
    </row>
    <row r="88" spans="1:39" s="71" customFormat="1" ht="13.8" x14ac:dyDescent="0.3">
      <c r="A88" s="125">
        <v>1606</v>
      </c>
      <c r="B88" s="67" t="s">
        <v>225</v>
      </c>
      <c r="C88" s="66">
        <v>1</v>
      </c>
      <c r="D88" s="88">
        <v>126</v>
      </c>
      <c r="E88" s="133">
        <f t="shared" si="19"/>
        <v>61</v>
      </c>
      <c r="F88" s="68">
        <v>10</v>
      </c>
      <c r="G88" s="66">
        <v>1140</v>
      </c>
      <c r="H88" s="107">
        <f t="shared" si="9"/>
        <v>160</v>
      </c>
      <c r="I88" s="69">
        <f t="shared" si="17"/>
        <v>650</v>
      </c>
      <c r="J88" s="66"/>
      <c r="K88" s="119">
        <f t="shared" si="11"/>
        <v>589</v>
      </c>
      <c r="L88" s="77">
        <f t="shared" si="20"/>
        <v>589</v>
      </c>
      <c r="M88" s="130">
        <f t="shared" si="14"/>
        <v>130</v>
      </c>
      <c r="N88" s="131">
        <f t="shared" si="21"/>
        <v>65</v>
      </c>
      <c r="O88" s="99"/>
      <c r="P88" s="88">
        <v>48</v>
      </c>
      <c r="Q88" s="119">
        <f t="shared" si="15"/>
        <v>160</v>
      </c>
      <c r="R88" s="99"/>
      <c r="S88" s="99"/>
      <c r="T88" s="99"/>
      <c r="U88" s="99"/>
      <c r="V88" s="99"/>
      <c r="W88" s="99"/>
      <c r="X88" s="99"/>
      <c r="Y88" s="99"/>
      <c r="Z88" s="99"/>
      <c r="AA88" s="99"/>
      <c r="AB88" s="99"/>
      <c r="AC88" s="99"/>
      <c r="AD88" s="99"/>
      <c r="AE88" s="99"/>
      <c r="AF88" s="99"/>
      <c r="AG88" s="99"/>
      <c r="AH88" s="99"/>
      <c r="AI88" s="99"/>
      <c r="AJ88" s="99"/>
      <c r="AK88" s="99"/>
      <c r="AL88" s="99"/>
      <c r="AM88" s="99"/>
    </row>
    <row r="89" spans="1:39" s="71" customFormat="1" ht="13.8" x14ac:dyDescent="0.3">
      <c r="A89" s="125">
        <v>1575</v>
      </c>
      <c r="B89" s="67" t="s">
        <v>259</v>
      </c>
      <c r="C89" s="66">
        <v>12</v>
      </c>
      <c r="D89" s="88">
        <v>826</v>
      </c>
      <c r="E89" s="133">
        <f t="shared" si="19"/>
        <v>687.5</v>
      </c>
      <c r="F89" s="68">
        <v>10</v>
      </c>
      <c r="G89" s="66">
        <v>1710</v>
      </c>
      <c r="H89" s="107">
        <f t="shared" si="9"/>
        <v>1060</v>
      </c>
      <c r="I89" s="69">
        <f t="shared" si="17"/>
        <v>1385</v>
      </c>
      <c r="J89" s="66">
        <v>480</v>
      </c>
      <c r="K89" s="119">
        <f t="shared" si="11"/>
        <v>217.5</v>
      </c>
      <c r="L89" s="77">
        <f t="shared" si="20"/>
        <v>18.125</v>
      </c>
      <c r="M89" s="130">
        <f t="shared" si="14"/>
        <v>277</v>
      </c>
      <c r="N89" s="131">
        <f t="shared" si="21"/>
        <v>138.5</v>
      </c>
      <c r="O89" s="99"/>
      <c r="P89" s="88">
        <v>318</v>
      </c>
      <c r="Q89" s="119">
        <f t="shared" si="15"/>
        <v>1060</v>
      </c>
      <c r="R89" s="99"/>
      <c r="S89" s="99"/>
      <c r="T89" s="99"/>
      <c r="U89" s="99"/>
      <c r="V89" s="99"/>
      <c r="W89" s="99"/>
      <c r="X89" s="99"/>
      <c r="Y89" s="99"/>
      <c r="Z89" s="99"/>
      <c r="AA89" s="99"/>
      <c r="AB89" s="99"/>
      <c r="AC89" s="99"/>
      <c r="AD89" s="99"/>
      <c r="AE89" s="99"/>
      <c r="AF89" s="99"/>
      <c r="AG89" s="99"/>
      <c r="AH89" s="99"/>
      <c r="AI89" s="99"/>
      <c r="AJ89" s="99"/>
      <c r="AK89" s="99"/>
      <c r="AL89" s="99"/>
      <c r="AM89" s="99"/>
    </row>
    <row r="90" spans="1:39" s="95" customFormat="1" ht="13.8" x14ac:dyDescent="0.3">
      <c r="A90" s="125">
        <v>1576</v>
      </c>
      <c r="B90" s="67" t="s">
        <v>260</v>
      </c>
      <c r="C90" s="66">
        <v>12</v>
      </c>
      <c r="D90" s="88">
        <v>1127</v>
      </c>
      <c r="E90" s="133">
        <f t="shared" si="19"/>
        <v>1016.95</v>
      </c>
      <c r="F90" s="68">
        <v>10</v>
      </c>
      <c r="G90" s="66">
        <v>1661</v>
      </c>
      <c r="H90" s="107">
        <f t="shared" si="9"/>
        <v>540</v>
      </c>
      <c r="I90" s="69">
        <f t="shared" si="17"/>
        <v>1100.5</v>
      </c>
      <c r="J90" s="66"/>
      <c r="K90" s="119">
        <f t="shared" si="11"/>
        <v>83.549999999999955</v>
      </c>
      <c r="L90" s="77">
        <f t="shared" si="20"/>
        <v>6.9624999999999959</v>
      </c>
      <c r="M90" s="130">
        <f t="shared" si="14"/>
        <v>220.1</v>
      </c>
      <c r="N90" s="131">
        <f t="shared" si="21"/>
        <v>110.05</v>
      </c>
      <c r="O90" s="99"/>
      <c r="P90" s="88">
        <v>162</v>
      </c>
      <c r="Q90" s="119">
        <f t="shared" si="15"/>
        <v>540</v>
      </c>
      <c r="R90" s="99"/>
      <c r="S90" s="99"/>
      <c r="T90" s="99"/>
      <c r="U90" s="99"/>
      <c r="V90" s="99"/>
      <c r="W90" s="99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99"/>
      <c r="AK90" s="99"/>
      <c r="AL90" s="99"/>
      <c r="AM90" s="99"/>
    </row>
    <row r="91" spans="1:39" s="71" customFormat="1" ht="13.8" x14ac:dyDescent="0.3">
      <c r="A91" s="125">
        <v>1614</v>
      </c>
      <c r="B91" s="67" t="s">
        <v>334</v>
      </c>
      <c r="C91" s="66">
        <v>12</v>
      </c>
      <c r="D91" s="88">
        <v>1169</v>
      </c>
      <c r="E91" s="133">
        <f t="shared" si="19"/>
        <v>1056.5666666666666</v>
      </c>
      <c r="F91" s="68">
        <v>10</v>
      </c>
      <c r="G91" s="66">
        <v>1602</v>
      </c>
      <c r="H91" s="107">
        <f t="shared" si="9"/>
        <v>646.66666666666674</v>
      </c>
      <c r="I91" s="69">
        <f t="shared" si="17"/>
        <v>1124.3333333333335</v>
      </c>
      <c r="J91" s="66"/>
      <c r="K91" s="119">
        <f t="shared" si="11"/>
        <v>67.766666666666879</v>
      </c>
      <c r="L91" s="77">
        <f t="shared" si="20"/>
        <v>5.6472222222222399</v>
      </c>
      <c r="M91" s="130">
        <f t="shared" si="14"/>
        <v>224.8666666666667</v>
      </c>
      <c r="N91" s="131">
        <f t="shared" si="21"/>
        <v>112.43333333333335</v>
      </c>
      <c r="O91" s="99"/>
      <c r="P91" s="88">
        <v>194</v>
      </c>
      <c r="Q91" s="119">
        <f t="shared" si="15"/>
        <v>646.66666666666674</v>
      </c>
      <c r="R91" s="99"/>
      <c r="S91" s="99"/>
      <c r="T91" s="99"/>
      <c r="U91" s="99"/>
      <c r="V91" s="99"/>
      <c r="W91" s="99"/>
      <c r="X91" s="99"/>
      <c r="Y91" s="99"/>
      <c r="Z91" s="99"/>
      <c r="AA91" s="99"/>
      <c r="AB91" s="99"/>
      <c r="AC91" s="99"/>
      <c r="AD91" s="99"/>
      <c r="AE91" s="99"/>
      <c r="AF91" s="99"/>
      <c r="AG91" s="99"/>
      <c r="AH91" s="99"/>
      <c r="AI91" s="99"/>
      <c r="AJ91" s="99"/>
      <c r="AK91" s="99"/>
      <c r="AL91" s="99"/>
      <c r="AM91" s="99"/>
    </row>
    <row r="92" spans="1:39" s="124" customFormat="1" ht="13.8" x14ac:dyDescent="0.3">
      <c r="A92" s="125">
        <v>1577</v>
      </c>
      <c r="B92" s="67" t="s">
        <v>261</v>
      </c>
      <c r="C92" s="66">
        <v>12</v>
      </c>
      <c r="D92" s="88">
        <v>871</v>
      </c>
      <c r="E92" s="133">
        <f t="shared" si="19"/>
        <v>789.31666666666672</v>
      </c>
      <c r="F92" s="68">
        <v>10</v>
      </c>
      <c r="G92" s="66">
        <v>1287</v>
      </c>
      <c r="H92" s="107">
        <f t="shared" ref="H92" si="22">Q92</f>
        <v>346.66666666666663</v>
      </c>
      <c r="I92" s="69">
        <f t="shared" si="17"/>
        <v>816.83333333333326</v>
      </c>
      <c r="J92" s="66"/>
      <c r="K92" s="119">
        <f t="shared" ref="K92:K155" si="23">I92-E92-J92</f>
        <v>27.516666666666538</v>
      </c>
      <c r="L92" s="77">
        <f t="shared" si="20"/>
        <v>2.293055555555545</v>
      </c>
      <c r="M92" s="130">
        <f t="shared" si="14"/>
        <v>163.36666666666665</v>
      </c>
      <c r="N92" s="131">
        <f t="shared" si="21"/>
        <v>81.683333333333323</v>
      </c>
      <c r="O92" s="99"/>
      <c r="P92" s="88">
        <v>104</v>
      </c>
      <c r="Q92" s="119">
        <f t="shared" si="15"/>
        <v>346.66666666666663</v>
      </c>
      <c r="R92" s="99"/>
      <c r="S92" s="99"/>
      <c r="T92" s="99"/>
      <c r="U92" s="99"/>
      <c r="V92" s="99"/>
      <c r="W92" s="99"/>
      <c r="X92" s="99"/>
      <c r="Y92" s="99"/>
      <c r="Z92" s="99"/>
      <c r="AA92" s="99"/>
      <c r="AB92" s="99"/>
      <c r="AC92" s="99"/>
      <c r="AD92" s="99"/>
      <c r="AE92" s="99"/>
      <c r="AF92" s="99"/>
      <c r="AG92" s="99"/>
      <c r="AH92" s="99"/>
      <c r="AI92" s="99"/>
      <c r="AJ92" s="99"/>
      <c r="AK92" s="99"/>
      <c r="AL92" s="99"/>
      <c r="AM92" s="99"/>
    </row>
    <row r="93" spans="1:39" s="65" customFormat="1" ht="13.8" x14ac:dyDescent="0.3">
      <c r="A93" s="120">
        <v>1350</v>
      </c>
      <c r="B93" s="100" t="s">
        <v>178</v>
      </c>
      <c r="C93" s="120">
        <v>24</v>
      </c>
      <c r="D93" s="120">
        <v>0</v>
      </c>
      <c r="E93" s="133">
        <f t="shared" si="19"/>
        <v>0</v>
      </c>
      <c r="F93" s="116">
        <v>9</v>
      </c>
      <c r="G93" s="120">
        <v>1535</v>
      </c>
      <c r="H93" s="121">
        <f>Q93</f>
        <v>1535</v>
      </c>
      <c r="I93" s="121">
        <f t="shared" ref="I93:I156" si="24">SUM(G93+H93)/2</f>
        <v>1535</v>
      </c>
      <c r="J93" s="120"/>
      <c r="K93" s="121">
        <f t="shared" si="23"/>
        <v>1535</v>
      </c>
      <c r="L93" s="77">
        <f t="shared" si="20"/>
        <v>63.958333333333336</v>
      </c>
      <c r="M93" s="130">
        <f t="shared" si="14"/>
        <v>341.11111111111109</v>
      </c>
      <c r="N93" s="131">
        <f t="shared" si="21"/>
        <v>170.55555555555554</v>
      </c>
      <c r="O93" s="123"/>
      <c r="P93" s="120"/>
      <c r="Q93" s="119">
        <v>1535</v>
      </c>
      <c r="R93" s="123"/>
      <c r="S93" s="123"/>
      <c r="T93" s="123"/>
      <c r="U93" s="123"/>
      <c r="V93" s="123"/>
      <c r="W93" s="123"/>
      <c r="X93" s="123"/>
      <c r="Y93" s="123"/>
      <c r="Z93" s="123"/>
      <c r="AA93" s="123"/>
      <c r="AB93" s="123"/>
      <c r="AC93" s="123"/>
      <c r="AD93" s="123"/>
      <c r="AE93" s="123"/>
      <c r="AF93" s="123"/>
      <c r="AG93" s="123"/>
      <c r="AH93" s="123"/>
      <c r="AI93" s="123"/>
      <c r="AJ93" s="123"/>
      <c r="AK93" s="123"/>
      <c r="AL93" s="123"/>
      <c r="AM93" s="123"/>
    </row>
    <row r="94" spans="1:39" s="71" customFormat="1" ht="13.8" x14ac:dyDescent="0.3">
      <c r="A94" s="125">
        <v>1607</v>
      </c>
      <c r="B94" s="67" t="s">
        <v>226</v>
      </c>
      <c r="C94" s="66">
        <v>1</v>
      </c>
      <c r="D94" s="88">
        <v>346</v>
      </c>
      <c r="E94" s="133">
        <f t="shared" si="19"/>
        <v>300.33333333333331</v>
      </c>
      <c r="F94" s="68">
        <v>10</v>
      </c>
      <c r="G94" s="66">
        <v>650</v>
      </c>
      <c r="H94" s="107">
        <f t="shared" ref="H94:H101" si="25">Q94</f>
        <v>263.33333333333331</v>
      </c>
      <c r="I94" s="69">
        <f t="shared" si="24"/>
        <v>456.66666666666663</v>
      </c>
      <c r="J94" s="66"/>
      <c r="K94" s="119">
        <f t="shared" si="23"/>
        <v>156.33333333333331</v>
      </c>
      <c r="L94" s="77">
        <f t="shared" si="20"/>
        <v>156.33333333333331</v>
      </c>
      <c r="M94" s="130">
        <f t="shared" si="14"/>
        <v>91.333333333333329</v>
      </c>
      <c r="N94" s="131">
        <f t="shared" si="21"/>
        <v>45.666666666666664</v>
      </c>
      <c r="O94" s="99"/>
      <c r="P94" s="88">
        <v>79</v>
      </c>
      <c r="Q94" s="119">
        <f t="shared" ref="Q94:Q101" si="26">P94/3*F94</f>
        <v>263.33333333333331</v>
      </c>
      <c r="R94" s="99"/>
      <c r="S94" s="99"/>
      <c r="T94" s="99"/>
      <c r="U94" s="99"/>
      <c r="V94" s="99"/>
      <c r="W94" s="99"/>
      <c r="X94" s="99"/>
      <c r="Y94" s="99"/>
      <c r="Z94" s="99"/>
      <c r="AA94" s="99"/>
      <c r="AB94" s="99"/>
      <c r="AC94" s="99"/>
      <c r="AD94" s="99"/>
      <c r="AE94" s="99"/>
      <c r="AF94" s="99"/>
      <c r="AG94" s="99"/>
      <c r="AH94" s="99"/>
      <c r="AI94" s="99"/>
      <c r="AJ94" s="99"/>
      <c r="AK94" s="99"/>
      <c r="AL94" s="99"/>
      <c r="AM94" s="99"/>
    </row>
    <row r="95" spans="1:39" s="71" customFormat="1" ht="13.8" x14ac:dyDescent="0.3">
      <c r="A95" s="125">
        <v>1608</v>
      </c>
      <c r="B95" s="67" t="s">
        <v>227</v>
      </c>
      <c r="C95" s="66">
        <v>1</v>
      </c>
      <c r="D95" s="88">
        <v>486</v>
      </c>
      <c r="E95" s="133">
        <f t="shared" si="19"/>
        <v>432.16666666666669</v>
      </c>
      <c r="F95" s="68">
        <v>10</v>
      </c>
      <c r="G95" s="66">
        <v>900</v>
      </c>
      <c r="H95" s="107">
        <f t="shared" si="25"/>
        <v>176.66666666666669</v>
      </c>
      <c r="I95" s="69">
        <f t="shared" si="24"/>
        <v>538.33333333333337</v>
      </c>
      <c r="J95" s="66"/>
      <c r="K95" s="119">
        <f t="shared" si="23"/>
        <v>106.16666666666669</v>
      </c>
      <c r="L95" s="77">
        <f t="shared" si="20"/>
        <v>106.16666666666669</v>
      </c>
      <c r="M95" s="130">
        <f t="shared" si="14"/>
        <v>107.66666666666667</v>
      </c>
      <c r="N95" s="131">
        <f t="shared" si="21"/>
        <v>53.833333333333336</v>
      </c>
      <c r="O95" s="12"/>
      <c r="P95" s="14">
        <v>53</v>
      </c>
      <c r="Q95" s="119">
        <f t="shared" si="26"/>
        <v>176.66666666666669</v>
      </c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</row>
    <row r="96" spans="1:39" s="71" customFormat="1" ht="13.8" x14ac:dyDescent="0.3">
      <c r="A96" s="125">
        <v>1252</v>
      </c>
      <c r="B96" s="67" t="s">
        <v>154</v>
      </c>
      <c r="C96" s="66">
        <v>30</v>
      </c>
      <c r="D96" s="88">
        <v>1050</v>
      </c>
      <c r="E96" s="133">
        <f t="shared" si="19"/>
        <v>636.08333333333326</v>
      </c>
      <c r="F96" s="68">
        <v>4</v>
      </c>
      <c r="G96" s="66">
        <v>2378</v>
      </c>
      <c r="H96" s="107">
        <f t="shared" si="25"/>
        <v>933.33333333333337</v>
      </c>
      <c r="I96" s="69">
        <f t="shared" si="24"/>
        <v>1655.6666666666667</v>
      </c>
      <c r="J96" s="66">
        <v>600</v>
      </c>
      <c r="K96" s="119">
        <f t="shared" si="23"/>
        <v>419.58333333333348</v>
      </c>
      <c r="L96" s="77">
        <f>IF(K96&lt;=0,0, K96)/C96</f>
        <v>13.986111111111116</v>
      </c>
      <c r="M96" s="130">
        <f t="shared" si="14"/>
        <v>827.83333333333337</v>
      </c>
      <c r="N96" s="131">
        <f t="shared" si="21"/>
        <v>413.91666666666669</v>
      </c>
      <c r="O96" s="12"/>
      <c r="P96" s="14">
        <v>700</v>
      </c>
      <c r="Q96" s="119">
        <f t="shared" si="26"/>
        <v>933.33333333333337</v>
      </c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</row>
    <row r="97" spans="1:39" s="71" customFormat="1" ht="13.8" x14ac:dyDescent="0.3">
      <c r="A97" s="142">
        <v>117</v>
      </c>
      <c r="B97" s="63" t="s">
        <v>94</v>
      </c>
      <c r="C97" s="41">
        <v>1</v>
      </c>
      <c r="D97" s="14">
        <v>880</v>
      </c>
      <c r="E97" s="133">
        <f t="shared" si="19"/>
        <v>775.16666666666663</v>
      </c>
      <c r="F97" s="42">
        <v>10</v>
      </c>
      <c r="G97" s="41">
        <v>670</v>
      </c>
      <c r="H97" s="107">
        <f t="shared" si="25"/>
        <v>1426.6666666666665</v>
      </c>
      <c r="I97" s="69">
        <f t="shared" si="24"/>
        <v>1048.3333333333333</v>
      </c>
      <c r="J97" s="41">
        <v>100</v>
      </c>
      <c r="K97" s="119">
        <f t="shared" si="23"/>
        <v>173.16666666666663</v>
      </c>
      <c r="L97" s="77">
        <f t="shared" ref="L97:L107" si="27">(I97-E97-J97)/C97</f>
        <v>173.16666666666663</v>
      </c>
      <c r="M97" s="130">
        <f t="shared" si="14"/>
        <v>209.66666666666666</v>
      </c>
      <c r="N97" s="131">
        <f t="shared" si="21"/>
        <v>104.83333333333333</v>
      </c>
      <c r="O97" s="99"/>
      <c r="P97" s="88">
        <v>428</v>
      </c>
      <c r="Q97" s="119">
        <f t="shared" si="26"/>
        <v>1426.6666666666665</v>
      </c>
      <c r="R97" s="99"/>
      <c r="S97" s="99"/>
      <c r="T97" s="99"/>
      <c r="U97" s="99"/>
      <c r="V97" s="99"/>
      <c r="W97" s="99"/>
      <c r="X97" s="99"/>
      <c r="Y97" s="99"/>
      <c r="Z97" s="99"/>
      <c r="AA97" s="99"/>
      <c r="AB97" s="99"/>
      <c r="AC97" s="99"/>
      <c r="AD97" s="99"/>
      <c r="AE97" s="99"/>
      <c r="AF97" s="99"/>
      <c r="AG97" s="99"/>
      <c r="AH97" s="99"/>
      <c r="AI97" s="99"/>
      <c r="AJ97" s="99"/>
      <c r="AK97" s="99"/>
      <c r="AL97" s="99"/>
      <c r="AM97" s="99"/>
    </row>
    <row r="98" spans="1:39" s="71" customFormat="1" ht="13.8" x14ac:dyDescent="0.3">
      <c r="A98" s="142">
        <v>116</v>
      </c>
      <c r="B98" s="63" t="s">
        <v>93</v>
      </c>
      <c r="C98" s="41">
        <v>1</v>
      </c>
      <c r="D98" s="14">
        <v>1120</v>
      </c>
      <c r="E98" s="133">
        <f t="shared" si="19"/>
        <v>995.25</v>
      </c>
      <c r="F98" s="42">
        <v>10</v>
      </c>
      <c r="G98" s="41">
        <v>955</v>
      </c>
      <c r="H98" s="107">
        <f t="shared" si="25"/>
        <v>1540</v>
      </c>
      <c r="I98" s="69">
        <f t="shared" si="24"/>
        <v>1247.5</v>
      </c>
      <c r="J98" s="41"/>
      <c r="K98" s="119">
        <f t="shared" si="23"/>
        <v>252.25</v>
      </c>
      <c r="L98" s="77">
        <f t="shared" si="27"/>
        <v>252.25</v>
      </c>
      <c r="M98" s="130">
        <f t="shared" si="14"/>
        <v>249.5</v>
      </c>
      <c r="N98" s="131">
        <f t="shared" si="21"/>
        <v>124.75</v>
      </c>
      <c r="O98" s="99"/>
      <c r="P98" s="88">
        <v>462</v>
      </c>
      <c r="Q98" s="119">
        <f t="shared" si="26"/>
        <v>1540</v>
      </c>
      <c r="R98" s="99"/>
      <c r="S98" s="99"/>
      <c r="T98" s="99"/>
      <c r="U98" s="99"/>
      <c r="V98" s="99"/>
      <c r="W98" s="99"/>
      <c r="X98" s="99"/>
      <c r="Y98" s="99"/>
      <c r="Z98" s="99"/>
      <c r="AA98" s="99"/>
      <c r="AB98" s="99"/>
      <c r="AC98" s="99"/>
      <c r="AD98" s="99"/>
      <c r="AE98" s="99"/>
      <c r="AF98" s="99"/>
      <c r="AG98" s="99"/>
      <c r="AH98" s="99"/>
      <c r="AI98" s="99"/>
      <c r="AJ98" s="99"/>
      <c r="AK98" s="99"/>
      <c r="AL98" s="99"/>
      <c r="AM98" s="99"/>
    </row>
    <row r="99" spans="1:39" s="71" customFormat="1" ht="13.8" x14ac:dyDescent="0.3">
      <c r="A99" s="125">
        <v>118</v>
      </c>
      <c r="B99" s="67" t="s">
        <v>63</v>
      </c>
      <c r="C99" s="66">
        <v>12</v>
      </c>
      <c r="D99" s="88">
        <v>0</v>
      </c>
      <c r="E99" s="133">
        <f t="shared" si="19"/>
        <v>0</v>
      </c>
      <c r="F99" s="68">
        <v>7</v>
      </c>
      <c r="G99" s="66">
        <v>190</v>
      </c>
      <c r="H99" s="107">
        <f t="shared" si="25"/>
        <v>23.333333333333336</v>
      </c>
      <c r="I99" s="69">
        <f t="shared" si="24"/>
        <v>106.66666666666667</v>
      </c>
      <c r="J99" s="66"/>
      <c r="K99" s="119">
        <f t="shared" si="23"/>
        <v>106.66666666666667</v>
      </c>
      <c r="L99" s="77">
        <f t="shared" si="27"/>
        <v>8.8888888888888893</v>
      </c>
      <c r="M99" s="130">
        <f t="shared" si="14"/>
        <v>30.476190476190478</v>
      </c>
      <c r="N99" s="131">
        <f t="shared" si="21"/>
        <v>15.238095238095239</v>
      </c>
      <c r="O99" s="99"/>
      <c r="P99" s="88">
        <v>10</v>
      </c>
      <c r="Q99" s="119">
        <f t="shared" si="26"/>
        <v>23.333333333333336</v>
      </c>
      <c r="R99" s="99"/>
      <c r="S99" s="99"/>
      <c r="T99" s="99"/>
      <c r="U99" s="99"/>
      <c r="V99" s="99"/>
      <c r="W99" s="99"/>
      <c r="X99" s="99"/>
      <c r="Y99" s="99"/>
      <c r="Z99" s="99"/>
      <c r="AA99" s="99"/>
      <c r="AB99" s="99"/>
      <c r="AC99" s="99"/>
      <c r="AD99" s="99"/>
      <c r="AE99" s="99"/>
      <c r="AF99" s="99"/>
      <c r="AG99" s="99"/>
      <c r="AH99" s="99"/>
      <c r="AI99" s="99"/>
      <c r="AJ99" s="99"/>
      <c r="AK99" s="99"/>
      <c r="AL99" s="99"/>
      <c r="AM99" s="99"/>
    </row>
    <row r="100" spans="1:39" s="71" customFormat="1" ht="13.8" x14ac:dyDescent="0.3">
      <c r="A100" s="125">
        <v>92</v>
      </c>
      <c r="B100" s="67" t="s">
        <v>62</v>
      </c>
      <c r="C100" s="66">
        <v>40</v>
      </c>
      <c r="D100" s="88">
        <v>4000</v>
      </c>
      <c r="E100" s="133">
        <f t="shared" si="19"/>
        <v>3386.2619047619046</v>
      </c>
      <c r="F100" s="68">
        <v>7</v>
      </c>
      <c r="G100" s="66">
        <v>5230</v>
      </c>
      <c r="H100" s="107">
        <f t="shared" si="25"/>
        <v>3362.333333333333</v>
      </c>
      <c r="I100" s="69">
        <f t="shared" si="24"/>
        <v>4296.1666666666661</v>
      </c>
      <c r="J100" s="66">
        <v>400</v>
      </c>
      <c r="K100" s="119">
        <f t="shared" si="23"/>
        <v>509.90476190476147</v>
      </c>
      <c r="L100" s="77">
        <f t="shared" si="27"/>
        <v>12.747619047619036</v>
      </c>
      <c r="M100" s="130">
        <f t="shared" si="14"/>
        <v>1227.4761904761904</v>
      </c>
      <c r="N100" s="131">
        <f t="shared" si="21"/>
        <v>613.73809523809518</v>
      </c>
      <c r="O100" s="99"/>
      <c r="P100" s="88">
        <v>1441</v>
      </c>
      <c r="Q100" s="119">
        <f t="shared" si="26"/>
        <v>3362.333333333333</v>
      </c>
      <c r="R100" s="99"/>
      <c r="S100" s="99"/>
      <c r="T100" s="99"/>
      <c r="U100" s="99"/>
      <c r="V100" s="99"/>
      <c r="W100" s="99"/>
      <c r="X100" s="99"/>
      <c r="Y100" s="99"/>
      <c r="Z100" s="99"/>
      <c r="AA100" s="99"/>
      <c r="AB100" s="99"/>
      <c r="AC100" s="99"/>
      <c r="AD100" s="99"/>
      <c r="AE100" s="99"/>
      <c r="AF100" s="99"/>
      <c r="AG100" s="99"/>
      <c r="AH100" s="99"/>
      <c r="AI100" s="99"/>
      <c r="AJ100" s="99"/>
      <c r="AK100" s="99"/>
      <c r="AL100" s="99"/>
      <c r="AM100" s="99"/>
    </row>
    <row r="101" spans="1:39" s="71" customFormat="1" ht="13.8" x14ac:dyDescent="0.3">
      <c r="A101" s="125">
        <v>122</v>
      </c>
      <c r="B101" s="67" t="s">
        <v>39</v>
      </c>
      <c r="C101" s="66">
        <v>10</v>
      </c>
      <c r="D101" s="88">
        <v>4486</v>
      </c>
      <c r="E101" s="133">
        <f t="shared" si="19"/>
        <v>3846.2777777777778</v>
      </c>
      <c r="F101" s="68">
        <v>9</v>
      </c>
      <c r="G101" s="66">
        <v>4639</v>
      </c>
      <c r="H101" s="107">
        <f t="shared" si="25"/>
        <v>6876</v>
      </c>
      <c r="I101" s="69">
        <f t="shared" si="24"/>
        <v>5757.5</v>
      </c>
      <c r="J101" s="66">
        <v>1000</v>
      </c>
      <c r="K101" s="119">
        <f t="shared" si="23"/>
        <v>911.22222222222217</v>
      </c>
      <c r="L101" s="77">
        <f t="shared" si="27"/>
        <v>91.12222222222222</v>
      </c>
      <c r="M101" s="130">
        <f t="shared" si="14"/>
        <v>1279.4444444444443</v>
      </c>
      <c r="N101" s="131">
        <f t="shared" si="21"/>
        <v>639.72222222222217</v>
      </c>
      <c r="O101" s="99"/>
      <c r="P101" s="88">
        <v>2292</v>
      </c>
      <c r="Q101" s="119">
        <f t="shared" si="26"/>
        <v>6876</v>
      </c>
      <c r="R101" s="99"/>
      <c r="S101" s="99"/>
      <c r="T101" s="99"/>
      <c r="U101" s="99"/>
      <c r="V101" s="99"/>
      <c r="W101" s="99"/>
      <c r="X101" s="99"/>
      <c r="Y101" s="99"/>
      <c r="Z101" s="99"/>
      <c r="AA101" s="99"/>
      <c r="AB101" s="99"/>
      <c r="AC101" s="99"/>
      <c r="AD101" s="99"/>
      <c r="AE101" s="99"/>
      <c r="AF101" s="99"/>
      <c r="AG101" s="99"/>
      <c r="AH101" s="99"/>
      <c r="AI101" s="99"/>
      <c r="AJ101" s="99"/>
      <c r="AK101" s="99"/>
      <c r="AL101" s="99"/>
      <c r="AM101" s="99"/>
    </row>
    <row r="102" spans="1:39" s="71" customFormat="1" ht="13.8" x14ac:dyDescent="0.3">
      <c r="A102" s="125">
        <v>1028</v>
      </c>
      <c r="B102" s="67" t="s">
        <v>436</v>
      </c>
      <c r="C102" s="66">
        <v>10</v>
      </c>
      <c r="D102" s="88">
        <v>275</v>
      </c>
      <c r="E102" s="133">
        <f t="shared" si="19"/>
        <v>233</v>
      </c>
      <c r="F102" s="68">
        <v>9</v>
      </c>
      <c r="G102" s="66">
        <v>378</v>
      </c>
      <c r="H102" s="107">
        <v>378</v>
      </c>
      <c r="I102" s="69">
        <f t="shared" si="24"/>
        <v>378</v>
      </c>
      <c r="J102" s="66">
        <v>100</v>
      </c>
      <c r="K102" s="119">
        <f t="shared" si="23"/>
        <v>45</v>
      </c>
      <c r="L102" s="77">
        <f t="shared" si="27"/>
        <v>4.5</v>
      </c>
      <c r="M102" s="130">
        <f t="shared" si="14"/>
        <v>84</v>
      </c>
      <c r="N102" s="131">
        <f t="shared" si="21"/>
        <v>42</v>
      </c>
      <c r="O102" s="99"/>
      <c r="P102" s="88"/>
      <c r="Q102" s="119"/>
      <c r="R102" s="99"/>
      <c r="S102" s="99"/>
      <c r="T102" s="99"/>
      <c r="U102" s="99"/>
      <c r="V102" s="99"/>
      <c r="W102" s="99"/>
      <c r="X102" s="99"/>
      <c r="Y102" s="99"/>
      <c r="Z102" s="99"/>
      <c r="AA102" s="99"/>
      <c r="AB102" s="99"/>
      <c r="AC102" s="99"/>
      <c r="AD102" s="99"/>
      <c r="AE102" s="99"/>
      <c r="AF102" s="99"/>
      <c r="AG102" s="99"/>
      <c r="AH102" s="99"/>
      <c r="AI102" s="99"/>
      <c r="AJ102" s="99"/>
      <c r="AK102" s="99"/>
      <c r="AL102" s="99"/>
      <c r="AM102" s="99"/>
    </row>
    <row r="103" spans="1:39" s="71" customFormat="1" ht="13.8" x14ac:dyDescent="0.3">
      <c r="A103" s="125">
        <v>1029</v>
      </c>
      <c r="B103" s="67" t="s">
        <v>437</v>
      </c>
      <c r="C103" s="66">
        <v>10</v>
      </c>
      <c r="D103" s="88">
        <v>1091</v>
      </c>
      <c r="E103" s="133">
        <f t="shared" si="19"/>
        <v>930.33333333333337</v>
      </c>
      <c r="F103" s="68">
        <v>9</v>
      </c>
      <c r="G103" s="66">
        <v>1377</v>
      </c>
      <c r="H103" s="107">
        <f t="shared" ref="H103:H112" si="28">Q103</f>
        <v>1515</v>
      </c>
      <c r="I103" s="69">
        <f t="shared" si="24"/>
        <v>1446</v>
      </c>
      <c r="J103" s="66"/>
      <c r="K103" s="119">
        <f t="shared" si="23"/>
        <v>515.66666666666663</v>
      </c>
      <c r="L103" s="77">
        <f t="shared" si="27"/>
        <v>51.566666666666663</v>
      </c>
      <c r="M103" s="130">
        <f t="shared" si="14"/>
        <v>321.33333333333331</v>
      </c>
      <c r="N103" s="131">
        <f t="shared" si="21"/>
        <v>160.66666666666666</v>
      </c>
      <c r="O103" s="99"/>
      <c r="P103" s="88">
        <v>505</v>
      </c>
      <c r="Q103" s="119">
        <f t="shared" ref="Q103:Q112" si="29">P103/3*F103</f>
        <v>1515</v>
      </c>
      <c r="R103" s="99"/>
      <c r="S103" s="99"/>
      <c r="T103" s="99"/>
      <c r="U103" s="99"/>
      <c r="V103" s="99"/>
      <c r="W103" s="99"/>
      <c r="X103" s="99"/>
      <c r="Y103" s="99"/>
      <c r="Z103" s="99"/>
      <c r="AA103" s="99"/>
      <c r="AB103" s="99"/>
      <c r="AC103" s="99"/>
      <c r="AD103" s="99"/>
      <c r="AE103" s="99"/>
      <c r="AF103" s="99"/>
      <c r="AG103" s="99"/>
      <c r="AH103" s="99"/>
      <c r="AI103" s="99"/>
      <c r="AJ103" s="99"/>
      <c r="AK103" s="99"/>
      <c r="AL103" s="99"/>
      <c r="AM103" s="99"/>
    </row>
    <row r="104" spans="1:39" s="71" customFormat="1" ht="13.8" x14ac:dyDescent="0.3">
      <c r="A104" s="125">
        <v>1027</v>
      </c>
      <c r="B104" s="67" t="s">
        <v>135</v>
      </c>
      <c r="C104" s="66">
        <v>10</v>
      </c>
      <c r="D104" s="88">
        <v>401</v>
      </c>
      <c r="E104" s="133">
        <f t="shared" si="19"/>
        <v>317.66666666666669</v>
      </c>
      <c r="F104" s="68">
        <v>9</v>
      </c>
      <c r="G104" s="66">
        <v>783</v>
      </c>
      <c r="H104" s="107">
        <f t="shared" si="28"/>
        <v>717</v>
      </c>
      <c r="I104" s="69">
        <f t="shared" si="24"/>
        <v>750</v>
      </c>
      <c r="J104" s="66">
        <v>250</v>
      </c>
      <c r="K104" s="119">
        <f t="shared" si="23"/>
        <v>182.33333333333331</v>
      </c>
      <c r="L104" s="77">
        <f t="shared" si="27"/>
        <v>18.233333333333331</v>
      </c>
      <c r="M104" s="130">
        <f t="shared" si="14"/>
        <v>166.66666666666666</v>
      </c>
      <c r="N104" s="131">
        <f t="shared" si="21"/>
        <v>83.333333333333329</v>
      </c>
      <c r="O104" s="99"/>
      <c r="P104" s="88">
        <v>239</v>
      </c>
      <c r="Q104" s="119">
        <f t="shared" si="29"/>
        <v>717</v>
      </c>
      <c r="R104" s="99"/>
      <c r="S104" s="99"/>
      <c r="T104" s="99"/>
      <c r="U104" s="99"/>
      <c r="V104" s="99"/>
      <c r="W104" s="99"/>
      <c r="X104" s="99"/>
      <c r="Y104" s="99"/>
      <c r="Z104" s="99"/>
      <c r="AA104" s="99"/>
      <c r="AB104" s="99"/>
      <c r="AC104" s="99"/>
      <c r="AD104" s="99"/>
      <c r="AE104" s="99"/>
      <c r="AF104" s="99"/>
      <c r="AG104" s="99"/>
      <c r="AH104" s="99"/>
      <c r="AI104" s="99"/>
      <c r="AJ104" s="99"/>
      <c r="AK104" s="99"/>
      <c r="AL104" s="99"/>
      <c r="AM104" s="99"/>
    </row>
    <row r="105" spans="1:39" s="71" customFormat="1" ht="13.8" x14ac:dyDescent="0.3">
      <c r="A105" s="125">
        <v>4602</v>
      </c>
      <c r="B105" s="67" t="s">
        <v>136</v>
      </c>
      <c r="C105" s="66">
        <v>10</v>
      </c>
      <c r="D105" s="88">
        <v>400</v>
      </c>
      <c r="E105" s="133">
        <f t="shared" si="19"/>
        <v>345.61111111111109</v>
      </c>
      <c r="F105" s="68">
        <v>9</v>
      </c>
      <c r="G105" s="66">
        <v>718</v>
      </c>
      <c r="H105" s="107">
        <f t="shared" si="28"/>
        <v>261</v>
      </c>
      <c r="I105" s="69">
        <f t="shared" si="24"/>
        <v>489.5</v>
      </c>
      <c r="J105" s="66">
        <v>100</v>
      </c>
      <c r="K105" s="119">
        <f t="shared" si="23"/>
        <v>43.888888888888914</v>
      </c>
      <c r="L105" s="77">
        <f t="shared" si="27"/>
        <v>4.3888888888888911</v>
      </c>
      <c r="M105" s="130">
        <f t="shared" si="14"/>
        <v>108.77777777777777</v>
      </c>
      <c r="N105" s="131">
        <f t="shared" si="21"/>
        <v>54.388888888888886</v>
      </c>
      <c r="O105" s="99"/>
      <c r="P105" s="88">
        <v>87</v>
      </c>
      <c r="Q105" s="119">
        <f t="shared" si="29"/>
        <v>261</v>
      </c>
      <c r="R105" s="99"/>
      <c r="S105" s="99"/>
      <c r="T105" s="99"/>
      <c r="U105" s="99"/>
      <c r="V105" s="99"/>
      <c r="W105" s="99"/>
      <c r="X105" s="99"/>
      <c r="Y105" s="99"/>
      <c r="Z105" s="99"/>
      <c r="AA105" s="99"/>
      <c r="AB105" s="99"/>
      <c r="AC105" s="99"/>
      <c r="AD105" s="99"/>
      <c r="AE105" s="99"/>
      <c r="AF105" s="99"/>
      <c r="AG105" s="99"/>
      <c r="AH105" s="99"/>
      <c r="AI105" s="99"/>
      <c r="AJ105" s="99"/>
      <c r="AK105" s="99"/>
      <c r="AL105" s="99"/>
      <c r="AM105" s="99"/>
    </row>
    <row r="106" spans="1:39" s="123" customFormat="1" ht="13.8" x14ac:dyDescent="0.3">
      <c r="A106" s="120">
        <v>1469</v>
      </c>
      <c r="B106" s="100" t="s">
        <v>443</v>
      </c>
      <c r="C106" s="120">
        <v>20</v>
      </c>
      <c r="D106" s="126">
        <v>1663</v>
      </c>
      <c r="E106" s="133">
        <f t="shared" si="19"/>
        <v>1056.3333333333333</v>
      </c>
      <c r="F106" s="116">
        <v>7</v>
      </c>
      <c r="G106" s="120">
        <v>4494</v>
      </c>
      <c r="H106" s="107">
        <f t="shared" si="28"/>
        <v>3999.3333333333335</v>
      </c>
      <c r="I106" s="121">
        <f t="shared" si="24"/>
        <v>4246.666666666667</v>
      </c>
      <c r="J106" s="120"/>
      <c r="K106" s="121">
        <f t="shared" si="23"/>
        <v>3190.3333333333339</v>
      </c>
      <c r="L106" s="77">
        <f t="shared" si="27"/>
        <v>159.51666666666671</v>
      </c>
      <c r="M106" s="130">
        <f t="shared" si="14"/>
        <v>1213.3333333333335</v>
      </c>
      <c r="N106" s="131">
        <f t="shared" si="21"/>
        <v>606.66666666666674</v>
      </c>
      <c r="P106" s="120">
        <v>1714</v>
      </c>
      <c r="Q106" s="121">
        <f t="shared" si="29"/>
        <v>3999.3333333333335</v>
      </c>
    </row>
    <row r="107" spans="1:39" s="123" customFormat="1" ht="13.8" x14ac:dyDescent="0.3">
      <c r="A107" s="120">
        <v>1470</v>
      </c>
      <c r="B107" s="100" t="s">
        <v>444</v>
      </c>
      <c r="C107" s="120">
        <v>20</v>
      </c>
      <c r="D107" s="120">
        <v>3034</v>
      </c>
      <c r="E107" s="133">
        <f t="shared" si="19"/>
        <v>2232.2142857142858</v>
      </c>
      <c r="F107" s="116">
        <v>7</v>
      </c>
      <c r="G107" s="120">
        <v>5835</v>
      </c>
      <c r="H107" s="107">
        <f t="shared" si="28"/>
        <v>5390</v>
      </c>
      <c r="I107" s="121">
        <f t="shared" si="24"/>
        <v>5612.5</v>
      </c>
      <c r="J107" s="120"/>
      <c r="K107" s="121">
        <f t="shared" si="23"/>
        <v>3380.2857142857142</v>
      </c>
      <c r="L107" s="77">
        <f t="shared" si="27"/>
        <v>169.01428571428571</v>
      </c>
      <c r="M107" s="130">
        <f t="shared" si="14"/>
        <v>1603.5714285714287</v>
      </c>
      <c r="N107" s="131">
        <f t="shared" si="21"/>
        <v>801.78571428571433</v>
      </c>
      <c r="P107" s="120">
        <v>2310</v>
      </c>
      <c r="Q107" s="121">
        <f t="shared" si="29"/>
        <v>5390</v>
      </c>
    </row>
    <row r="108" spans="1:39" s="71" customFormat="1" ht="13.8" x14ac:dyDescent="0.3">
      <c r="A108" s="125">
        <v>1353</v>
      </c>
      <c r="B108" s="67" t="s">
        <v>211</v>
      </c>
      <c r="C108" s="66">
        <v>20</v>
      </c>
      <c r="D108" s="88">
        <v>900</v>
      </c>
      <c r="E108" s="133">
        <f t="shared" si="19"/>
        <v>539.77777777777783</v>
      </c>
      <c r="F108" s="68">
        <v>4.5</v>
      </c>
      <c r="G108" s="66">
        <v>2102</v>
      </c>
      <c r="H108" s="107">
        <f t="shared" si="28"/>
        <v>1140</v>
      </c>
      <c r="I108" s="69">
        <f t="shared" si="24"/>
        <v>1621</v>
      </c>
      <c r="J108" s="66">
        <v>800</v>
      </c>
      <c r="K108" s="119">
        <f t="shared" si="23"/>
        <v>281.22222222222217</v>
      </c>
      <c r="L108" s="77">
        <f>IF(K108&lt;=0,0, K108)/C108</f>
        <v>14.061111111111108</v>
      </c>
      <c r="M108" s="130">
        <f t="shared" si="14"/>
        <v>720.44444444444446</v>
      </c>
      <c r="N108" s="131">
        <f t="shared" si="21"/>
        <v>360.22222222222223</v>
      </c>
      <c r="O108" s="99"/>
      <c r="P108" s="88">
        <v>760</v>
      </c>
      <c r="Q108" s="119">
        <f t="shared" si="29"/>
        <v>1140</v>
      </c>
      <c r="R108" s="99"/>
      <c r="S108" s="99"/>
      <c r="T108" s="99"/>
      <c r="U108" s="99"/>
      <c r="V108" s="99"/>
      <c r="W108" s="99"/>
      <c r="X108" s="99"/>
      <c r="Y108" s="99"/>
      <c r="Z108" s="99"/>
      <c r="AA108" s="99"/>
      <c r="AB108" s="99"/>
      <c r="AC108" s="99"/>
      <c r="AD108" s="99"/>
      <c r="AE108" s="99"/>
      <c r="AF108" s="99"/>
      <c r="AG108" s="99"/>
      <c r="AH108" s="99"/>
      <c r="AI108" s="99"/>
      <c r="AJ108" s="99"/>
      <c r="AK108" s="99"/>
      <c r="AL108" s="99"/>
      <c r="AM108" s="99"/>
    </row>
    <row r="109" spans="1:39" s="71" customFormat="1" ht="13.8" x14ac:dyDescent="0.3">
      <c r="A109" s="125">
        <v>170</v>
      </c>
      <c r="B109" s="67" t="s">
        <v>432</v>
      </c>
      <c r="C109" s="66">
        <v>20</v>
      </c>
      <c r="D109" s="88">
        <v>3400</v>
      </c>
      <c r="E109" s="133">
        <f t="shared" si="19"/>
        <v>2741.3666666666668</v>
      </c>
      <c r="F109" s="68">
        <v>5</v>
      </c>
      <c r="G109" s="66">
        <v>3293</v>
      </c>
      <c r="H109" s="107">
        <f t="shared" si="28"/>
        <v>3293.333333333333</v>
      </c>
      <c r="I109" s="69">
        <f t="shared" si="24"/>
        <v>3293.1666666666665</v>
      </c>
      <c r="J109" s="66">
        <v>1600</v>
      </c>
      <c r="K109" s="119">
        <f t="shared" si="23"/>
        <v>-1048.2000000000003</v>
      </c>
      <c r="L109" s="77">
        <f>IF(K109&lt;=0,0, K109)/C109</f>
        <v>0</v>
      </c>
      <c r="M109" s="130">
        <f t="shared" si="14"/>
        <v>1317.2666666666667</v>
      </c>
      <c r="N109" s="131">
        <f t="shared" si="21"/>
        <v>658.63333333333333</v>
      </c>
      <c r="O109" s="99"/>
      <c r="P109" s="88">
        <v>1976</v>
      </c>
      <c r="Q109" s="119">
        <f t="shared" si="29"/>
        <v>3293.333333333333</v>
      </c>
      <c r="R109" s="99"/>
      <c r="S109" s="99"/>
      <c r="T109" s="99"/>
      <c r="U109" s="99"/>
      <c r="V109" s="99"/>
      <c r="W109" s="99"/>
      <c r="X109" s="99"/>
      <c r="Y109" s="99"/>
      <c r="Z109" s="99"/>
      <c r="AA109" s="99"/>
      <c r="AB109" s="99"/>
      <c r="AC109" s="99"/>
      <c r="AD109" s="99"/>
      <c r="AE109" s="99"/>
      <c r="AF109" s="99"/>
      <c r="AG109" s="99"/>
      <c r="AH109" s="99"/>
      <c r="AI109" s="99"/>
      <c r="AJ109" s="99"/>
      <c r="AK109" s="99"/>
      <c r="AL109" s="99"/>
      <c r="AM109" s="99"/>
    </row>
    <row r="110" spans="1:39" s="71" customFormat="1" ht="13.8" x14ac:dyDescent="0.3">
      <c r="A110" s="125">
        <v>171</v>
      </c>
      <c r="B110" s="67" t="s">
        <v>433</v>
      </c>
      <c r="C110" s="66">
        <v>20</v>
      </c>
      <c r="D110" s="88">
        <v>3200</v>
      </c>
      <c r="E110" s="133">
        <f t="shared" si="19"/>
        <v>2364</v>
      </c>
      <c r="F110" s="68">
        <v>5</v>
      </c>
      <c r="G110" s="66">
        <v>4180</v>
      </c>
      <c r="H110" s="107">
        <f t="shared" si="28"/>
        <v>4180</v>
      </c>
      <c r="I110" s="69">
        <f t="shared" si="24"/>
        <v>4180</v>
      </c>
      <c r="J110" s="66"/>
      <c r="K110" s="119">
        <f t="shared" si="23"/>
        <v>1816</v>
      </c>
      <c r="L110" s="77">
        <f>IF(K110&lt;=0,0, K110)/C110</f>
        <v>90.8</v>
      </c>
      <c r="M110" s="130">
        <f t="shared" si="14"/>
        <v>1672</v>
      </c>
      <c r="N110" s="131">
        <f t="shared" si="21"/>
        <v>836</v>
      </c>
      <c r="O110" s="99"/>
      <c r="P110" s="88">
        <v>2508</v>
      </c>
      <c r="Q110" s="119">
        <f t="shared" si="29"/>
        <v>4180</v>
      </c>
      <c r="R110" s="99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  <c r="AL110" s="99"/>
      <c r="AM110" s="99"/>
    </row>
    <row r="111" spans="1:39" s="123" customFormat="1" ht="13.8" x14ac:dyDescent="0.3">
      <c r="A111" s="125">
        <v>173</v>
      </c>
      <c r="B111" s="67" t="s">
        <v>434</v>
      </c>
      <c r="C111" s="66">
        <v>20</v>
      </c>
      <c r="D111" s="88">
        <v>2200</v>
      </c>
      <c r="E111" s="133">
        <f t="shared" si="19"/>
        <v>1432</v>
      </c>
      <c r="F111" s="68">
        <v>5</v>
      </c>
      <c r="G111" s="66">
        <v>3840</v>
      </c>
      <c r="H111" s="107">
        <f t="shared" si="28"/>
        <v>3840</v>
      </c>
      <c r="I111" s="69">
        <f t="shared" si="24"/>
        <v>3840</v>
      </c>
      <c r="J111" s="66">
        <v>1600</v>
      </c>
      <c r="K111" s="119">
        <f t="shared" si="23"/>
        <v>808</v>
      </c>
      <c r="L111" s="77">
        <f>IF(K111&lt;=0,0, K111)/C111</f>
        <v>40.4</v>
      </c>
      <c r="M111" s="130">
        <f t="shared" si="14"/>
        <v>1536</v>
      </c>
      <c r="N111" s="131">
        <f t="shared" si="21"/>
        <v>768</v>
      </c>
      <c r="O111" s="99"/>
      <c r="P111" s="88">
        <v>2304</v>
      </c>
      <c r="Q111" s="119">
        <f t="shared" si="29"/>
        <v>3840</v>
      </c>
      <c r="R111" s="99"/>
      <c r="S111" s="99"/>
      <c r="T111" s="99"/>
      <c r="U111" s="99"/>
      <c r="V111" s="99"/>
      <c r="W111" s="99"/>
      <c r="X111" s="99"/>
      <c r="Y111" s="99"/>
      <c r="Z111" s="99"/>
      <c r="AA111" s="99"/>
      <c r="AB111" s="99"/>
      <c r="AC111" s="99"/>
      <c r="AD111" s="99"/>
      <c r="AE111" s="99"/>
      <c r="AF111" s="99"/>
      <c r="AG111" s="99"/>
      <c r="AH111" s="99"/>
      <c r="AI111" s="99"/>
      <c r="AJ111" s="99"/>
      <c r="AK111" s="99"/>
      <c r="AL111" s="99"/>
      <c r="AM111" s="99"/>
    </row>
    <row r="112" spans="1:39" s="71" customFormat="1" ht="13.8" x14ac:dyDescent="0.3">
      <c r="A112" s="120">
        <v>1504</v>
      </c>
      <c r="B112" s="100" t="s">
        <v>51</v>
      </c>
      <c r="C112" s="120">
        <v>12</v>
      </c>
      <c r="D112" s="120">
        <v>720</v>
      </c>
      <c r="E112" s="133">
        <f t="shared" si="19"/>
        <v>455.66666666666669</v>
      </c>
      <c r="F112" s="116">
        <v>3</v>
      </c>
      <c r="G112" s="120">
        <v>1040</v>
      </c>
      <c r="H112" s="107">
        <f t="shared" si="28"/>
        <v>546</v>
      </c>
      <c r="I112" s="121">
        <f t="shared" si="24"/>
        <v>793</v>
      </c>
      <c r="J112" s="120"/>
      <c r="K112" s="121">
        <f t="shared" si="23"/>
        <v>337.33333333333331</v>
      </c>
      <c r="L112" s="77">
        <f>IF(K112&lt;=0,0, K112)/C112</f>
        <v>28.111111111111111</v>
      </c>
      <c r="M112" s="130">
        <f t="shared" si="14"/>
        <v>528.66666666666663</v>
      </c>
      <c r="N112" s="131">
        <f>M112/2</f>
        <v>264.33333333333331</v>
      </c>
      <c r="O112" s="123"/>
      <c r="P112" s="120">
        <v>546</v>
      </c>
      <c r="Q112" s="121">
        <f t="shared" si="29"/>
        <v>546</v>
      </c>
      <c r="R112" s="123"/>
      <c r="S112" s="123"/>
      <c r="T112" s="123"/>
      <c r="U112" s="123"/>
      <c r="V112" s="123"/>
      <c r="W112" s="123"/>
      <c r="X112" s="123"/>
      <c r="Y112" s="123"/>
      <c r="Z112" s="123"/>
      <c r="AA112" s="123"/>
      <c r="AB112" s="123"/>
      <c r="AC112" s="123"/>
      <c r="AD112" s="123"/>
      <c r="AE112" s="123"/>
      <c r="AF112" s="123"/>
      <c r="AG112" s="123"/>
      <c r="AH112" s="123"/>
      <c r="AI112" s="123"/>
      <c r="AJ112" s="123"/>
      <c r="AK112" s="123"/>
      <c r="AL112" s="123"/>
      <c r="AM112" s="123"/>
    </row>
    <row r="113" spans="1:39" s="71" customFormat="1" ht="13.8" x14ac:dyDescent="0.3">
      <c r="A113" s="66">
        <v>1404</v>
      </c>
      <c r="B113" s="67" t="s">
        <v>243</v>
      </c>
      <c r="C113" s="66">
        <v>1</v>
      </c>
      <c r="D113" s="88">
        <v>10</v>
      </c>
      <c r="E113" s="133">
        <f t="shared" si="19"/>
        <v>2.4285714285714288</v>
      </c>
      <c r="F113" s="68">
        <v>7</v>
      </c>
      <c r="G113" s="66">
        <v>53</v>
      </c>
      <c r="H113" s="69">
        <f>Q113</f>
        <v>53</v>
      </c>
      <c r="I113" s="69">
        <f t="shared" si="24"/>
        <v>53</v>
      </c>
      <c r="J113" s="66"/>
      <c r="K113" s="119">
        <f t="shared" si="23"/>
        <v>50.571428571428569</v>
      </c>
      <c r="L113" s="77">
        <f t="shared" ref="L113:L118" si="30">(I113-E113-J113)/C113</f>
        <v>50.571428571428569</v>
      </c>
      <c r="M113" s="130">
        <f t="shared" si="14"/>
        <v>15.142857142857142</v>
      </c>
      <c r="N113" s="131">
        <f>M113/2</f>
        <v>7.5714285714285712</v>
      </c>
      <c r="O113" s="99"/>
      <c r="P113" s="88"/>
      <c r="Q113" s="119">
        <v>53</v>
      </c>
      <c r="R113" s="99"/>
      <c r="S113" s="99"/>
      <c r="T113" s="99"/>
      <c r="U113" s="99"/>
      <c r="V113" s="99"/>
      <c r="W113" s="99"/>
      <c r="X113" s="99"/>
      <c r="Y113" s="99"/>
      <c r="Z113" s="99"/>
      <c r="AA113" s="99"/>
      <c r="AB113" s="99"/>
      <c r="AC113" s="99"/>
      <c r="AD113" s="99"/>
      <c r="AE113" s="99"/>
      <c r="AF113" s="99"/>
      <c r="AG113" s="99"/>
      <c r="AH113" s="99"/>
      <c r="AI113" s="99"/>
      <c r="AJ113" s="99"/>
      <c r="AK113" s="99"/>
      <c r="AL113" s="99"/>
      <c r="AM113" s="99"/>
    </row>
    <row r="114" spans="1:39" s="71" customFormat="1" ht="13.8" x14ac:dyDescent="0.3">
      <c r="A114" s="125">
        <v>1494</v>
      </c>
      <c r="B114" s="67" t="s">
        <v>375</v>
      </c>
      <c r="C114" s="66">
        <v>30</v>
      </c>
      <c r="D114" s="88"/>
      <c r="E114" s="133">
        <f t="shared" si="19"/>
        <v>0</v>
      </c>
      <c r="F114" s="68">
        <v>9</v>
      </c>
      <c r="G114" s="66"/>
      <c r="H114" s="66"/>
      <c r="I114" s="69">
        <f t="shared" si="24"/>
        <v>0</v>
      </c>
      <c r="J114" s="66"/>
      <c r="K114" s="119">
        <f t="shared" si="23"/>
        <v>0</v>
      </c>
      <c r="L114" s="77">
        <f t="shared" si="30"/>
        <v>0</v>
      </c>
      <c r="M114" s="130">
        <f t="shared" si="14"/>
        <v>0</v>
      </c>
      <c r="N114" s="131">
        <f>M114/2</f>
        <v>0</v>
      </c>
      <c r="O114" s="99"/>
      <c r="P114" s="88"/>
      <c r="Q114" s="119">
        <f t="shared" ref="Q114:Q123" si="31">P114/3*F114</f>
        <v>0</v>
      </c>
      <c r="R114" s="99"/>
      <c r="S114" s="99"/>
      <c r="T114" s="99"/>
      <c r="U114" s="99"/>
      <c r="V114" s="99"/>
      <c r="W114" s="99"/>
      <c r="X114" s="99"/>
      <c r="Y114" s="99"/>
      <c r="Z114" s="99"/>
      <c r="AA114" s="99"/>
      <c r="AB114" s="99"/>
      <c r="AC114" s="99"/>
      <c r="AD114" s="99"/>
      <c r="AE114" s="99"/>
      <c r="AF114" s="99"/>
      <c r="AG114" s="99"/>
      <c r="AH114" s="99"/>
      <c r="AI114" s="99"/>
      <c r="AJ114" s="99"/>
      <c r="AK114" s="99"/>
      <c r="AL114" s="99"/>
      <c r="AM114" s="99"/>
    </row>
    <row r="115" spans="1:39" s="71" customFormat="1" ht="13.8" x14ac:dyDescent="0.3">
      <c r="A115" s="125">
        <v>1072</v>
      </c>
      <c r="B115" s="67" t="s">
        <v>448</v>
      </c>
      <c r="C115" s="66">
        <v>10</v>
      </c>
      <c r="D115" s="88">
        <v>0</v>
      </c>
      <c r="E115" s="133">
        <f t="shared" si="19"/>
        <v>0</v>
      </c>
      <c r="F115" s="68">
        <v>9</v>
      </c>
      <c r="G115" s="66">
        <v>4266</v>
      </c>
      <c r="H115" s="107">
        <f t="shared" ref="H115:H123" si="32">Q115</f>
        <v>2940</v>
      </c>
      <c r="I115" s="69">
        <f t="shared" si="24"/>
        <v>3603</v>
      </c>
      <c r="J115" s="66">
        <v>7000</v>
      </c>
      <c r="K115" s="119">
        <f t="shared" si="23"/>
        <v>-3397</v>
      </c>
      <c r="L115" s="77">
        <f t="shared" si="30"/>
        <v>-339.7</v>
      </c>
      <c r="M115" s="130">
        <f t="shared" ref="M115:M181" si="33">I115/F115*2</f>
        <v>800.66666666666663</v>
      </c>
      <c r="N115" s="131">
        <f>M115/2</f>
        <v>400.33333333333331</v>
      </c>
      <c r="O115" s="99"/>
      <c r="P115" s="88">
        <v>980</v>
      </c>
      <c r="Q115" s="119">
        <f t="shared" si="31"/>
        <v>2940</v>
      </c>
      <c r="R115" s="99"/>
      <c r="S115" s="99"/>
      <c r="T115" s="99"/>
      <c r="U115" s="99"/>
      <c r="V115" s="99"/>
      <c r="W115" s="99"/>
      <c r="X115" s="99"/>
      <c r="Y115" s="99"/>
      <c r="Z115" s="99"/>
      <c r="AA115" s="99"/>
      <c r="AB115" s="99"/>
      <c r="AC115" s="99"/>
      <c r="AD115" s="99"/>
      <c r="AE115" s="99"/>
      <c r="AF115" s="99"/>
      <c r="AG115" s="99"/>
      <c r="AH115" s="99"/>
      <c r="AI115" s="99"/>
      <c r="AJ115" s="99"/>
      <c r="AK115" s="99"/>
      <c r="AL115" s="99"/>
      <c r="AM115" s="99"/>
    </row>
    <row r="116" spans="1:39" s="71" customFormat="1" ht="13.8" x14ac:dyDescent="0.3">
      <c r="A116" s="125">
        <v>152</v>
      </c>
      <c r="B116" s="67" t="s">
        <v>360</v>
      </c>
      <c r="C116" s="66">
        <v>1</v>
      </c>
      <c r="D116" s="88">
        <v>87</v>
      </c>
      <c r="E116" s="133">
        <f t="shared" si="19"/>
        <v>69</v>
      </c>
      <c r="F116" s="68">
        <v>7</v>
      </c>
      <c r="G116" s="66">
        <v>126</v>
      </c>
      <c r="H116" s="107">
        <f t="shared" si="32"/>
        <v>126</v>
      </c>
      <c r="I116" s="69">
        <f t="shared" si="24"/>
        <v>126</v>
      </c>
      <c r="J116" s="66">
        <v>30</v>
      </c>
      <c r="K116" s="119">
        <f t="shared" si="23"/>
        <v>27</v>
      </c>
      <c r="L116" s="77">
        <f t="shared" si="30"/>
        <v>27</v>
      </c>
      <c r="M116" s="130">
        <f t="shared" si="33"/>
        <v>36</v>
      </c>
      <c r="N116" s="131">
        <f>M116/2</f>
        <v>18</v>
      </c>
      <c r="O116" s="99"/>
      <c r="P116" s="88">
        <v>54</v>
      </c>
      <c r="Q116" s="119">
        <f t="shared" si="31"/>
        <v>126</v>
      </c>
      <c r="R116" s="99"/>
      <c r="S116" s="99"/>
      <c r="T116" s="99"/>
      <c r="U116" s="99"/>
      <c r="V116" s="99"/>
      <c r="W116" s="99"/>
      <c r="X116" s="99"/>
      <c r="Y116" s="99"/>
      <c r="Z116" s="99"/>
      <c r="AA116" s="99"/>
      <c r="AB116" s="99"/>
      <c r="AC116" s="99"/>
      <c r="AD116" s="99"/>
      <c r="AE116" s="99"/>
      <c r="AF116" s="99"/>
      <c r="AG116" s="99"/>
      <c r="AH116" s="99"/>
      <c r="AI116" s="99"/>
      <c r="AJ116" s="99"/>
      <c r="AK116" s="99"/>
      <c r="AL116" s="99"/>
      <c r="AM116" s="99"/>
    </row>
    <row r="117" spans="1:39" s="71" customFormat="1" ht="13.8" x14ac:dyDescent="0.3">
      <c r="A117" s="125">
        <v>4604</v>
      </c>
      <c r="B117" s="67" t="s">
        <v>48</v>
      </c>
      <c r="C117" s="66">
        <v>1</v>
      </c>
      <c r="D117" s="88">
        <v>141</v>
      </c>
      <c r="E117" s="133">
        <f t="shared" si="19"/>
        <v>99</v>
      </c>
      <c r="F117" s="68">
        <v>7</v>
      </c>
      <c r="G117" s="66">
        <v>399</v>
      </c>
      <c r="H117" s="107">
        <f t="shared" si="32"/>
        <v>189</v>
      </c>
      <c r="I117" s="69">
        <f t="shared" si="24"/>
        <v>294</v>
      </c>
      <c r="J117" s="66">
        <v>100</v>
      </c>
      <c r="K117" s="119">
        <f t="shared" si="23"/>
        <v>95</v>
      </c>
      <c r="L117" s="77">
        <f t="shared" si="30"/>
        <v>95</v>
      </c>
      <c r="M117" s="130">
        <f t="shared" si="33"/>
        <v>84</v>
      </c>
      <c r="N117" s="131">
        <f t="shared" ref="N117:N183" si="34">M117/2</f>
        <v>42</v>
      </c>
      <c r="O117" s="99"/>
      <c r="P117" s="88">
        <v>81</v>
      </c>
      <c r="Q117" s="119">
        <f t="shared" si="31"/>
        <v>189</v>
      </c>
      <c r="R117" s="99"/>
      <c r="S117" s="99"/>
      <c r="T117" s="99"/>
      <c r="U117" s="99"/>
      <c r="V117" s="99"/>
      <c r="W117" s="99"/>
      <c r="X117" s="99"/>
      <c r="Y117" s="99"/>
      <c r="Z117" s="99"/>
      <c r="AA117" s="99"/>
      <c r="AB117" s="99"/>
      <c r="AC117" s="99"/>
      <c r="AD117" s="99"/>
      <c r="AE117" s="99"/>
      <c r="AF117" s="99"/>
      <c r="AG117" s="99"/>
      <c r="AH117" s="99"/>
      <c r="AI117" s="99"/>
      <c r="AJ117" s="99"/>
      <c r="AK117" s="99"/>
      <c r="AL117" s="99"/>
      <c r="AM117" s="99"/>
    </row>
    <row r="118" spans="1:39" s="81" customFormat="1" ht="13.8" x14ac:dyDescent="0.3">
      <c r="A118" s="125">
        <v>1241</v>
      </c>
      <c r="B118" s="67" t="s">
        <v>158</v>
      </c>
      <c r="C118" s="66">
        <v>20</v>
      </c>
      <c r="D118" s="125">
        <v>10050</v>
      </c>
      <c r="E118" s="133">
        <f t="shared" si="19"/>
        <v>5273.4393939393931</v>
      </c>
      <c r="F118" s="68">
        <v>5.5</v>
      </c>
      <c r="G118" s="66">
        <v>27453</v>
      </c>
      <c r="H118" s="107">
        <f t="shared" si="32"/>
        <v>25089.166666666668</v>
      </c>
      <c r="I118" s="69">
        <f t="shared" si="24"/>
        <v>26271.083333333336</v>
      </c>
      <c r="J118" s="66">
        <v>12000</v>
      </c>
      <c r="K118" s="119">
        <f t="shared" si="23"/>
        <v>8997.6439393939436</v>
      </c>
      <c r="L118" s="77">
        <f t="shared" si="30"/>
        <v>449.88219696969719</v>
      </c>
      <c r="M118" s="130">
        <f t="shared" si="33"/>
        <v>9553.1212121212138</v>
      </c>
      <c r="N118" s="131">
        <f t="shared" si="34"/>
        <v>4776.5606060606069</v>
      </c>
      <c r="O118" s="99"/>
      <c r="P118" s="88">
        <v>13685</v>
      </c>
      <c r="Q118" s="119">
        <f t="shared" si="31"/>
        <v>25089.166666666668</v>
      </c>
      <c r="R118" s="99"/>
      <c r="S118" s="99"/>
      <c r="T118" s="99"/>
      <c r="U118" s="99"/>
      <c r="V118" s="99"/>
      <c r="W118" s="99"/>
      <c r="X118" s="99"/>
      <c r="Y118" s="99"/>
      <c r="Z118" s="99"/>
      <c r="AA118" s="99"/>
      <c r="AB118" s="99"/>
      <c r="AC118" s="99"/>
      <c r="AD118" s="99"/>
      <c r="AE118" s="99"/>
      <c r="AF118" s="99"/>
      <c r="AG118" s="99"/>
      <c r="AH118" s="99"/>
      <c r="AI118" s="99"/>
      <c r="AJ118" s="99"/>
      <c r="AK118" s="99"/>
      <c r="AL118" s="99"/>
      <c r="AM118" s="99"/>
    </row>
    <row r="119" spans="1:39" s="71" customFormat="1" ht="13.8" x14ac:dyDescent="0.3">
      <c r="A119" s="125">
        <v>1354</v>
      </c>
      <c r="B119" s="67" t="s">
        <v>159</v>
      </c>
      <c r="C119" s="66">
        <v>20</v>
      </c>
      <c r="D119" s="88">
        <v>300</v>
      </c>
      <c r="E119" s="133">
        <f t="shared" si="19"/>
        <v>0</v>
      </c>
      <c r="F119" s="68">
        <v>4.5</v>
      </c>
      <c r="G119" s="66">
        <v>1101</v>
      </c>
      <c r="H119" s="107">
        <f t="shared" si="32"/>
        <v>1800</v>
      </c>
      <c r="I119" s="69">
        <f t="shared" si="24"/>
        <v>1450.5</v>
      </c>
      <c r="J119" s="66">
        <v>1200</v>
      </c>
      <c r="K119" s="119">
        <f t="shared" si="23"/>
        <v>250.5</v>
      </c>
      <c r="L119" s="77">
        <f>IF(K119&lt;=0,0, K119)/C119</f>
        <v>12.525</v>
      </c>
      <c r="M119" s="130">
        <f t="shared" si="33"/>
        <v>644.66666666666663</v>
      </c>
      <c r="N119" s="131">
        <f t="shared" si="34"/>
        <v>322.33333333333331</v>
      </c>
      <c r="O119" s="12"/>
      <c r="P119" s="14">
        <v>1200</v>
      </c>
      <c r="Q119" s="119">
        <f t="shared" si="31"/>
        <v>1800</v>
      </c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</row>
    <row r="120" spans="1:39" s="71" customFormat="1" ht="13.8" x14ac:dyDescent="0.3">
      <c r="A120" s="125">
        <v>128</v>
      </c>
      <c r="B120" s="67" t="s">
        <v>80</v>
      </c>
      <c r="C120" s="66">
        <v>6</v>
      </c>
      <c r="D120" s="88">
        <v>90</v>
      </c>
      <c r="E120" s="133">
        <f t="shared" si="19"/>
        <v>61.75</v>
      </c>
      <c r="F120" s="68">
        <v>4</v>
      </c>
      <c r="G120" s="66">
        <v>134</v>
      </c>
      <c r="H120" s="107">
        <f t="shared" si="32"/>
        <v>92</v>
      </c>
      <c r="I120" s="69">
        <f t="shared" si="24"/>
        <v>113</v>
      </c>
      <c r="J120" s="66">
        <v>36</v>
      </c>
      <c r="K120" s="119">
        <f t="shared" si="23"/>
        <v>15.25</v>
      </c>
      <c r="L120" s="77">
        <f>IF(K120&lt;=0,0, K120)/C120</f>
        <v>2.5416666666666665</v>
      </c>
      <c r="M120" s="130">
        <f t="shared" si="33"/>
        <v>56.5</v>
      </c>
      <c r="N120" s="131">
        <f t="shared" si="34"/>
        <v>28.25</v>
      </c>
      <c r="O120" s="99"/>
      <c r="P120" s="88">
        <v>69</v>
      </c>
      <c r="Q120" s="119">
        <f t="shared" si="31"/>
        <v>92</v>
      </c>
      <c r="R120" s="99"/>
      <c r="S120" s="99"/>
      <c r="T120" s="99"/>
      <c r="U120" s="99"/>
      <c r="V120" s="99"/>
      <c r="W120" s="99"/>
      <c r="X120" s="99"/>
      <c r="Y120" s="99"/>
      <c r="Z120" s="99"/>
      <c r="AA120" s="99"/>
      <c r="AB120" s="99"/>
      <c r="AC120" s="99"/>
      <c r="AD120" s="99"/>
      <c r="AE120" s="99"/>
      <c r="AF120" s="99"/>
      <c r="AG120" s="99"/>
      <c r="AH120" s="99"/>
      <c r="AI120" s="99"/>
      <c r="AJ120" s="99"/>
      <c r="AK120" s="99"/>
      <c r="AL120" s="99"/>
      <c r="AM120" s="99"/>
    </row>
    <row r="121" spans="1:39" s="71" customFormat="1" ht="13.8" x14ac:dyDescent="0.3">
      <c r="A121" s="125">
        <v>3138</v>
      </c>
      <c r="B121" s="67" t="s">
        <v>339</v>
      </c>
      <c r="C121" s="66">
        <v>24</v>
      </c>
      <c r="D121" s="88">
        <v>1636</v>
      </c>
      <c r="E121" s="133">
        <f t="shared" si="19"/>
        <v>1239.6904761904761</v>
      </c>
      <c r="F121" s="68">
        <v>7</v>
      </c>
      <c r="G121" s="66">
        <v>3460</v>
      </c>
      <c r="H121" s="107">
        <f t="shared" si="32"/>
        <v>2088.333333333333</v>
      </c>
      <c r="I121" s="69">
        <f t="shared" si="24"/>
        <v>2774.1666666666665</v>
      </c>
      <c r="J121" s="66">
        <v>1200</v>
      </c>
      <c r="K121" s="119">
        <f t="shared" si="23"/>
        <v>334.47619047619037</v>
      </c>
      <c r="L121" s="77">
        <f t="shared" ref="L121:L128" si="35">(I121-E121-J121)/C121</f>
        <v>13.936507936507931</v>
      </c>
      <c r="M121" s="130">
        <f t="shared" si="33"/>
        <v>792.61904761904759</v>
      </c>
      <c r="N121" s="131">
        <f t="shared" si="34"/>
        <v>396.3095238095238</v>
      </c>
      <c r="O121" s="99"/>
      <c r="P121" s="88">
        <v>895</v>
      </c>
      <c r="Q121" s="119">
        <f t="shared" si="31"/>
        <v>2088.333333333333</v>
      </c>
      <c r="R121" s="99"/>
      <c r="S121" s="99"/>
      <c r="T121" s="99"/>
      <c r="U121" s="99"/>
      <c r="V121" s="99"/>
      <c r="W121" s="99"/>
      <c r="X121" s="99"/>
      <c r="Y121" s="99"/>
      <c r="Z121" s="99"/>
      <c r="AA121" s="99"/>
      <c r="AB121" s="99"/>
      <c r="AC121" s="99"/>
      <c r="AD121" s="99"/>
      <c r="AE121" s="99"/>
      <c r="AF121" s="99"/>
      <c r="AG121" s="99"/>
      <c r="AH121" s="99"/>
      <c r="AI121" s="99"/>
      <c r="AJ121" s="99"/>
      <c r="AK121" s="99"/>
      <c r="AL121" s="99"/>
      <c r="AM121" s="99"/>
    </row>
    <row r="122" spans="1:39" s="71" customFormat="1" ht="13.8" x14ac:dyDescent="0.3">
      <c r="A122" s="125">
        <v>1384</v>
      </c>
      <c r="B122" s="67" t="s">
        <v>46</v>
      </c>
      <c r="C122" s="66">
        <v>24</v>
      </c>
      <c r="D122" s="125">
        <v>653</v>
      </c>
      <c r="E122" s="133">
        <f t="shared" si="19"/>
        <v>502.91666666666669</v>
      </c>
      <c r="F122" s="68">
        <v>8</v>
      </c>
      <c r="G122" s="66">
        <v>1012</v>
      </c>
      <c r="H122" s="107">
        <f t="shared" si="32"/>
        <v>1389.3333333333333</v>
      </c>
      <c r="I122" s="69">
        <f t="shared" si="24"/>
        <v>1200.6666666666665</v>
      </c>
      <c r="J122" s="66">
        <v>1200</v>
      </c>
      <c r="K122" s="119">
        <f t="shared" si="23"/>
        <v>-502.25000000000023</v>
      </c>
      <c r="L122" s="77">
        <f t="shared" si="35"/>
        <v>-20.927083333333343</v>
      </c>
      <c r="M122" s="130">
        <f t="shared" si="33"/>
        <v>300.16666666666663</v>
      </c>
      <c r="N122" s="131">
        <f t="shared" si="34"/>
        <v>150.08333333333331</v>
      </c>
      <c r="O122" s="99"/>
      <c r="P122" s="88">
        <v>521</v>
      </c>
      <c r="Q122" s="119">
        <f t="shared" si="31"/>
        <v>1389.3333333333333</v>
      </c>
      <c r="R122" s="99"/>
      <c r="S122" s="99"/>
      <c r="T122" s="99"/>
      <c r="U122" s="99"/>
      <c r="V122" s="99"/>
      <c r="W122" s="99"/>
      <c r="X122" s="99"/>
      <c r="Y122" s="99"/>
      <c r="Z122" s="99"/>
      <c r="AA122" s="99"/>
      <c r="AB122" s="99"/>
      <c r="AC122" s="99"/>
      <c r="AD122" s="99"/>
      <c r="AE122" s="99"/>
      <c r="AF122" s="99"/>
      <c r="AG122" s="99"/>
      <c r="AH122" s="99"/>
      <c r="AI122" s="99"/>
      <c r="AJ122" s="99"/>
      <c r="AK122" s="99"/>
      <c r="AL122" s="99"/>
      <c r="AM122" s="99"/>
    </row>
    <row r="123" spans="1:39" s="71" customFormat="1" ht="13.8" x14ac:dyDescent="0.3">
      <c r="A123" s="125">
        <v>1385</v>
      </c>
      <c r="B123" s="67" t="s">
        <v>45</v>
      </c>
      <c r="C123" s="66">
        <v>24</v>
      </c>
      <c r="D123" s="125">
        <v>1064</v>
      </c>
      <c r="E123" s="133">
        <f t="shared" si="19"/>
        <v>610.54761904761904</v>
      </c>
      <c r="F123" s="68">
        <v>7</v>
      </c>
      <c r="G123" s="66">
        <v>3427</v>
      </c>
      <c r="H123" s="107">
        <f t="shared" si="32"/>
        <v>2921.333333333333</v>
      </c>
      <c r="I123" s="69">
        <f t="shared" si="24"/>
        <v>3174.1666666666665</v>
      </c>
      <c r="J123" s="66"/>
      <c r="K123" s="119">
        <f t="shared" si="23"/>
        <v>2563.6190476190477</v>
      </c>
      <c r="L123" s="77">
        <f t="shared" si="35"/>
        <v>106.81746031746032</v>
      </c>
      <c r="M123" s="130">
        <f t="shared" si="33"/>
        <v>906.90476190476181</v>
      </c>
      <c r="N123" s="131">
        <f t="shared" si="34"/>
        <v>453.45238095238091</v>
      </c>
      <c r="O123" s="99"/>
      <c r="P123" s="88">
        <v>1252</v>
      </c>
      <c r="Q123" s="119">
        <f t="shared" si="31"/>
        <v>2921.333333333333</v>
      </c>
      <c r="R123" s="99"/>
      <c r="S123" s="99"/>
      <c r="T123" s="99"/>
      <c r="U123" s="99"/>
      <c r="V123" s="99"/>
      <c r="W123" s="99"/>
      <c r="X123" s="99"/>
      <c r="Y123" s="99"/>
      <c r="Z123" s="99"/>
      <c r="AA123" s="99"/>
      <c r="AB123" s="99"/>
      <c r="AC123" s="99"/>
      <c r="AD123" s="99"/>
      <c r="AE123" s="99"/>
      <c r="AF123" s="99"/>
      <c r="AG123" s="99"/>
      <c r="AH123" s="99"/>
      <c r="AI123" s="99"/>
      <c r="AJ123" s="99"/>
      <c r="AK123" s="99"/>
      <c r="AL123" s="99"/>
      <c r="AM123" s="99"/>
    </row>
    <row r="124" spans="1:39" s="71" customFormat="1" ht="13.8" x14ac:dyDescent="0.3">
      <c r="A124" s="125">
        <v>1712</v>
      </c>
      <c r="B124" s="67" t="s">
        <v>438</v>
      </c>
      <c r="C124" s="66">
        <v>12</v>
      </c>
      <c r="D124" s="88">
        <v>175</v>
      </c>
      <c r="E124" s="133">
        <f t="shared" si="19"/>
        <v>57</v>
      </c>
      <c r="F124" s="68">
        <v>7</v>
      </c>
      <c r="G124" s="66">
        <v>826</v>
      </c>
      <c r="H124" s="107">
        <v>826</v>
      </c>
      <c r="I124" s="69">
        <f t="shared" si="24"/>
        <v>826</v>
      </c>
      <c r="J124" s="66"/>
      <c r="K124" s="119">
        <f t="shared" si="23"/>
        <v>769</v>
      </c>
      <c r="L124" s="77">
        <f t="shared" si="35"/>
        <v>64.083333333333329</v>
      </c>
      <c r="M124" s="130">
        <f t="shared" si="33"/>
        <v>236</v>
      </c>
      <c r="N124" s="131">
        <f t="shared" si="34"/>
        <v>118</v>
      </c>
      <c r="O124" s="99"/>
      <c r="P124" s="88"/>
      <c r="Q124" s="119"/>
      <c r="R124" s="99"/>
      <c r="S124" s="99"/>
      <c r="T124" s="99"/>
      <c r="U124" s="99"/>
      <c r="V124" s="99"/>
      <c r="W124" s="99"/>
      <c r="X124" s="99"/>
      <c r="Y124" s="99"/>
      <c r="Z124" s="99"/>
      <c r="AA124" s="99"/>
      <c r="AB124" s="99"/>
      <c r="AC124" s="99"/>
      <c r="AD124" s="99"/>
      <c r="AE124" s="99"/>
      <c r="AF124" s="99"/>
      <c r="AG124" s="99"/>
      <c r="AH124" s="99"/>
      <c r="AI124" s="99"/>
      <c r="AJ124" s="99"/>
      <c r="AK124" s="99"/>
      <c r="AL124" s="99"/>
      <c r="AM124" s="99"/>
    </row>
    <row r="125" spans="1:39" s="71" customFormat="1" ht="13.8" x14ac:dyDescent="0.3">
      <c r="A125" s="125">
        <v>1386</v>
      </c>
      <c r="B125" s="67" t="s">
        <v>66</v>
      </c>
      <c r="C125" s="66">
        <v>6</v>
      </c>
      <c r="D125" s="88">
        <v>219</v>
      </c>
      <c r="E125" s="133">
        <f t="shared" si="19"/>
        <v>167.33333333333334</v>
      </c>
      <c r="F125" s="68">
        <v>7</v>
      </c>
      <c r="G125" s="66">
        <v>196</v>
      </c>
      <c r="H125" s="107">
        <f>Q125</f>
        <v>527.33333333333326</v>
      </c>
      <c r="I125" s="69">
        <f t="shared" si="24"/>
        <v>361.66666666666663</v>
      </c>
      <c r="J125" s="66">
        <v>120</v>
      </c>
      <c r="K125" s="119">
        <f t="shared" si="23"/>
        <v>74.333333333333286</v>
      </c>
      <c r="L125" s="77">
        <f t="shared" si="35"/>
        <v>12.38888888888888</v>
      </c>
      <c r="M125" s="130">
        <f t="shared" si="33"/>
        <v>103.33333333333333</v>
      </c>
      <c r="N125" s="131">
        <f t="shared" si="34"/>
        <v>51.666666666666664</v>
      </c>
      <c r="O125" s="99"/>
      <c r="P125" s="88">
        <v>226</v>
      </c>
      <c r="Q125" s="119">
        <f t="shared" ref="Q125:Q164" si="36">P125/3*F125</f>
        <v>527.33333333333326</v>
      </c>
      <c r="R125" s="99"/>
      <c r="S125" s="99"/>
      <c r="T125" s="99"/>
      <c r="U125" s="99"/>
      <c r="V125" s="99"/>
      <c r="W125" s="99"/>
      <c r="X125" s="99"/>
      <c r="Y125" s="99"/>
      <c r="Z125" s="99"/>
      <c r="AA125" s="99"/>
      <c r="AB125" s="99"/>
      <c r="AC125" s="99"/>
      <c r="AD125" s="99"/>
      <c r="AE125" s="99"/>
      <c r="AF125" s="99"/>
      <c r="AG125" s="99"/>
      <c r="AH125" s="99"/>
      <c r="AI125" s="99"/>
      <c r="AJ125" s="99"/>
      <c r="AK125" s="99"/>
      <c r="AL125" s="99"/>
      <c r="AM125" s="99"/>
    </row>
    <row r="126" spans="1:39" s="71" customFormat="1" ht="13.8" x14ac:dyDescent="0.3">
      <c r="A126" s="125">
        <v>91</v>
      </c>
      <c r="B126" s="67" t="s">
        <v>61</v>
      </c>
      <c r="C126" s="66">
        <v>12</v>
      </c>
      <c r="D126" s="125">
        <v>773</v>
      </c>
      <c r="E126" s="133">
        <f t="shared" si="19"/>
        <v>627.83333333333326</v>
      </c>
      <c r="F126" s="68">
        <v>10</v>
      </c>
      <c r="G126" s="66">
        <v>880</v>
      </c>
      <c r="H126" s="107">
        <f>Q126</f>
        <v>2023.3333333333335</v>
      </c>
      <c r="I126" s="69">
        <f t="shared" si="24"/>
        <v>1451.6666666666667</v>
      </c>
      <c r="J126" s="66">
        <v>180</v>
      </c>
      <c r="K126" s="119">
        <f t="shared" si="23"/>
        <v>643.83333333333348</v>
      </c>
      <c r="L126" s="77">
        <f t="shared" si="35"/>
        <v>53.652777777777793</v>
      </c>
      <c r="M126" s="130">
        <f t="shared" si="33"/>
        <v>290.33333333333337</v>
      </c>
      <c r="N126" s="131">
        <f t="shared" si="34"/>
        <v>145.16666666666669</v>
      </c>
      <c r="O126" s="99"/>
      <c r="P126" s="88">
        <v>607</v>
      </c>
      <c r="Q126" s="119">
        <f t="shared" si="36"/>
        <v>2023.3333333333335</v>
      </c>
      <c r="R126" s="99"/>
      <c r="S126" s="99"/>
      <c r="T126" s="99"/>
      <c r="U126" s="99"/>
      <c r="V126" s="99"/>
      <c r="W126" s="99"/>
      <c r="X126" s="99"/>
      <c r="Y126" s="99"/>
      <c r="Z126" s="99"/>
      <c r="AA126" s="99"/>
      <c r="AB126" s="99"/>
      <c r="AC126" s="99"/>
      <c r="AD126" s="99"/>
      <c r="AE126" s="99"/>
      <c r="AF126" s="99"/>
      <c r="AG126" s="99"/>
      <c r="AH126" s="99"/>
      <c r="AI126" s="99"/>
      <c r="AJ126" s="99"/>
      <c r="AK126" s="99"/>
      <c r="AL126" s="99"/>
      <c r="AM126" s="99"/>
    </row>
    <row r="127" spans="1:39" s="71" customFormat="1" ht="13.8" x14ac:dyDescent="0.3">
      <c r="A127" s="125">
        <v>1467</v>
      </c>
      <c r="B127" s="67" t="s">
        <v>263</v>
      </c>
      <c r="C127" s="66">
        <v>24</v>
      </c>
      <c r="D127" s="88">
        <v>1029</v>
      </c>
      <c r="E127" s="133">
        <f t="shared" si="19"/>
        <v>963.5</v>
      </c>
      <c r="F127" s="68">
        <v>9</v>
      </c>
      <c r="G127" s="66">
        <v>765</v>
      </c>
      <c r="H127" s="107">
        <f>Q127</f>
        <v>414</v>
      </c>
      <c r="I127" s="69">
        <f t="shared" si="24"/>
        <v>589.5</v>
      </c>
      <c r="J127" s="66"/>
      <c r="K127" s="119">
        <f t="shared" si="23"/>
        <v>-374</v>
      </c>
      <c r="L127" s="77">
        <f t="shared" si="35"/>
        <v>-15.583333333333334</v>
      </c>
      <c r="M127" s="130">
        <f t="shared" si="33"/>
        <v>131</v>
      </c>
      <c r="N127" s="131">
        <f t="shared" si="34"/>
        <v>65.5</v>
      </c>
      <c r="O127" s="99"/>
      <c r="P127" s="88">
        <v>138</v>
      </c>
      <c r="Q127" s="119">
        <f t="shared" si="36"/>
        <v>414</v>
      </c>
      <c r="R127" s="99"/>
      <c r="S127" s="99"/>
      <c r="T127" s="99"/>
      <c r="U127" s="99"/>
      <c r="V127" s="99"/>
      <c r="W127" s="99"/>
      <c r="X127" s="99"/>
      <c r="Y127" s="99"/>
      <c r="Z127" s="99"/>
      <c r="AA127" s="99"/>
      <c r="AB127" s="99"/>
      <c r="AC127" s="99"/>
      <c r="AD127" s="99"/>
      <c r="AE127" s="99"/>
      <c r="AF127" s="99"/>
      <c r="AG127" s="99"/>
      <c r="AH127" s="99"/>
      <c r="AI127" s="99"/>
      <c r="AJ127" s="99"/>
      <c r="AK127" s="99"/>
      <c r="AL127" s="99"/>
      <c r="AM127" s="99"/>
    </row>
    <row r="128" spans="1:39" s="71" customFormat="1" ht="13.8" x14ac:dyDescent="0.3">
      <c r="A128" s="125">
        <v>1468</v>
      </c>
      <c r="B128" s="67" t="s">
        <v>160</v>
      </c>
      <c r="C128" s="66">
        <v>24</v>
      </c>
      <c r="D128" s="88">
        <v>2390</v>
      </c>
      <c r="E128" s="133">
        <f t="shared" si="19"/>
        <v>1585.6666666666665</v>
      </c>
      <c r="F128" s="68">
        <v>9</v>
      </c>
      <c r="G128" s="66">
        <v>8091</v>
      </c>
      <c r="H128" s="107">
        <f>Q128</f>
        <v>6387</v>
      </c>
      <c r="I128" s="69">
        <f t="shared" si="24"/>
        <v>7239</v>
      </c>
      <c r="J128" s="66">
        <v>4800</v>
      </c>
      <c r="K128" s="119">
        <f t="shared" si="23"/>
        <v>853.33333333333394</v>
      </c>
      <c r="L128" s="77">
        <f t="shared" si="35"/>
        <v>35.555555555555578</v>
      </c>
      <c r="M128" s="130">
        <f t="shared" si="33"/>
        <v>1608.6666666666667</v>
      </c>
      <c r="N128" s="131">
        <f t="shared" si="34"/>
        <v>804.33333333333337</v>
      </c>
      <c r="O128" s="99"/>
      <c r="P128" s="88">
        <v>2129</v>
      </c>
      <c r="Q128" s="119">
        <f t="shared" si="36"/>
        <v>6387</v>
      </c>
      <c r="R128" s="99"/>
      <c r="S128" s="99"/>
      <c r="T128" s="99"/>
      <c r="U128" s="99"/>
      <c r="V128" s="99"/>
      <c r="W128" s="99"/>
      <c r="X128" s="99"/>
      <c r="Y128" s="99"/>
      <c r="Z128" s="99"/>
      <c r="AA128" s="99"/>
      <c r="AB128" s="99"/>
      <c r="AC128" s="99"/>
      <c r="AD128" s="99"/>
      <c r="AE128" s="99"/>
      <c r="AF128" s="99"/>
      <c r="AG128" s="99"/>
      <c r="AH128" s="99"/>
      <c r="AI128" s="99"/>
      <c r="AJ128" s="99"/>
      <c r="AK128" s="99"/>
      <c r="AL128" s="99"/>
      <c r="AM128" s="99"/>
    </row>
    <row r="129" spans="1:39" s="71" customFormat="1" ht="13.8" x14ac:dyDescent="0.3">
      <c r="A129" s="120">
        <v>1317</v>
      </c>
      <c r="B129" s="100" t="s">
        <v>162</v>
      </c>
      <c r="C129" s="120">
        <v>50</v>
      </c>
      <c r="D129" s="120">
        <v>0</v>
      </c>
      <c r="E129" s="133">
        <f>IF(D129-N129&gt;=0,D129-N129,0)</f>
        <v>0</v>
      </c>
      <c r="F129" s="116">
        <v>4</v>
      </c>
      <c r="G129" s="120">
        <v>2448</v>
      </c>
      <c r="H129" s="107">
        <f>N129*F129</f>
        <v>2392</v>
      </c>
      <c r="I129" s="121">
        <f t="shared" si="24"/>
        <v>2420</v>
      </c>
      <c r="J129" s="120">
        <v>2500</v>
      </c>
      <c r="K129" s="121">
        <f>I129-E129-J129</f>
        <v>-80</v>
      </c>
      <c r="L129" s="77">
        <f>IF(K129&lt;=0,0, K129)/C129</f>
        <v>0</v>
      </c>
      <c r="M129" s="130">
        <f t="shared" si="33"/>
        <v>1210</v>
      </c>
      <c r="N129" s="131">
        <v>598</v>
      </c>
      <c r="O129" s="123"/>
      <c r="P129" s="120">
        <v>0</v>
      </c>
      <c r="Q129" s="119">
        <f t="shared" si="36"/>
        <v>0</v>
      </c>
      <c r="R129" s="123"/>
      <c r="S129" s="123"/>
      <c r="T129" s="123"/>
      <c r="U129" s="123"/>
      <c r="V129" s="123"/>
      <c r="W129" s="123"/>
      <c r="X129" s="123"/>
      <c r="Y129" s="123"/>
      <c r="Z129" s="123"/>
      <c r="AA129" s="123"/>
      <c r="AB129" s="123"/>
      <c r="AC129" s="123"/>
      <c r="AD129" s="123"/>
      <c r="AE129" s="123"/>
      <c r="AF129" s="123"/>
      <c r="AG129" s="123"/>
      <c r="AH129" s="123"/>
      <c r="AI129" s="123"/>
      <c r="AJ129" s="123"/>
      <c r="AK129" s="123"/>
      <c r="AL129" s="123"/>
      <c r="AM129" s="123"/>
    </row>
    <row r="130" spans="1:39" s="71" customFormat="1" ht="13.8" x14ac:dyDescent="0.3">
      <c r="A130" s="120">
        <v>1319</v>
      </c>
      <c r="B130" s="100" t="s">
        <v>161</v>
      </c>
      <c r="C130" s="120">
        <v>50</v>
      </c>
      <c r="D130" s="120">
        <v>0</v>
      </c>
      <c r="E130" s="133">
        <f t="shared" si="19"/>
        <v>0</v>
      </c>
      <c r="F130" s="116">
        <v>4</v>
      </c>
      <c r="G130" s="120">
        <v>2782</v>
      </c>
      <c r="H130" s="107">
        <f>N130*F130</f>
        <v>2560</v>
      </c>
      <c r="I130" s="121">
        <f t="shared" si="24"/>
        <v>2671</v>
      </c>
      <c r="J130" s="120"/>
      <c r="K130" s="121">
        <f t="shared" si="23"/>
        <v>2671</v>
      </c>
      <c r="L130" s="77">
        <f>IF(K130&lt;=0,0, K130)/C130</f>
        <v>53.42</v>
      </c>
      <c r="M130" s="130">
        <f t="shared" si="33"/>
        <v>1335.5</v>
      </c>
      <c r="N130" s="131">
        <v>640</v>
      </c>
      <c r="O130" s="123"/>
      <c r="P130" s="120">
        <v>0</v>
      </c>
      <c r="Q130" s="119">
        <f t="shared" si="36"/>
        <v>0</v>
      </c>
      <c r="R130" s="123"/>
      <c r="S130" s="123"/>
      <c r="T130" s="123"/>
      <c r="U130" s="123"/>
      <c r="V130" s="123"/>
      <c r="W130" s="123"/>
      <c r="X130" s="123"/>
      <c r="Y130" s="123"/>
      <c r="Z130" s="123"/>
      <c r="AA130" s="123"/>
      <c r="AB130" s="123"/>
      <c r="AC130" s="123"/>
      <c r="AD130" s="123"/>
      <c r="AE130" s="123"/>
      <c r="AF130" s="123"/>
      <c r="AG130" s="123"/>
      <c r="AH130" s="123"/>
      <c r="AI130" s="123"/>
      <c r="AJ130" s="123"/>
      <c r="AK130" s="123"/>
      <c r="AL130" s="123"/>
      <c r="AM130" s="123"/>
    </row>
    <row r="131" spans="1:39" s="123" customFormat="1" ht="13.8" x14ac:dyDescent="0.3">
      <c r="A131" s="125">
        <v>3108</v>
      </c>
      <c r="B131" s="67" t="s">
        <v>86</v>
      </c>
      <c r="C131" s="66">
        <v>12</v>
      </c>
      <c r="D131" s="88">
        <v>1471</v>
      </c>
      <c r="E131" s="133">
        <f t="shared" si="19"/>
        <v>1207</v>
      </c>
      <c r="F131" s="68">
        <v>9</v>
      </c>
      <c r="G131" s="66">
        <v>2250</v>
      </c>
      <c r="H131" s="107">
        <f t="shared" ref="H131:H164" si="37">Q131</f>
        <v>2502</v>
      </c>
      <c r="I131" s="69">
        <f t="shared" si="24"/>
        <v>2376</v>
      </c>
      <c r="J131" s="66">
        <v>240</v>
      </c>
      <c r="K131" s="119">
        <f t="shared" si="23"/>
        <v>929</v>
      </c>
      <c r="L131" s="77">
        <f>(I131-E131-J131)/C131</f>
        <v>77.416666666666671</v>
      </c>
      <c r="M131" s="130">
        <f t="shared" si="33"/>
        <v>528</v>
      </c>
      <c r="N131" s="131">
        <f t="shared" si="34"/>
        <v>264</v>
      </c>
      <c r="O131" s="99"/>
      <c r="P131" s="88">
        <v>834</v>
      </c>
      <c r="Q131" s="119">
        <f t="shared" si="36"/>
        <v>2502</v>
      </c>
      <c r="R131" s="99"/>
      <c r="S131" s="99"/>
      <c r="T131" s="99"/>
      <c r="U131" s="99"/>
      <c r="V131" s="99"/>
      <c r="W131" s="99"/>
      <c r="X131" s="99"/>
      <c r="Y131" s="99"/>
      <c r="Z131" s="99"/>
      <c r="AA131" s="99"/>
      <c r="AB131" s="99"/>
      <c r="AC131" s="99"/>
      <c r="AD131" s="99"/>
      <c r="AE131" s="99"/>
      <c r="AF131" s="99"/>
      <c r="AG131" s="99"/>
      <c r="AH131" s="99"/>
      <c r="AI131" s="99"/>
      <c r="AJ131" s="99"/>
      <c r="AK131" s="99"/>
      <c r="AL131" s="99"/>
      <c r="AM131" s="99"/>
    </row>
    <row r="132" spans="1:39" s="71" customFormat="1" ht="13.8" x14ac:dyDescent="0.3">
      <c r="A132" s="125">
        <v>1322</v>
      </c>
      <c r="B132" s="67" t="s">
        <v>72</v>
      </c>
      <c r="C132" s="66">
        <v>20</v>
      </c>
      <c r="D132" s="88">
        <v>300</v>
      </c>
      <c r="E132" s="133">
        <f t="shared" si="19"/>
        <v>79.916666666666686</v>
      </c>
      <c r="F132" s="68">
        <v>4</v>
      </c>
      <c r="G132" s="66">
        <v>934</v>
      </c>
      <c r="H132" s="107">
        <f t="shared" si="37"/>
        <v>826.66666666666663</v>
      </c>
      <c r="I132" s="69">
        <f t="shared" si="24"/>
        <v>880.33333333333326</v>
      </c>
      <c r="J132" s="66">
        <v>600</v>
      </c>
      <c r="K132" s="119">
        <f t="shared" si="23"/>
        <v>200.41666666666652</v>
      </c>
      <c r="L132" s="77">
        <f>IF(K132&lt;=0,0, K132)/C132</f>
        <v>10.020833333333325</v>
      </c>
      <c r="M132" s="130">
        <f t="shared" si="33"/>
        <v>440.16666666666663</v>
      </c>
      <c r="N132" s="131">
        <f t="shared" si="34"/>
        <v>220.08333333333331</v>
      </c>
      <c r="O132" s="99"/>
      <c r="P132" s="88">
        <v>620</v>
      </c>
      <c r="Q132" s="119">
        <f t="shared" si="36"/>
        <v>826.66666666666663</v>
      </c>
      <c r="R132" s="99"/>
      <c r="S132" s="99"/>
      <c r="T132" s="99"/>
      <c r="U132" s="99"/>
      <c r="V132" s="99"/>
      <c r="W132" s="99"/>
      <c r="X132" s="99"/>
      <c r="Y132" s="99"/>
      <c r="Z132" s="99"/>
      <c r="AA132" s="99"/>
      <c r="AB132" s="99"/>
      <c r="AC132" s="99"/>
      <c r="AD132" s="99"/>
      <c r="AE132" s="99"/>
      <c r="AF132" s="99"/>
      <c r="AG132" s="99"/>
      <c r="AH132" s="99"/>
      <c r="AI132" s="99"/>
      <c r="AJ132" s="99"/>
      <c r="AK132" s="99"/>
      <c r="AL132" s="99"/>
      <c r="AM132" s="99"/>
    </row>
    <row r="133" spans="1:39" s="71" customFormat="1" ht="13.8" x14ac:dyDescent="0.3">
      <c r="A133" s="125">
        <v>3126</v>
      </c>
      <c r="B133" s="100" t="s">
        <v>425</v>
      </c>
      <c r="C133" s="120">
        <v>12</v>
      </c>
      <c r="D133" s="120">
        <v>692</v>
      </c>
      <c r="E133" s="133">
        <f t="shared" si="19"/>
        <v>454.09523809523807</v>
      </c>
      <c r="F133" s="116">
        <v>7</v>
      </c>
      <c r="G133" s="120">
        <v>1464</v>
      </c>
      <c r="H133" s="107">
        <f t="shared" si="37"/>
        <v>1866.6666666666667</v>
      </c>
      <c r="I133" s="121">
        <f t="shared" si="24"/>
        <v>1665.3333333333335</v>
      </c>
      <c r="J133" s="120">
        <v>1920</v>
      </c>
      <c r="K133" s="121">
        <f t="shared" si="23"/>
        <v>-708.76190476190459</v>
      </c>
      <c r="L133" s="77">
        <f t="shared" ref="L133:L151" si="38">(I133-E133-J133)/C133</f>
        <v>-59.063492063492049</v>
      </c>
      <c r="M133" s="130">
        <f t="shared" si="33"/>
        <v>475.80952380952385</v>
      </c>
      <c r="N133" s="131">
        <f t="shared" si="34"/>
        <v>237.90476190476193</v>
      </c>
      <c r="O133" s="123"/>
      <c r="P133" s="120">
        <v>800</v>
      </c>
      <c r="Q133" s="119">
        <f t="shared" si="36"/>
        <v>1866.6666666666667</v>
      </c>
      <c r="R133" s="123"/>
      <c r="S133" s="123"/>
      <c r="T133" s="123"/>
      <c r="U133" s="123"/>
      <c r="V133" s="123"/>
      <c r="W133" s="123"/>
      <c r="X133" s="123"/>
      <c r="Y133" s="123"/>
      <c r="Z133" s="123"/>
      <c r="AA133" s="123"/>
      <c r="AB133" s="123"/>
      <c r="AC133" s="123"/>
      <c r="AD133" s="123"/>
      <c r="AE133" s="123"/>
      <c r="AF133" s="123"/>
      <c r="AG133" s="123"/>
      <c r="AH133" s="123"/>
      <c r="AI133" s="123"/>
      <c r="AJ133" s="123"/>
      <c r="AK133" s="123"/>
      <c r="AL133" s="123"/>
      <c r="AM133" s="123"/>
    </row>
    <row r="134" spans="1:39" s="71" customFormat="1" ht="13.8" x14ac:dyDescent="0.3">
      <c r="A134" s="125">
        <v>3070</v>
      </c>
      <c r="B134" s="67" t="s">
        <v>426</v>
      </c>
      <c r="C134" s="66">
        <v>12</v>
      </c>
      <c r="D134" s="88">
        <v>627</v>
      </c>
      <c r="E134" s="133">
        <f t="shared" si="19"/>
        <v>411.71428571428572</v>
      </c>
      <c r="F134" s="68">
        <v>7</v>
      </c>
      <c r="G134" s="66">
        <v>1264</v>
      </c>
      <c r="H134" s="107">
        <f t="shared" si="37"/>
        <v>1750</v>
      </c>
      <c r="I134" s="69">
        <f t="shared" si="24"/>
        <v>1507</v>
      </c>
      <c r="J134" s="66">
        <v>900</v>
      </c>
      <c r="K134" s="119">
        <f t="shared" si="23"/>
        <v>195.28571428571422</v>
      </c>
      <c r="L134" s="77">
        <f t="shared" si="38"/>
        <v>16.273809523809518</v>
      </c>
      <c r="M134" s="130">
        <f t="shared" si="33"/>
        <v>430.57142857142856</v>
      </c>
      <c r="N134" s="131">
        <f t="shared" si="34"/>
        <v>215.28571428571428</v>
      </c>
      <c r="O134" s="99"/>
      <c r="P134" s="88">
        <v>750</v>
      </c>
      <c r="Q134" s="119">
        <f t="shared" si="36"/>
        <v>1750</v>
      </c>
      <c r="R134" s="99"/>
      <c r="S134" s="99"/>
      <c r="T134" s="99"/>
      <c r="U134" s="99"/>
      <c r="V134" s="99"/>
      <c r="W134" s="99"/>
      <c r="X134" s="99"/>
      <c r="Y134" s="99"/>
      <c r="Z134" s="99"/>
      <c r="AA134" s="99"/>
      <c r="AB134" s="99"/>
      <c r="AC134" s="99"/>
      <c r="AD134" s="99"/>
      <c r="AE134" s="99"/>
      <c r="AF134" s="99"/>
      <c r="AG134" s="99"/>
      <c r="AH134" s="99"/>
      <c r="AI134" s="99"/>
      <c r="AJ134" s="99"/>
      <c r="AK134" s="99"/>
      <c r="AL134" s="99"/>
      <c r="AM134" s="99"/>
    </row>
    <row r="135" spans="1:39" s="123" customFormat="1" ht="13.8" x14ac:dyDescent="0.3">
      <c r="A135" s="125">
        <v>3054</v>
      </c>
      <c r="B135" s="67" t="s">
        <v>427</v>
      </c>
      <c r="C135" s="66">
        <v>12</v>
      </c>
      <c r="D135" s="88">
        <v>720</v>
      </c>
      <c r="E135" s="133">
        <f t="shared" si="19"/>
        <v>591.04761904761904</v>
      </c>
      <c r="F135" s="68">
        <v>7</v>
      </c>
      <c r="G135" s="66">
        <v>872</v>
      </c>
      <c r="H135" s="107">
        <f t="shared" si="37"/>
        <v>933.33333333333337</v>
      </c>
      <c r="I135" s="69">
        <f t="shared" si="24"/>
        <v>902.66666666666674</v>
      </c>
      <c r="J135" s="66"/>
      <c r="K135" s="119">
        <f t="shared" si="23"/>
        <v>311.61904761904771</v>
      </c>
      <c r="L135" s="77">
        <f t="shared" si="38"/>
        <v>25.968253968253975</v>
      </c>
      <c r="M135" s="130">
        <f t="shared" si="33"/>
        <v>257.90476190476193</v>
      </c>
      <c r="N135" s="131">
        <f t="shared" si="34"/>
        <v>128.95238095238096</v>
      </c>
      <c r="O135" s="99"/>
      <c r="P135" s="88">
        <v>400</v>
      </c>
      <c r="Q135" s="119">
        <f t="shared" si="36"/>
        <v>933.33333333333337</v>
      </c>
      <c r="R135" s="99"/>
      <c r="S135" s="99"/>
      <c r="T135" s="99"/>
      <c r="U135" s="99"/>
      <c r="V135" s="99"/>
      <c r="W135" s="99"/>
      <c r="X135" s="99"/>
      <c r="Y135" s="99"/>
      <c r="Z135" s="99"/>
      <c r="AA135" s="99"/>
      <c r="AB135" s="99"/>
      <c r="AC135" s="99"/>
      <c r="AD135" s="99"/>
      <c r="AE135" s="99"/>
      <c r="AF135" s="99"/>
      <c r="AG135" s="99"/>
      <c r="AH135" s="99"/>
      <c r="AI135" s="99"/>
      <c r="AJ135" s="99"/>
      <c r="AK135" s="99"/>
      <c r="AL135" s="99"/>
      <c r="AM135" s="99"/>
    </row>
    <row r="136" spans="1:39" s="71" customFormat="1" ht="13.8" x14ac:dyDescent="0.3">
      <c r="A136" s="125">
        <v>3056</v>
      </c>
      <c r="B136" s="67" t="s">
        <v>428</v>
      </c>
      <c r="C136" s="66">
        <v>12</v>
      </c>
      <c r="D136" s="88">
        <v>593</v>
      </c>
      <c r="E136" s="133">
        <f t="shared" si="19"/>
        <v>418.09523809523807</v>
      </c>
      <c r="F136" s="68">
        <v>7</v>
      </c>
      <c r="G136" s="66">
        <v>932</v>
      </c>
      <c r="H136" s="107">
        <f t="shared" si="37"/>
        <v>1516.6666666666665</v>
      </c>
      <c r="I136" s="69">
        <f t="shared" si="24"/>
        <v>1224.3333333333333</v>
      </c>
      <c r="J136" s="66">
        <v>720</v>
      </c>
      <c r="K136" s="119">
        <f t="shared" si="23"/>
        <v>86.238095238095184</v>
      </c>
      <c r="L136" s="77">
        <f t="shared" si="38"/>
        <v>7.1865079365079323</v>
      </c>
      <c r="M136" s="130">
        <f t="shared" si="33"/>
        <v>349.8095238095238</v>
      </c>
      <c r="N136" s="131">
        <f t="shared" si="34"/>
        <v>174.9047619047619</v>
      </c>
      <c r="O136" s="99"/>
      <c r="P136" s="88">
        <v>650</v>
      </c>
      <c r="Q136" s="119">
        <f t="shared" si="36"/>
        <v>1516.6666666666665</v>
      </c>
      <c r="R136" s="99"/>
      <c r="S136" s="99"/>
      <c r="T136" s="99"/>
      <c r="U136" s="99"/>
      <c r="V136" s="99"/>
      <c r="W136" s="99"/>
      <c r="X136" s="99"/>
      <c r="Y136" s="99"/>
      <c r="Z136" s="99"/>
      <c r="AA136" s="99"/>
      <c r="AB136" s="99"/>
      <c r="AC136" s="99"/>
      <c r="AD136" s="99"/>
      <c r="AE136" s="99"/>
      <c r="AF136" s="99"/>
      <c r="AG136" s="99"/>
      <c r="AH136" s="99"/>
      <c r="AI136" s="99"/>
      <c r="AJ136" s="99"/>
      <c r="AK136" s="99"/>
      <c r="AL136" s="99"/>
      <c r="AM136" s="99"/>
    </row>
    <row r="137" spans="1:39" s="71" customFormat="1" ht="13.8" x14ac:dyDescent="0.3">
      <c r="A137" s="125">
        <v>3053</v>
      </c>
      <c r="B137" s="67" t="s">
        <v>429</v>
      </c>
      <c r="C137" s="66">
        <v>12</v>
      </c>
      <c r="D137" s="88">
        <v>648</v>
      </c>
      <c r="E137" s="133">
        <f t="shared" si="19"/>
        <v>413.61904761904759</v>
      </c>
      <c r="F137" s="68">
        <v>7</v>
      </c>
      <c r="G137" s="66">
        <v>1648</v>
      </c>
      <c r="H137" s="107">
        <f t="shared" si="37"/>
        <v>1633.3333333333335</v>
      </c>
      <c r="I137" s="69">
        <f t="shared" si="24"/>
        <v>1640.6666666666667</v>
      </c>
      <c r="J137" s="66">
        <v>840</v>
      </c>
      <c r="K137" s="119">
        <f t="shared" si="23"/>
        <v>387.04761904761926</v>
      </c>
      <c r="L137" s="77">
        <f t="shared" si="38"/>
        <v>32.253968253968274</v>
      </c>
      <c r="M137" s="130">
        <f t="shared" si="33"/>
        <v>468.76190476190476</v>
      </c>
      <c r="N137" s="131">
        <f t="shared" si="34"/>
        <v>234.38095238095238</v>
      </c>
      <c r="O137" s="99"/>
      <c r="P137" s="88">
        <v>700</v>
      </c>
      <c r="Q137" s="119">
        <f t="shared" si="36"/>
        <v>1633.3333333333335</v>
      </c>
      <c r="R137" s="99"/>
      <c r="S137" s="99"/>
      <c r="T137" s="99"/>
      <c r="U137" s="99"/>
      <c r="V137" s="99"/>
      <c r="W137" s="99"/>
      <c r="X137" s="99"/>
      <c r="Y137" s="99"/>
      <c r="Z137" s="99"/>
      <c r="AA137" s="99"/>
      <c r="AB137" s="99"/>
      <c r="AC137" s="99"/>
      <c r="AD137" s="99"/>
      <c r="AE137" s="99"/>
      <c r="AF137" s="99"/>
      <c r="AG137" s="99"/>
      <c r="AH137" s="99"/>
      <c r="AI137" s="99"/>
      <c r="AJ137" s="99"/>
      <c r="AK137" s="99"/>
      <c r="AL137" s="99"/>
      <c r="AM137" s="99"/>
    </row>
    <row r="138" spans="1:39" s="71" customFormat="1" ht="13.8" x14ac:dyDescent="0.3">
      <c r="A138" s="125">
        <v>3124</v>
      </c>
      <c r="B138" s="67" t="s">
        <v>461</v>
      </c>
      <c r="C138" s="66">
        <v>12</v>
      </c>
      <c r="D138" s="88">
        <v>0</v>
      </c>
      <c r="E138" s="133">
        <f t="shared" si="19"/>
        <v>0</v>
      </c>
      <c r="F138" s="68">
        <v>7</v>
      </c>
      <c r="G138" s="66">
        <v>932</v>
      </c>
      <c r="H138" s="107">
        <v>1517</v>
      </c>
      <c r="I138" s="69">
        <f t="shared" si="24"/>
        <v>1224.5</v>
      </c>
      <c r="J138" s="66">
        <v>720</v>
      </c>
      <c r="K138" s="119">
        <f t="shared" si="23"/>
        <v>504.5</v>
      </c>
      <c r="L138" s="77">
        <f t="shared" si="38"/>
        <v>42.041666666666664</v>
      </c>
      <c r="M138" s="130">
        <f t="shared" si="33"/>
        <v>349.85714285714283</v>
      </c>
      <c r="N138" s="131">
        <f t="shared" si="34"/>
        <v>174.92857142857142</v>
      </c>
      <c r="O138" s="99"/>
      <c r="P138" s="88"/>
      <c r="Q138" s="119"/>
      <c r="R138" s="99"/>
      <c r="S138" s="99"/>
      <c r="T138" s="99"/>
      <c r="U138" s="99"/>
      <c r="V138" s="99"/>
      <c r="W138" s="99"/>
      <c r="X138" s="99"/>
      <c r="Y138" s="99"/>
      <c r="Z138" s="99"/>
      <c r="AA138" s="99"/>
      <c r="AB138" s="99"/>
      <c r="AC138" s="99"/>
      <c r="AD138" s="99"/>
      <c r="AE138" s="99"/>
      <c r="AF138" s="99"/>
      <c r="AG138" s="99"/>
      <c r="AH138" s="99"/>
      <c r="AI138" s="99"/>
      <c r="AJ138" s="99"/>
      <c r="AK138" s="99"/>
      <c r="AL138" s="99"/>
      <c r="AM138" s="99"/>
    </row>
    <row r="139" spans="1:39" s="71" customFormat="1" ht="13.8" x14ac:dyDescent="0.3">
      <c r="A139" s="125">
        <v>3055</v>
      </c>
      <c r="B139" s="67" t="s">
        <v>430</v>
      </c>
      <c r="C139" s="66">
        <v>12</v>
      </c>
      <c r="D139" s="88">
        <v>2016</v>
      </c>
      <c r="E139" s="133">
        <f t="shared" si="19"/>
        <v>1486.8571428571429</v>
      </c>
      <c r="F139" s="68">
        <v>7</v>
      </c>
      <c r="G139" s="66">
        <v>2508</v>
      </c>
      <c r="H139" s="107">
        <f t="shared" si="37"/>
        <v>4900</v>
      </c>
      <c r="I139" s="69">
        <f t="shared" si="24"/>
        <v>3704</v>
      </c>
      <c r="J139" s="66">
        <v>1440</v>
      </c>
      <c r="K139" s="119">
        <f t="shared" si="23"/>
        <v>777.14285714285688</v>
      </c>
      <c r="L139" s="77">
        <f t="shared" si="38"/>
        <v>64.761904761904745</v>
      </c>
      <c r="M139" s="130">
        <f t="shared" si="33"/>
        <v>1058.2857142857142</v>
      </c>
      <c r="N139" s="131">
        <f t="shared" si="34"/>
        <v>529.14285714285711</v>
      </c>
      <c r="O139" s="99"/>
      <c r="P139" s="88">
        <v>2100</v>
      </c>
      <c r="Q139" s="119">
        <f t="shared" si="36"/>
        <v>4900</v>
      </c>
      <c r="R139" s="99"/>
      <c r="S139" s="99"/>
      <c r="T139" s="99"/>
      <c r="U139" s="99"/>
      <c r="V139" s="99"/>
      <c r="W139" s="99"/>
      <c r="X139" s="99"/>
      <c r="Y139" s="99"/>
      <c r="Z139" s="99"/>
      <c r="AA139" s="99"/>
      <c r="AB139" s="99"/>
      <c r="AC139" s="99"/>
      <c r="AD139" s="99"/>
      <c r="AE139" s="99"/>
      <c r="AF139" s="99"/>
      <c r="AG139" s="99"/>
      <c r="AH139" s="99"/>
      <c r="AI139" s="99"/>
      <c r="AJ139" s="99"/>
      <c r="AK139" s="99"/>
      <c r="AL139" s="99"/>
      <c r="AM139" s="99"/>
    </row>
    <row r="140" spans="1:39" s="71" customFormat="1" ht="13.8" x14ac:dyDescent="0.3">
      <c r="A140" s="120">
        <v>3021</v>
      </c>
      <c r="B140" s="100" t="s">
        <v>367</v>
      </c>
      <c r="C140" s="120">
        <v>36</v>
      </c>
      <c r="D140" s="120">
        <v>0</v>
      </c>
      <c r="E140" s="133">
        <f t="shared" si="19"/>
        <v>0</v>
      </c>
      <c r="F140" s="116">
        <v>5</v>
      </c>
      <c r="G140" s="120">
        <v>1182</v>
      </c>
      <c r="H140" s="107">
        <f t="shared" si="37"/>
        <v>966.66666666666674</v>
      </c>
      <c r="I140" s="121">
        <f t="shared" si="24"/>
        <v>1074.3333333333335</v>
      </c>
      <c r="J140" s="120"/>
      <c r="K140" s="121">
        <f t="shared" si="23"/>
        <v>1074.3333333333335</v>
      </c>
      <c r="L140" s="77">
        <f t="shared" si="38"/>
        <v>29.842592592592595</v>
      </c>
      <c r="M140" s="130">
        <f t="shared" si="33"/>
        <v>429.73333333333341</v>
      </c>
      <c r="N140" s="131">
        <f t="shared" si="34"/>
        <v>214.8666666666667</v>
      </c>
      <c r="O140" s="123"/>
      <c r="P140" s="120">
        <v>580</v>
      </c>
      <c r="Q140" s="119">
        <f t="shared" si="36"/>
        <v>966.66666666666674</v>
      </c>
      <c r="R140" s="123"/>
      <c r="S140" s="123"/>
      <c r="T140" s="123"/>
      <c r="U140" s="123"/>
      <c r="V140" s="123"/>
      <c r="W140" s="123"/>
      <c r="X140" s="123"/>
      <c r="Y140" s="123"/>
      <c r="Z140" s="123"/>
      <c r="AA140" s="123"/>
      <c r="AB140" s="123"/>
      <c r="AC140" s="123"/>
      <c r="AD140" s="123"/>
      <c r="AE140" s="123"/>
      <c r="AF140" s="123"/>
      <c r="AG140" s="123"/>
      <c r="AH140" s="123"/>
      <c r="AI140" s="123"/>
      <c r="AJ140" s="123"/>
      <c r="AK140" s="123"/>
      <c r="AL140" s="123"/>
      <c r="AM140" s="123"/>
    </row>
    <row r="141" spans="1:39" s="71" customFormat="1" ht="13.8" x14ac:dyDescent="0.3">
      <c r="A141" s="125">
        <v>1234</v>
      </c>
      <c r="B141" s="67" t="s">
        <v>8</v>
      </c>
      <c r="C141" s="66">
        <v>12</v>
      </c>
      <c r="D141" s="88">
        <v>2400</v>
      </c>
      <c r="E141" s="133">
        <f t="shared" si="19"/>
        <v>2115.1111111111113</v>
      </c>
      <c r="F141" s="68">
        <v>9</v>
      </c>
      <c r="G141" s="66">
        <v>2368</v>
      </c>
      <c r="H141" s="107">
        <f t="shared" si="37"/>
        <v>2760</v>
      </c>
      <c r="I141" s="69">
        <f t="shared" si="24"/>
        <v>2564</v>
      </c>
      <c r="J141" s="66"/>
      <c r="K141" s="119">
        <f t="shared" si="23"/>
        <v>448.88888888888869</v>
      </c>
      <c r="L141" s="77">
        <f t="shared" si="38"/>
        <v>37.407407407407391</v>
      </c>
      <c r="M141" s="130">
        <f t="shared" si="33"/>
        <v>569.77777777777783</v>
      </c>
      <c r="N141" s="131">
        <f t="shared" si="34"/>
        <v>284.88888888888891</v>
      </c>
      <c r="O141" s="99"/>
      <c r="P141" s="88">
        <v>920</v>
      </c>
      <c r="Q141" s="119">
        <f t="shared" si="36"/>
        <v>2760</v>
      </c>
      <c r="R141" s="99"/>
      <c r="S141" s="99"/>
      <c r="T141" s="99"/>
      <c r="U141" s="99"/>
      <c r="V141" s="99"/>
      <c r="W141" s="99"/>
      <c r="X141" s="99"/>
      <c r="Y141" s="99"/>
      <c r="Z141" s="99"/>
      <c r="AA141" s="99"/>
      <c r="AB141" s="99"/>
      <c r="AC141" s="99"/>
      <c r="AD141" s="99"/>
      <c r="AE141" s="99"/>
      <c r="AF141" s="99"/>
      <c r="AG141" s="99"/>
      <c r="AH141" s="99"/>
      <c r="AI141" s="99"/>
      <c r="AJ141" s="99"/>
      <c r="AK141" s="99"/>
      <c r="AL141" s="99"/>
      <c r="AM141" s="99"/>
    </row>
    <row r="142" spans="1:39" s="71" customFormat="1" ht="13.8" x14ac:dyDescent="0.3">
      <c r="A142" s="125">
        <v>1355</v>
      </c>
      <c r="B142" s="67" t="s">
        <v>322</v>
      </c>
      <c r="C142" s="66">
        <v>24</v>
      </c>
      <c r="D142" s="88">
        <v>431</v>
      </c>
      <c r="E142" s="133">
        <f t="shared" si="19"/>
        <v>371.5</v>
      </c>
      <c r="F142" s="68">
        <v>9</v>
      </c>
      <c r="G142" s="66">
        <v>540</v>
      </c>
      <c r="H142" s="107">
        <f t="shared" si="37"/>
        <v>531</v>
      </c>
      <c r="I142" s="69">
        <f t="shared" si="24"/>
        <v>535.5</v>
      </c>
      <c r="J142" s="66">
        <v>120</v>
      </c>
      <c r="K142" s="119">
        <f t="shared" si="23"/>
        <v>44</v>
      </c>
      <c r="L142" s="77">
        <f t="shared" si="38"/>
        <v>1.8333333333333333</v>
      </c>
      <c r="M142" s="130">
        <f t="shared" si="33"/>
        <v>119</v>
      </c>
      <c r="N142" s="131">
        <f t="shared" si="34"/>
        <v>59.5</v>
      </c>
      <c r="O142" s="99"/>
      <c r="P142" s="88">
        <v>177</v>
      </c>
      <c r="Q142" s="119">
        <f t="shared" si="36"/>
        <v>531</v>
      </c>
      <c r="R142" s="99"/>
      <c r="S142" s="99"/>
      <c r="T142" s="99"/>
      <c r="U142" s="99"/>
      <c r="V142" s="99"/>
      <c r="W142" s="99"/>
      <c r="X142" s="99"/>
      <c r="Y142" s="99"/>
      <c r="Z142" s="99"/>
      <c r="AA142" s="99"/>
      <c r="AB142" s="99"/>
      <c r="AC142" s="99"/>
      <c r="AD142" s="99"/>
      <c r="AE142" s="99"/>
      <c r="AF142" s="99"/>
      <c r="AG142" s="99"/>
      <c r="AH142" s="99"/>
      <c r="AI142" s="99"/>
      <c r="AJ142" s="99"/>
      <c r="AK142" s="99"/>
      <c r="AL142" s="99"/>
      <c r="AM142" s="99"/>
    </row>
    <row r="143" spans="1:39" s="71" customFormat="1" ht="13.8" x14ac:dyDescent="0.3">
      <c r="A143" s="125">
        <v>156</v>
      </c>
      <c r="B143" s="67" t="s">
        <v>371</v>
      </c>
      <c r="C143" s="66">
        <v>12</v>
      </c>
      <c r="D143" s="88">
        <v>444</v>
      </c>
      <c r="E143" s="133">
        <f t="shared" si="19"/>
        <v>374.33333333333331</v>
      </c>
      <c r="F143" s="68">
        <v>9</v>
      </c>
      <c r="G143" s="66">
        <v>627</v>
      </c>
      <c r="H143" s="107">
        <f t="shared" si="37"/>
        <v>627</v>
      </c>
      <c r="I143" s="69">
        <f t="shared" si="24"/>
        <v>627</v>
      </c>
      <c r="J143" s="66">
        <v>180</v>
      </c>
      <c r="K143" s="119">
        <f t="shared" si="23"/>
        <v>72.666666666666686</v>
      </c>
      <c r="L143" s="77">
        <f t="shared" si="38"/>
        <v>6.0555555555555571</v>
      </c>
      <c r="M143" s="130">
        <f t="shared" si="33"/>
        <v>139.33333333333334</v>
      </c>
      <c r="N143" s="131">
        <f t="shared" si="34"/>
        <v>69.666666666666671</v>
      </c>
      <c r="O143" s="99"/>
      <c r="P143" s="88">
        <v>209</v>
      </c>
      <c r="Q143" s="119">
        <f t="shared" si="36"/>
        <v>627</v>
      </c>
      <c r="R143" s="99"/>
      <c r="S143" s="99"/>
      <c r="T143" s="99"/>
      <c r="U143" s="99"/>
      <c r="V143" s="99"/>
      <c r="W143" s="99"/>
      <c r="X143" s="99"/>
      <c r="Y143" s="99"/>
      <c r="Z143" s="99"/>
      <c r="AA143" s="99"/>
      <c r="AB143" s="99"/>
      <c r="AC143" s="99"/>
      <c r="AD143" s="99"/>
      <c r="AE143" s="99"/>
      <c r="AF143" s="99"/>
      <c r="AG143" s="99"/>
      <c r="AH143" s="99"/>
      <c r="AI143" s="99"/>
      <c r="AJ143" s="99"/>
      <c r="AK143" s="99"/>
      <c r="AL143" s="99"/>
      <c r="AM143" s="99"/>
    </row>
    <row r="144" spans="1:39" s="71" customFormat="1" ht="13.8" x14ac:dyDescent="0.3">
      <c r="A144" s="125">
        <v>157</v>
      </c>
      <c r="B144" s="67" t="s">
        <v>431</v>
      </c>
      <c r="C144" s="66">
        <v>12</v>
      </c>
      <c r="D144" s="88">
        <v>588</v>
      </c>
      <c r="E144" s="133">
        <f t="shared" ref="E144:E223" si="39">IF(D144-N144&gt;=0,D144-N144,0)</f>
        <v>515</v>
      </c>
      <c r="F144" s="68">
        <v>9</v>
      </c>
      <c r="G144" s="66">
        <v>657</v>
      </c>
      <c r="H144" s="107">
        <f t="shared" si="37"/>
        <v>657</v>
      </c>
      <c r="I144" s="69">
        <f t="shared" si="24"/>
        <v>657</v>
      </c>
      <c r="J144" s="66">
        <v>120</v>
      </c>
      <c r="K144" s="119">
        <f t="shared" si="23"/>
        <v>22</v>
      </c>
      <c r="L144" s="77">
        <f t="shared" si="38"/>
        <v>1.8333333333333333</v>
      </c>
      <c r="M144" s="130">
        <f t="shared" si="33"/>
        <v>146</v>
      </c>
      <c r="N144" s="131">
        <f t="shared" si="34"/>
        <v>73</v>
      </c>
      <c r="O144" s="99"/>
      <c r="P144" s="88">
        <v>219</v>
      </c>
      <c r="Q144" s="119">
        <f t="shared" si="36"/>
        <v>657</v>
      </c>
      <c r="R144" s="99"/>
      <c r="S144" s="99"/>
      <c r="T144" s="99"/>
      <c r="U144" s="99"/>
      <c r="V144" s="99"/>
      <c r="W144" s="99"/>
      <c r="X144" s="99"/>
      <c r="Y144" s="99"/>
      <c r="Z144" s="99"/>
      <c r="AA144" s="99"/>
      <c r="AB144" s="99"/>
      <c r="AC144" s="99"/>
      <c r="AD144" s="99"/>
      <c r="AE144" s="99"/>
      <c r="AF144" s="99"/>
      <c r="AG144" s="99"/>
      <c r="AH144" s="99"/>
      <c r="AI144" s="99"/>
      <c r="AJ144" s="99"/>
      <c r="AK144" s="99"/>
      <c r="AL144" s="99"/>
      <c r="AM144" s="99"/>
    </row>
    <row r="145" spans="1:39" s="71" customFormat="1" ht="13.8" x14ac:dyDescent="0.3">
      <c r="A145" s="125">
        <v>159</v>
      </c>
      <c r="B145" s="67" t="s">
        <v>113</v>
      </c>
      <c r="C145" s="66">
        <v>24</v>
      </c>
      <c r="D145" s="88">
        <v>1147</v>
      </c>
      <c r="E145" s="133">
        <f>IF(D145-N145&gt;=0,D145-N145,0)</f>
        <v>945.11111111111109</v>
      </c>
      <c r="F145" s="68">
        <v>9</v>
      </c>
      <c r="G145" s="66">
        <v>1849</v>
      </c>
      <c r="H145" s="107">
        <f>Q145</f>
        <v>1785</v>
      </c>
      <c r="I145" s="69">
        <f>SUM(G145+H145)/2</f>
        <v>1817</v>
      </c>
      <c r="J145" s="66">
        <v>600</v>
      </c>
      <c r="K145" s="119">
        <f>I145-E145-J145</f>
        <v>271.88888888888891</v>
      </c>
      <c r="L145" s="77">
        <f>(I145-E145-J145)/C145</f>
        <v>11.328703703703704</v>
      </c>
      <c r="M145" s="130">
        <f>I145/F145*2</f>
        <v>403.77777777777777</v>
      </c>
      <c r="N145" s="131">
        <f>M145/2</f>
        <v>201.88888888888889</v>
      </c>
      <c r="O145" s="99"/>
      <c r="P145" s="88">
        <v>595</v>
      </c>
      <c r="Q145" s="119">
        <f>P145/3*F145</f>
        <v>1785</v>
      </c>
      <c r="R145" s="99"/>
      <c r="S145" s="99"/>
      <c r="T145" s="99"/>
      <c r="U145" s="99"/>
      <c r="V145" s="99"/>
      <c r="W145" s="99"/>
      <c r="X145" s="99"/>
      <c r="Y145" s="99"/>
      <c r="Z145" s="99"/>
      <c r="AA145" s="99"/>
      <c r="AB145" s="99"/>
      <c r="AC145" s="99"/>
      <c r="AD145" s="99"/>
      <c r="AE145" s="99"/>
      <c r="AF145" s="99"/>
      <c r="AG145" s="99"/>
      <c r="AH145" s="99"/>
      <c r="AI145" s="99"/>
      <c r="AJ145" s="99"/>
      <c r="AK145" s="99"/>
      <c r="AL145" s="99"/>
      <c r="AM145" s="99"/>
    </row>
    <row r="146" spans="1:39" s="71" customFormat="1" ht="13.8" x14ac:dyDescent="0.3">
      <c r="A146" s="125">
        <v>160</v>
      </c>
      <c r="B146" s="67" t="s">
        <v>234</v>
      </c>
      <c r="C146" s="66">
        <v>24</v>
      </c>
      <c r="D146" s="88">
        <v>748</v>
      </c>
      <c r="E146" s="133">
        <f>IF(D146-N146&gt;=0,D146-N146,0)</f>
        <v>618.38888888888891</v>
      </c>
      <c r="F146" s="68">
        <v>9</v>
      </c>
      <c r="G146" s="66">
        <v>1337</v>
      </c>
      <c r="H146" s="107">
        <f>Q146</f>
        <v>996</v>
      </c>
      <c r="I146" s="69">
        <f>SUM(G146+H146)/2</f>
        <v>1166.5</v>
      </c>
      <c r="J146" s="66">
        <v>600</v>
      </c>
      <c r="K146" s="119">
        <f>I146-E146-J146</f>
        <v>-51.888888888888914</v>
      </c>
      <c r="L146" s="77">
        <f>(I146-E146-J146)/C146</f>
        <v>-2.1620370370370381</v>
      </c>
      <c r="M146" s="130">
        <f>I146/F146*2</f>
        <v>259.22222222222223</v>
      </c>
      <c r="N146" s="131">
        <f>M146/2</f>
        <v>129.61111111111111</v>
      </c>
      <c r="O146" s="99"/>
      <c r="P146" s="88">
        <v>332</v>
      </c>
      <c r="Q146" s="119">
        <f>P146/3*F146</f>
        <v>996</v>
      </c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  <c r="AD146" s="99"/>
      <c r="AE146" s="99"/>
      <c r="AF146" s="99"/>
      <c r="AG146" s="99"/>
      <c r="AH146" s="99"/>
      <c r="AI146" s="99"/>
      <c r="AJ146" s="99"/>
      <c r="AK146" s="99"/>
      <c r="AL146" s="99"/>
      <c r="AM146" s="99"/>
    </row>
    <row r="147" spans="1:39" s="71" customFormat="1" ht="13.8" x14ac:dyDescent="0.3">
      <c r="A147" s="125">
        <v>162</v>
      </c>
      <c r="B147" s="67" t="s">
        <v>54</v>
      </c>
      <c r="C147" s="66">
        <v>24</v>
      </c>
      <c r="D147" s="88">
        <v>2387</v>
      </c>
      <c r="E147" s="133">
        <f t="shared" si="39"/>
        <v>2154.6666666666665</v>
      </c>
      <c r="F147" s="68">
        <v>9</v>
      </c>
      <c r="G147" s="66">
        <v>2232</v>
      </c>
      <c r="H147" s="107">
        <f t="shared" si="37"/>
        <v>1950</v>
      </c>
      <c r="I147" s="69">
        <f t="shared" si="24"/>
        <v>2091</v>
      </c>
      <c r="J147" s="66"/>
      <c r="K147" s="119">
        <f t="shared" si="23"/>
        <v>-63.666666666666515</v>
      </c>
      <c r="L147" s="77">
        <f t="shared" si="38"/>
        <v>-2.6527777777777715</v>
      </c>
      <c r="M147" s="130">
        <f t="shared" si="33"/>
        <v>464.66666666666669</v>
      </c>
      <c r="N147" s="131">
        <f t="shared" si="34"/>
        <v>232.33333333333334</v>
      </c>
      <c r="O147" s="99"/>
      <c r="P147" s="88">
        <v>650</v>
      </c>
      <c r="Q147" s="119">
        <f t="shared" si="36"/>
        <v>1950</v>
      </c>
      <c r="R147" s="99"/>
      <c r="S147" s="99"/>
      <c r="T147" s="99"/>
      <c r="U147" s="99"/>
      <c r="V147" s="99"/>
      <c r="W147" s="99"/>
      <c r="X147" s="99"/>
      <c r="Y147" s="99"/>
      <c r="Z147" s="99"/>
      <c r="AA147" s="99"/>
      <c r="AB147" s="99"/>
      <c r="AC147" s="99"/>
      <c r="AD147" s="99"/>
      <c r="AE147" s="99"/>
      <c r="AF147" s="99"/>
      <c r="AG147" s="99"/>
      <c r="AH147" s="99"/>
      <c r="AI147" s="99"/>
      <c r="AJ147" s="99"/>
      <c r="AK147" s="99"/>
      <c r="AL147" s="99"/>
      <c r="AM147" s="99"/>
    </row>
    <row r="148" spans="1:39" s="71" customFormat="1" ht="13.8" x14ac:dyDescent="0.3">
      <c r="A148" s="125">
        <v>161</v>
      </c>
      <c r="B148" s="67" t="s">
        <v>197</v>
      </c>
      <c r="C148" s="66">
        <v>24</v>
      </c>
      <c r="D148" s="88">
        <v>765</v>
      </c>
      <c r="E148" s="133">
        <f t="shared" si="39"/>
        <v>607.88888888888891</v>
      </c>
      <c r="F148" s="68">
        <v>9</v>
      </c>
      <c r="G148" s="66">
        <v>1238</v>
      </c>
      <c r="H148" s="107">
        <f t="shared" si="37"/>
        <v>1590</v>
      </c>
      <c r="I148" s="69">
        <f t="shared" si="24"/>
        <v>1414</v>
      </c>
      <c r="J148" s="66">
        <v>240</v>
      </c>
      <c r="K148" s="119">
        <f t="shared" si="23"/>
        <v>566.11111111111109</v>
      </c>
      <c r="L148" s="77">
        <f t="shared" si="38"/>
        <v>23.587962962962962</v>
      </c>
      <c r="M148" s="130">
        <f t="shared" si="33"/>
        <v>314.22222222222223</v>
      </c>
      <c r="N148" s="131">
        <f t="shared" si="34"/>
        <v>157.11111111111111</v>
      </c>
      <c r="O148" s="99"/>
      <c r="P148" s="88">
        <v>530</v>
      </c>
      <c r="Q148" s="119">
        <f t="shared" si="36"/>
        <v>1590</v>
      </c>
      <c r="R148" s="99"/>
      <c r="S148" s="99"/>
      <c r="T148" s="99"/>
      <c r="U148" s="99"/>
      <c r="V148" s="99"/>
      <c r="W148" s="99"/>
      <c r="X148" s="99"/>
      <c r="Y148" s="99"/>
      <c r="Z148" s="99"/>
      <c r="AA148" s="99"/>
      <c r="AB148" s="99"/>
      <c r="AC148" s="99"/>
      <c r="AD148" s="99"/>
      <c r="AE148" s="99"/>
      <c r="AF148" s="99"/>
      <c r="AG148" s="99"/>
      <c r="AH148" s="99"/>
      <c r="AI148" s="99"/>
      <c r="AJ148" s="99"/>
      <c r="AK148" s="99"/>
      <c r="AL148" s="99"/>
      <c r="AM148" s="99"/>
    </row>
    <row r="149" spans="1:39" s="71" customFormat="1" ht="13.8" x14ac:dyDescent="0.3">
      <c r="A149" s="142">
        <v>228</v>
      </c>
      <c r="B149" s="63" t="s">
        <v>324</v>
      </c>
      <c r="C149" s="41">
        <v>24</v>
      </c>
      <c r="D149" s="14">
        <v>532</v>
      </c>
      <c r="E149" s="133">
        <f t="shared" si="39"/>
        <v>456.5</v>
      </c>
      <c r="F149" s="42">
        <v>9</v>
      </c>
      <c r="G149" s="41">
        <v>846</v>
      </c>
      <c r="H149" s="107">
        <f t="shared" si="37"/>
        <v>513</v>
      </c>
      <c r="I149" s="69">
        <f t="shared" si="24"/>
        <v>679.5</v>
      </c>
      <c r="J149" s="41">
        <v>120</v>
      </c>
      <c r="K149" s="119">
        <f t="shared" si="23"/>
        <v>103</v>
      </c>
      <c r="L149" s="77">
        <f t="shared" si="38"/>
        <v>4.291666666666667</v>
      </c>
      <c r="M149" s="130">
        <f t="shared" si="33"/>
        <v>151</v>
      </c>
      <c r="N149" s="131">
        <f t="shared" si="34"/>
        <v>75.5</v>
      </c>
      <c r="O149" s="12"/>
      <c r="P149" s="14">
        <v>171</v>
      </c>
      <c r="Q149" s="119">
        <f t="shared" si="36"/>
        <v>513</v>
      </c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</row>
    <row r="150" spans="1:39" s="81" customFormat="1" ht="13.8" x14ac:dyDescent="0.3">
      <c r="A150" s="125">
        <v>1355</v>
      </c>
      <c r="B150" s="67" t="s">
        <v>323</v>
      </c>
      <c r="C150" s="66">
        <v>24</v>
      </c>
      <c r="D150" s="88">
        <v>412</v>
      </c>
      <c r="E150" s="133">
        <f t="shared" si="39"/>
        <v>361.55555555555554</v>
      </c>
      <c r="F150" s="68">
        <v>9</v>
      </c>
      <c r="G150" s="66">
        <v>518</v>
      </c>
      <c r="H150" s="107">
        <f t="shared" si="37"/>
        <v>390</v>
      </c>
      <c r="I150" s="69">
        <f t="shared" si="24"/>
        <v>454</v>
      </c>
      <c r="J150" s="66"/>
      <c r="K150" s="119">
        <f t="shared" si="23"/>
        <v>92.444444444444457</v>
      </c>
      <c r="L150" s="77">
        <f t="shared" si="38"/>
        <v>3.8518518518518525</v>
      </c>
      <c r="M150" s="130">
        <f t="shared" si="33"/>
        <v>100.88888888888889</v>
      </c>
      <c r="N150" s="131">
        <f t="shared" si="34"/>
        <v>50.444444444444443</v>
      </c>
      <c r="O150" s="12"/>
      <c r="P150" s="14">
        <v>130</v>
      </c>
      <c r="Q150" s="119">
        <f t="shared" si="36"/>
        <v>390</v>
      </c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</row>
    <row r="151" spans="1:39" s="81" customFormat="1" ht="13.8" x14ac:dyDescent="0.3">
      <c r="A151" s="120">
        <v>1239</v>
      </c>
      <c r="B151" s="100" t="s">
        <v>188</v>
      </c>
      <c r="C151" s="120">
        <v>30</v>
      </c>
      <c r="D151" s="120">
        <v>6</v>
      </c>
      <c r="E151" s="133">
        <f t="shared" si="39"/>
        <v>0</v>
      </c>
      <c r="F151" s="116">
        <v>4.5</v>
      </c>
      <c r="G151" s="120">
        <v>1821</v>
      </c>
      <c r="H151" s="107">
        <f t="shared" si="37"/>
        <v>2929.5</v>
      </c>
      <c r="I151" s="121">
        <f t="shared" si="24"/>
        <v>2375.25</v>
      </c>
      <c r="J151" s="120">
        <v>1200</v>
      </c>
      <c r="K151" s="121">
        <f t="shared" si="23"/>
        <v>1175.25</v>
      </c>
      <c r="L151" s="77">
        <f t="shared" si="38"/>
        <v>39.174999999999997</v>
      </c>
      <c r="M151" s="130">
        <f t="shared" si="33"/>
        <v>1055.6666666666667</v>
      </c>
      <c r="N151" s="131">
        <f t="shared" si="34"/>
        <v>527.83333333333337</v>
      </c>
      <c r="O151" s="123"/>
      <c r="P151" s="120">
        <v>1953</v>
      </c>
      <c r="Q151" s="119">
        <f t="shared" si="36"/>
        <v>2929.5</v>
      </c>
      <c r="R151" s="123"/>
      <c r="S151" s="123"/>
      <c r="T151" s="123"/>
      <c r="U151" s="123"/>
      <c r="V151" s="123"/>
      <c r="W151" s="123"/>
      <c r="X151" s="123"/>
      <c r="Y151" s="123"/>
      <c r="Z151" s="123"/>
      <c r="AA151" s="123"/>
      <c r="AB151" s="123"/>
      <c r="AC151" s="123"/>
      <c r="AD151" s="123"/>
      <c r="AE151" s="123"/>
      <c r="AF151" s="123"/>
      <c r="AG151" s="123"/>
      <c r="AH151" s="123"/>
      <c r="AI151" s="123"/>
      <c r="AJ151" s="123"/>
      <c r="AK151" s="123"/>
      <c r="AL151" s="123"/>
      <c r="AM151" s="123"/>
    </row>
    <row r="152" spans="1:39" s="123" customFormat="1" ht="13.8" x14ac:dyDescent="0.3">
      <c r="A152" s="120">
        <v>1770</v>
      </c>
      <c r="B152" s="100" t="s">
        <v>368</v>
      </c>
      <c r="C152" s="120">
        <v>24</v>
      </c>
      <c r="D152" s="120">
        <v>0</v>
      </c>
      <c r="E152" s="133">
        <f t="shared" si="39"/>
        <v>0</v>
      </c>
      <c r="F152" s="116">
        <v>4</v>
      </c>
      <c r="G152" s="120">
        <v>475</v>
      </c>
      <c r="H152" s="107">
        <f t="shared" si="37"/>
        <v>533.33333333333337</v>
      </c>
      <c r="I152" s="121">
        <f t="shared" si="24"/>
        <v>504.16666666666669</v>
      </c>
      <c r="J152" s="120">
        <v>960</v>
      </c>
      <c r="K152" s="121">
        <f t="shared" si="23"/>
        <v>-455.83333333333331</v>
      </c>
      <c r="L152" s="77">
        <f>IF(K152&lt;=0,0, K152)/C152</f>
        <v>0</v>
      </c>
      <c r="M152" s="130">
        <f t="shared" si="33"/>
        <v>252.08333333333334</v>
      </c>
      <c r="N152" s="131">
        <f t="shared" si="34"/>
        <v>126.04166666666667</v>
      </c>
      <c r="P152" s="120">
        <v>400</v>
      </c>
      <c r="Q152" s="119">
        <f t="shared" si="36"/>
        <v>533.33333333333337</v>
      </c>
    </row>
    <row r="153" spans="1:39" s="123" customFormat="1" ht="13.8" x14ac:dyDescent="0.3">
      <c r="A153" s="125">
        <v>3103</v>
      </c>
      <c r="B153" s="67" t="s">
        <v>99</v>
      </c>
      <c r="C153" s="66">
        <v>30</v>
      </c>
      <c r="D153" s="125">
        <v>45</v>
      </c>
      <c r="E153" s="133">
        <f t="shared" si="39"/>
        <v>0</v>
      </c>
      <c r="F153" s="68">
        <v>5</v>
      </c>
      <c r="G153" s="66">
        <v>2524</v>
      </c>
      <c r="H153" s="107">
        <f t="shared" si="37"/>
        <v>473.33333333333337</v>
      </c>
      <c r="I153" s="69">
        <f t="shared" si="24"/>
        <v>1498.6666666666667</v>
      </c>
      <c r="J153" s="66">
        <v>900</v>
      </c>
      <c r="K153" s="119">
        <f t="shared" si="23"/>
        <v>598.66666666666674</v>
      </c>
      <c r="L153" s="77">
        <f>(I153-E153-J153)/C153</f>
        <v>19.955555555555559</v>
      </c>
      <c r="M153" s="130">
        <f t="shared" si="33"/>
        <v>599.4666666666667</v>
      </c>
      <c r="N153" s="131">
        <f t="shared" si="34"/>
        <v>299.73333333333335</v>
      </c>
      <c r="O153" s="99"/>
      <c r="P153" s="88">
        <v>284</v>
      </c>
      <c r="Q153" s="119">
        <f t="shared" si="36"/>
        <v>473.33333333333337</v>
      </c>
      <c r="R153" s="99"/>
      <c r="S153" s="99"/>
      <c r="T153" s="99"/>
      <c r="U153" s="99"/>
      <c r="V153" s="99"/>
      <c r="W153" s="99"/>
      <c r="X153" s="99"/>
      <c r="Y153" s="99"/>
      <c r="Z153" s="99"/>
      <c r="AA153" s="99"/>
      <c r="AB153" s="99"/>
      <c r="AC153" s="99"/>
      <c r="AD153" s="99"/>
      <c r="AE153" s="99"/>
      <c r="AF153" s="99"/>
      <c r="AG153" s="99"/>
      <c r="AH153" s="99"/>
      <c r="AI153" s="99"/>
      <c r="AJ153" s="99"/>
      <c r="AK153" s="99"/>
      <c r="AL153" s="99"/>
      <c r="AM153" s="99"/>
    </row>
    <row r="154" spans="1:39" s="71" customFormat="1" ht="13.8" x14ac:dyDescent="0.3">
      <c r="A154" s="120">
        <v>1351</v>
      </c>
      <c r="B154" s="100" t="s">
        <v>179</v>
      </c>
      <c r="C154" s="120">
        <v>24</v>
      </c>
      <c r="D154" s="120">
        <v>272</v>
      </c>
      <c r="E154" s="133">
        <f t="shared" si="39"/>
        <v>168.5</v>
      </c>
      <c r="F154" s="116">
        <v>9</v>
      </c>
      <c r="G154" s="120">
        <v>963</v>
      </c>
      <c r="H154" s="107">
        <f t="shared" si="37"/>
        <v>900</v>
      </c>
      <c r="I154" s="121">
        <f t="shared" si="24"/>
        <v>931.5</v>
      </c>
      <c r="J154" s="120"/>
      <c r="K154" s="121">
        <f t="shared" si="23"/>
        <v>763</v>
      </c>
      <c r="L154" s="77">
        <f>(I154-E154-J154)/C154</f>
        <v>31.791666666666668</v>
      </c>
      <c r="M154" s="130">
        <f t="shared" si="33"/>
        <v>207</v>
      </c>
      <c r="N154" s="131">
        <f t="shared" si="34"/>
        <v>103.5</v>
      </c>
      <c r="O154" s="123"/>
      <c r="P154" s="120">
        <v>300</v>
      </c>
      <c r="Q154" s="119">
        <f t="shared" si="36"/>
        <v>900</v>
      </c>
      <c r="R154" s="123"/>
      <c r="S154" s="123"/>
      <c r="T154" s="123"/>
      <c r="U154" s="123"/>
      <c r="V154" s="123"/>
      <c r="W154" s="123"/>
      <c r="X154" s="123"/>
      <c r="Y154" s="123"/>
      <c r="Z154" s="123"/>
      <c r="AA154" s="123"/>
      <c r="AB154" s="123"/>
      <c r="AC154" s="123"/>
      <c r="AD154" s="123"/>
      <c r="AE154" s="123"/>
      <c r="AF154" s="123"/>
      <c r="AG154" s="123"/>
      <c r="AH154" s="123"/>
      <c r="AI154" s="123"/>
      <c r="AJ154" s="123"/>
      <c r="AK154" s="123"/>
      <c r="AL154" s="123"/>
      <c r="AM154" s="123"/>
    </row>
    <row r="155" spans="1:39" s="123" customFormat="1" ht="13.8" x14ac:dyDescent="0.3">
      <c r="A155" s="125">
        <v>3079</v>
      </c>
      <c r="B155" s="67" t="s">
        <v>83</v>
      </c>
      <c r="C155" s="66">
        <v>12</v>
      </c>
      <c r="D155" s="88">
        <v>1080</v>
      </c>
      <c r="E155" s="133">
        <f t="shared" si="39"/>
        <v>444.20833333333326</v>
      </c>
      <c r="F155" s="68">
        <v>4</v>
      </c>
      <c r="G155" s="66">
        <v>2725</v>
      </c>
      <c r="H155" s="107">
        <f t="shared" si="37"/>
        <v>2361.3333333333335</v>
      </c>
      <c r="I155" s="69">
        <f t="shared" si="24"/>
        <v>2543.166666666667</v>
      </c>
      <c r="J155" s="66">
        <v>1560</v>
      </c>
      <c r="K155" s="119">
        <f t="shared" si="23"/>
        <v>538.95833333333394</v>
      </c>
      <c r="L155" s="77">
        <f>IF(K155&lt;=0,0, K155)/C155</f>
        <v>44.913194444444493</v>
      </c>
      <c r="M155" s="130">
        <f t="shared" si="33"/>
        <v>1271.5833333333335</v>
      </c>
      <c r="N155" s="131">
        <f t="shared" si="34"/>
        <v>635.79166666666674</v>
      </c>
      <c r="O155" s="99"/>
      <c r="P155" s="88">
        <v>1771</v>
      </c>
      <c r="Q155" s="119">
        <f t="shared" si="36"/>
        <v>2361.3333333333335</v>
      </c>
      <c r="R155" s="99"/>
      <c r="S155" s="99"/>
      <c r="T155" s="99"/>
      <c r="U155" s="99"/>
      <c r="V155" s="99"/>
      <c r="W155" s="99"/>
      <c r="X155" s="99"/>
      <c r="Y155" s="99"/>
      <c r="Z155" s="99"/>
      <c r="AA155" s="99"/>
      <c r="AB155" s="99"/>
      <c r="AC155" s="99"/>
      <c r="AD155" s="99"/>
      <c r="AE155" s="99"/>
      <c r="AF155" s="99"/>
      <c r="AG155" s="99"/>
      <c r="AH155" s="99"/>
      <c r="AI155" s="99"/>
      <c r="AJ155" s="99"/>
      <c r="AK155" s="99"/>
      <c r="AL155" s="99"/>
      <c r="AM155" s="99"/>
    </row>
    <row r="156" spans="1:39" s="71" customFormat="1" ht="13.8" x14ac:dyDescent="0.3">
      <c r="A156" s="120">
        <v>155</v>
      </c>
      <c r="B156" s="100" t="s">
        <v>376</v>
      </c>
      <c r="C156" s="120">
        <v>8</v>
      </c>
      <c r="D156" s="120">
        <v>0</v>
      </c>
      <c r="E156" s="133">
        <f t="shared" si="39"/>
        <v>0</v>
      </c>
      <c r="F156" s="116">
        <v>4</v>
      </c>
      <c r="G156" s="120">
        <v>40</v>
      </c>
      <c r="H156" s="107">
        <f t="shared" si="37"/>
        <v>80</v>
      </c>
      <c r="I156" s="121">
        <f t="shared" si="24"/>
        <v>60</v>
      </c>
      <c r="J156" s="120"/>
      <c r="K156" s="121">
        <f t="shared" ref="K156:K242" si="40">I156-E156-J156</f>
        <v>60</v>
      </c>
      <c r="L156" s="77">
        <f>IF(K156&lt;=0,0, K156)/C156</f>
        <v>7.5</v>
      </c>
      <c r="M156" s="130">
        <f t="shared" si="33"/>
        <v>30</v>
      </c>
      <c r="N156" s="131">
        <f t="shared" si="34"/>
        <v>15</v>
      </c>
      <c r="O156" s="123"/>
      <c r="P156" s="120">
        <v>60</v>
      </c>
      <c r="Q156" s="119">
        <f t="shared" si="36"/>
        <v>80</v>
      </c>
      <c r="R156" s="123"/>
      <c r="S156" s="123"/>
      <c r="T156" s="123"/>
      <c r="U156" s="123"/>
      <c r="V156" s="123"/>
      <c r="W156" s="123"/>
      <c r="X156" s="123"/>
      <c r="Y156" s="123"/>
      <c r="Z156" s="123"/>
      <c r="AA156" s="123"/>
      <c r="AB156" s="123"/>
      <c r="AC156" s="123"/>
      <c r="AD156" s="123"/>
      <c r="AE156" s="123"/>
      <c r="AF156" s="123"/>
      <c r="AG156" s="123"/>
      <c r="AH156" s="123"/>
      <c r="AI156" s="123"/>
      <c r="AJ156" s="123"/>
      <c r="AK156" s="123"/>
      <c r="AL156" s="123"/>
      <c r="AM156" s="123"/>
    </row>
    <row r="157" spans="1:39" s="71" customFormat="1" ht="13.8" x14ac:dyDescent="0.3">
      <c r="A157" s="125">
        <v>165</v>
      </c>
      <c r="B157" s="67" t="s">
        <v>82</v>
      </c>
      <c r="C157" s="66">
        <v>24</v>
      </c>
      <c r="D157" s="88">
        <v>4932</v>
      </c>
      <c r="E157" s="133">
        <f t="shared" si="39"/>
        <v>2192.291666666667</v>
      </c>
      <c r="F157" s="68">
        <v>4</v>
      </c>
      <c r="G157" s="66">
        <v>12855</v>
      </c>
      <c r="H157" s="107">
        <f t="shared" si="37"/>
        <v>9062.6666666666661</v>
      </c>
      <c r="I157" s="69">
        <f t="shared" ref="I157:I246" si="41">SUM(G157+H157)/2</f>
        <v>10958.833333333332</v>
      </c>
      <c r="J157" s="66">
        <v>4320</v>
      </c>
      <c r="K157" s="119">
        <f t="shared" si="40"/>
        <v>4446.5416666666642</v>
      </c>
      <c r="L157" s="77">
        <f>IF(K157&lt;=0,0, K157)/C157</f>
        <v>185.27256944444434</v>
      </c>
      <c r="M157" s="130">
        <f t="shared" si="33"/>
        <v>5479.4166666666661</v>
      </c>
      <c r="N157" s="131">
        <f t="shared" si="34"/>
        <v>2739.708333333333</v>
      </c>
      <c r="O157" s="99"/>
      <c r="P157" s="88">
        <v>6797</v>
      </c>
      <c r="Q157" s="119">
        <f t="shared" si="36"/>
        <v>9062.6666666666661</v>
      </c>
      <c r="R157" s="99"/>
      <c r="S157" s="99"/>
      <c r="T157" s="99"/>
      <c r="U157" s="99"/>
      <c r="V157" s="99"/>
      <c r="W157" s="99"/>
      <c r="X157" s="99"/>
      <c r="Y157" s="99"/>
      <c r="Z157" s="99"/>
      <c r="AA157" s="99"/>
      <c r="AB157" s="99"/>
      <c r="AC157" s="99"/>
      <c r="AD157" s="99"/>
      <c r="AE157" s="99"/>
      <c r="AF157" s="99"/>
      <c r="AG157" s="99"/>
      <c r="AH157" s="99"/>
      <c r="AI157" s="99"/>
      <c r="AJ157" s="99"/>
      <c r="AK157" s="99"/>
      <c r="AL157" s="99"/>
      <c r="AM157" s="99"/>
    </row>
    <row r="158" spans="1:39" s="71" customFormat="1" ht="13.8" x14ac:dyDescent="0.3">
      <c r="A158" s="125">
        <v>1820</v>
      </c>
      <c r="B158" s="67" t="s">
        <v>439</v>
      </c>
      <c r="C158" s="66">
        <v>8</v>
      </c>
      <c r="D158" s="88">
        <v>283</v>
      </c>
      <c r="E158" s="133">
        <f t="shared" si="39"/>
        <v>221.54166666666666</v>
      </c>
      <c r="F158" s="68">
        <v>4</v>
      </c>
      <c r="G158" s="66">
        <v>205</v>
      </c>
      <c r="H158" s="107">
        <f t="shared" si="37"/>
        <v>286.66666666666669</v>
      </c>
      <c r="I158" s="69">
        <f t="shared" si="41"/>
        <v>245.83333333333334</v>
      </c>
      <c r="J158" s="66"/>
      <c r="K158" s="119">
        <f t="shared" si="40"/>
        <v>24.291666666666686</v>
      </c>
      <c r="L158" s="77">
        <f>IF(K158&lt;=0,0, K158)/C158</f>
        <v>3.0364583333333357</v>
      </c>
      <c r="M158" s="130">
        <f t="shared" si="33"/>
        <v>122.91666666666667</v>
      </c>
      <c r="N158" s="131">
        <f t="shared" si="34"/>
        <v>61.458333333333336</v>
      </c>
      <c r="O158" s="99"/>
      <c r="P158" s="88">
        <v>215</v>
      </c>
      <c r="Q158" s="119">
        <f t="shared" si="36"/>
        <v>286.66666666666669</v>
      </c>
      <c r="R158" s="99"/>
      <c r="S158" s="99"/>
      <c r="T158" s="99"/>
      <c r="U158" s="99"/>
      <c r="V158" s="99"/>
      <c r="W158" s="99"/>
      <c r="X158" s="99"/>
      <c r="Y158" s="99"/>
      <c r="Z158" s="99"/>
      <c r="AA158" s="99"/>
      <c r="AB158" s="99"/>
      <c r="AC158" s="99"/>
      <c r="AD158" s="99"/>
      <c r="AE158" s="99"/>
      <c r="AF158" s="99"/>
      <c r="AG158" s="99"/>
      <c r="AH158" s="99"/>
      <c r="AI158" s="99"/>
      <c r="AJ158" s="99"/>
      <c r="AK158" s="99"/>
      <c r="AL158" s="99"/>
      <c r="AM158" s="99"/>
    </row>
    <row r="159" spans="1:39" s="123" customFormat="1" ht="13.8" x14ac:dyDescent="0.3">
      <c r="A159" s="125">
        <v>3135</v>
      </c>
      <c r="B159" s="67" t="s">
        <v>240</v>
      </c>
      <c r="C159" s="66">
        <v>10</v>
      </c>
      <c r="D159" s="88">
        <v>0</v>
      </c>
      <c r="E159" s="133">
        <f t="shared" si="39"/>
        <v>0</v>
      </c>
      <c r="F159" s="68">
        <v>8</v>
      </c>
      <c r="G159" s="66">
        <v>56</v>
      </c>
      <c r="H159" s="107">
        <f t="shared" si="37"/>
        <v>88</v>
      </c>
      <c r="I159" s="69">
        <f t="shared" si="41"/>
        <v>72</v>
      </c>
      <c r="J159" s="66">
        <v>100</v>
      </c>
      <c r="K159" s="119">
        <f t="shared" si="40"/>
        <v>-28</v>
      </c>
      <c r="L159" s="77">
        <f>(I159-E159-J159)/C159</f>
        <v>-2.8</v>
      </c>
      <c r="M159" s="130">
        <f t="shared" si="33"/>
        <v>18</v>
      </c>
      <c r="N159" s="131">
        <f t="shared" si="34"/>
        <v>9</v>
      </c>
      <c r="O159" s="99"/>
      <c r="P159" s="88">
        <v>33</v>
      </c>
      <c r="Q159" s="119">
        <f t="shared" si="36"/>
        <v>88</v>
      </c>
      <c r="R159" s="99"/>
      <c r="S159" s="99"/>
      <c r="T159" s="99"/>
      <c r="U159" s="99"/>
      <c r="V159" s="99"/>
      <c r="W159" s="99"/>
      <c r="X159" s="99"/>
      <c r="Y159" s="99"/>
      <c r="Z159" s="99"/>
      <c r="AA159" s="99"/>
      <c r="AB159" s="99"/>
      <c r="AC159" s="99"/>
      <c r="AD159" s="99"/>
      <c r="AE159" s="99"/>
      <c r="AF159" s="99"/>
      <c r="AG159" s="99"/>
      <c r="AH159" s="99"/>
      <c r="AI159" s="99"/>
      <c r="AJ159" s="99"/>
      <c r="AK159" s="99"/>
      <c r="AL159" s="99"/>
      <c r="AM159" s="99"/>
    </row>
    <row r="160" spans="1:39" s="71" customFormat="1" ht="13.8" x14ac:dyDescent="0.3">
      <c r="A160" s="125">
        <v>84</v>
      </c>
      <c r="B160" s="67" t="s">
        <v>391</v>
      </c>
      <c r="C160" s="66">
        <v>12</v>
      </c>
      <c r="D160" s="88">
        <v>26606</v>
      </c>
      <c r="E160" s="133">
        <f t="shared" si="39"/>
        <v>26006</v>
      </c>
      <c r="F160" s="68">
        <v>36</v>
      </c>
      <c r="G160" s="66">
        <v>21600</v>
      </c>
      <c r="H160" s="107">
        <f t="shared" si="37"/>
        <v>21600</v>
      </c>
      <c r="I160" s="69">
        <f t="shared" si="41"/>
        <v>21600</v>
      </c>
      <c r="J160" s="66"/>
      <c r="K160" s="119">
        <f t="shared" si="40"/>
        <v>-4406</v>
      </c>
      <c r="L160" s="77">
        <f>(I160-E160-J160)/C160</f>
        <v>-367.16666666666669</v>
      </c>
      <c r="M160" s="130">
        <f t="shared" si="33"/>
        <v>1200</v>
      </c>
      <c r="N160" s="131">
        <f t="shared" si="34"/>
        <v>600</v>
      </c>
      <c r="O160" s="99"/>
      <c r="P160" s="88">
        <v>1800</v>
      </c>
      <c r="Q160" s="119">
        <f t="shared" si="36"/>
        <v>21600</v>
      </c>
      <c r="R160" s="99"/>
      <c r="S160" s="99"/>
      <c r="T160" s="99"/>
      <c r="U160" s="99"/>
      <c r="V160" s="99"/>
      <c r="W160" s="99"/>
      <c r="X160" s="99"/>
      <c r="Y160" s="99"/>
      <c r="Z160" s="99"/>
      <c r="AA160" s="99"/>
      <c r="AB160" s="99"/>
      <c r="AC160" s="99"/>
      <c r="AD160" s="99"/>
      <c r="AE160" s="99"/>
      <c r="AF160" s="99"/>
      <c r="AG160" s="99"/>
      <c r="AH160" s="99"/>
      <c r="AI160" s="99"/>
      <c r="AJ160" s="99"/>
      <c r="AK160" s="99"/>
      <c r="AL160" s="99"/>
      <c r="AM160" s="99"/>
    </row>
    <row r="161" spans="1:39" s="71" customFormat="1" ht="13.8" x14ac:dyDescent="0.3">
      <c r="A161" s="120">
        <v>167</v>
      </c>
      <c r="B161" s="100" t="s">
        <v>175</v>
      </c>
      <c r="C161" s="120">
        <v>1</v>
      </c>
      <c r="D161" s="120">
        <v>0</v>
      </c>
      <c r="E161" s="133">
        <f t="shared" si="39"/>
        <v>0</v>
      </c>
      <c r="F161" s="116">
        <v>10</v>
      </c>
      <c r="G161" s="120">
        <v>200</v>
      </c>
      <c r="H161" s="107">
        <f t="shared" si="37"/>
        <v>616.66666666666663</v>
      </c>
      <c r="I161" s="121">
        <f t="shared" si="41"/>
        <v>408.33333333333331</v>
      </c>
      <c r="J161" s="120">
        <v>104</v>
      </c>
      <c r="K161" s="121">
        <f t="shared" si="40"/>
        <v>304.33333333333331</v>
      </c>
      <c r="L161" s="77">
        <f>(I161-E161-J161)/C161</f>
        <v>304.33333333333331</v>
      </c>
      <c r="M161" s="130">
        <f t="shared" si="33"/>
        <v>81.666666666666657</v>
      </c>
      <c r="N161" s="131">
        <f t="shared" si="34"/>
        <v>40.833333333333329</v>
      </c>
      <c r="O161" s="123"/>
      <c r="P161" s="120">
        <v>185</v>
      </c>
      <c r="Q161" s="119">
        <f t="shared" si="36"/>
        <v>616.66666666666663</v>
      </c>
      <c r="R161" s="123"/>
      <c r="S161" s="123"/>
      <c r="T161" s="123"/>
      <c r="U161" s="123"/>
      <c r="V161" s="123"/>
      <c r="W161" s="123"/>
      <c r="X161" s="123"/>
      <c r="Y161" s="123"/>
      <c r="Z161" s="123"/>
      <c r="AA161" s="123"/>
      <c r="AB161" s="123"/>
      <c r="AC161" s="123"/>
      <c r="AD161" s="123"/>
      <c r="AE161" s="123"/>
      <c r="AF161" s="123"/>
      <c r="AG161" s="123"/>
      <c r="AH161" s="123"/>
      <c r="AI161" s="123"/>
      <c r="AJ161" s="123"/>
      <c r="AK161" s="123"/>
      <c r="AL161" s="123"/>
      <c r="AM161" s="123"/>
    </row>
    <row r="162" spans="1:39" s="71" customFormat="1" ht="13.8" x14ac:dyDescent="0.3">
      <c r="A162" s="125">
        <v>166</v>
      </c>
      <c r="B162" s="67" t="s">
        <v>176</v>
      </c>
      <c r="C162" s="66">
        <v>1</v>
      </c>
      <c r="D162" s="88">
        <v>0</v>
      </c>
      <c r="E162" s="133">
        <f t="shared" si="39"/>
        <v>0</v>
      </c>
      <c r="F162" s="68">
        <v>10</v>
      </c>
      <c r="G162" s="66">
        <v>0</v>
      </c>
      <c r="H162" s="107">
        <f t="shared" si="37"/>
        <v>0</v>
      </c>
      <c r="I162" s="69">
        <f t="shared" si="41"/>
        <v>0</v>
      </c>
      <c r="J162" s="66"/>
      <c r="K162" s="119">
        <f t="shared" si="40"/>
        <v>0</v>
      </c>
      <c r="L162" s="77">
        <f>(I162-E162-J162)/C162</f>
        <v>0</v>
      </c>
      <c r="M162" s="130">
        <f t="shared" si="33"/>
        <v>0</v>
      </c>
      <c r="N162" s="131">
        <f t="shared" si="34"/>
        <v>0</v>
      </c>
      <c r="O162" s="99"/>
      <c r="P162" s="88"/>
      <c r="Q162" s="119">
        <f t="shared" si="36"/>
        <v>0</v>
      </c>
      <c r="R162" s="99"/>
      <c r="S162" s="99"/>
      <c r="T162" s="99"/>
      <c r="U162" s="99"/>
      <c r="V162" s="99"/>
      <c r="W162" s="99"/>
      <c r="X162" s="99"/>
      <c r="Y162" s="99"/>
      <c r="Z162" s="99"/>
      <c r="AA162" s="99"/>
      <c r="AB162" s="99"/>
      <c r="AC162" s="99"/>
      <c r="AD162" s="99"/>
      <c r="AE162" s="99"/>
      <c r="AF162" s="99"/>
      <c r="AG162" s="99"/>
      <c r="AH162" s="99"/>
      <c r="AI162" s="99"/>
      <c r="AJ162" s="99"/>
      <c r="AK162" s="99"/>
      <c r="AL162" s="99"/>
      <c r="AM162" s="99"/>
    </row>
    <row r="163" spans="1:39" s="71" customFormat="1" ht="13.8" x14ac:dyDescent="0.3">
      <c r="A163" s="120">
        <v>169</v>
      </c>
      <c r="B163" s="100" t="s">
        <v>85</v>
      </c>
      <c r="C163" s="120">
        <v>6</v>
      </c>
      <c r="D163" s="120">
        <v>0</v>
      </c>
      <c r="E163" s="133">
        <f t="shared" si="39"/>
        <v>0</v>
      </c>
      <c r="F163" s="116">
        <v>4</v>
      </c>
      <c r="G163" s="120">
        <v>121</v>
      </c>
      <c r="H163" s="107">
        <v>224</v>
      </c>
      <c r="I163" s="121">
        <f t="shared" si="41"/>
        <v>172.5</v>
      </c>
      <c r="J163" s="120"/>
      <c r="K163" s="121">
        <f t="shared" si="40"/>
        <v>172.5</v>
      </c>
      <c r="L163" s="77">
        <f>(I163-E163-J163)/C163</f>
        <v>28.75</v>
      </c>
      <c r="M163" s="130">
        <f t="shared" si="33"/>
        <v>86.25</v>
      </c>
      <c r="N163" s="131">
        <f t="shared" si="34"/>
        <v>43.125</v>
      </c>
      <c r="O163" s="123"/>
      <c r="P163" s="120"/>
      <c r="Q163" s="119">
        <f t="shared" si="36"/>
        <v>0</v>
      </c>
      <c r="R163" s="123"/>
      <c r="S163" s="123"/>
      <c r="T163" s="123"/>
      <c r="U163" s="123"/>
      <c r="V163" s="123"/>
      <c r="W163" s="123"/>
      <c r="X163" s="123"/>
      <c r="Y163" s="123"/>
      <c r="Z163" s="123"/>
      <c r="AA163" s="123"/>
      <c r="AB163" s="123"/>
      <c r="AC163" s="123"/>
      <c r="AD163" s="123"/>
      <c r="AE163" s="123"/>
      <c r="AF163" s="123"/>
      <c r="AG163" s="123"/>
      <c r="AH163" s="123"/>
      <c r="AI163" s="123"/>
      <c r="AJ163" s="123"/>
      <c r="AK163" s="123"/>
      <c r="AL163" s="123"/>
      <c r="AM163" s="123"/>
    </row>
    <row r="164" spans="1:39" s="71" customFormat="1" ht="13.8" x14ac:dyDescent="0.3">
      <c r="A164" s="120">
        <v>3102</v>
      </c>
      <c r="B164" s="100" t="s">
        <v>84</v>
      </c>
      <c r="C164" s="120">
        <v>6</v>
      </c>
      <c r="D164" s="120">
        <v>150</v>
      </c>
      <c r="E164" s="133">
        <f t="shared" si="39"/>
        <v>106.875</v>
      </c>
      <c r="F164" s="116">
        <v>4</v>
      </c>
      <c r="G164" s="120">
        <v>121</v>
      </c>
      <c r="H164" s="107">
        <f t="shared" si="37"/>
        <v>224</v>
      </c>
      <c r="I164" s="121">
        <f t="shared" si="41"/>
        <v>172.5</v>
      </c>
      <c r="J164" s="120">
        <v>30</v>
      </c>
      <c r="K164" s="121">
        <f t="shared" si="40"/>
        <v>35.625</v>
      </c>
      <c r="L164" s="77">
        <f>IF(K164&lt;=0,0, K164)/C164</f>
        <v>5.9375</v>
      </c>
      <c r="M164" s="130">
        <f t="shared" si="33"/>
        <v>86.25</v>
      </c>
      <c r="N164" s="131">
        <f t="shared" si="34"/>
        <v>43.125</v>
      </c>
      <c r="O164" s="123"/>
      <c r="P164" s="120">
        <v>168</v>
      </c>
      <c r="Q164" s="119">
        <f t="shared" si="36"/>
        <v>224</v>
      </c>
      <c r="R164" s="123"/>
      <c r="S164" s="123"/>
      <c r="T164" s="123"/>
      <c r="U164" s="123"/>
      <c r="V164" s="123"/>
      <c r="W164" s="123"/>
      <c r="X164" s="123"/>
      <c r="Y164" s="123"/>
      <c r="Z164" s="123"/>
      <c r="AA164" s="123"/>
      <c r="AB164" s="123"/>
      <c r="AC164" s="123"/>
      <c r="AD164" s="123"/>
      <c r="AE164" s="123"/>
      <c r="AF164" s="123"/>
      <c r="AG164" s="123"/>
      <c r="AH164" s="123"/>
      <c r="AI164" s="123"/>
      <c r="AJ164" s="123"/>
      <c r="AK164" s="123"/>
      <c r="AL164" s="123"/>
      <c r="AM164" s="123"/>
    </row>
    <row r="165" spans="1:39" s="71" customFormat="1" ht="13.8" x14ac:dyDescent="0.3">
      <c r="A165" s="73">
        <v>3</v>
      </c>
      <c r="B165" s="74" t="s">
        <v>20</v>
      </c>
      <c r="C165" s="73">
        <v>24</v>
      </c>
      <c r="D165" s="73"/>
      <c r="E165" s="133">
        <f t="shared" si="39"/>
        <v>0</v>
      </c>
      <c r="F165" s="76">
        <v>9</v>
      </c>
      <c r="G165" s="73">
        <v>1476</v>
      </c>
      <c r="H165" s="77">
        <f>Q165</f>
        <v>1476</v>
      </c>
      <c r="I165" s="77">
        <f t="shared" si="41"/>
        <v>1476</v>
      </c>
      <c r="J165" s="73"/>
      <c r="K165" s="77">
        <f t="shared" si="40"/>
        <v>1476</v>
      </c>
      <c r="L165" s="77">
        <f t="shared" ref="L165:L173" si="42">(I165-E165-J165)/C165</f>
        <v>61.5</v>
      </c>
      <c r="M165" s="130">
        <f t="shared" si="33"/>
        <v>328</v>
      </c>
      <c r="N165" s="131">
        <f t="shared" si="34"/>
        <v>164</v>
      </c>
      <c r="O165" s="78"/>
      <c r="P165" s="73"/>
      <c r="Q165" s="119">
        <v>1476</v>
      </c>
      <c r="R165" s="78"/>
      <c r="S165" s="78"/>
      <c r="T165" s="78"/>
      <c r="U165" s="78"/>
      <c r="V165" s="78"/>
      <c r="W165" s="78"/>
      <c r="X165" s="78"/>
      <c r="Y165" s="78"/>
      <c r="Z165" s="78"/>
      <c r="AA165" s="78"/>
      <c r="AB165" s="78"/>
      <c r="AC165" s="78"/>
      <c r="AD165" s="78"/>
      <c r="AE165" s="78"/>
      <c r="AF165" s="78"/>
      <c r="AG165" s="78"/>
      <c r="AH165" s="78"/>
      <c r="AI165" s="78"/>
      <c r="AJ165" s="78"/>
      <c r="AK165" s="78"/>
      <c r="AL165" s="78"/>
      <c r="AM165" s="78"/>
    </row>
    <row r="166" spans="1:39" s="78" customFormat="1" ht="13.8" x14ac:dyDescent="0.3">
      <c r="A166" s="73">
        <v>2</v>
      </c>
      <c r="B166" s="74" t="s">
        <v>19</v>
      </c>
      <c r="C166" s="73">
        <v>24</v>
      </c>
      <c r="D166" s="73"/>
      <c r="E166" s="133">
        <f t="shared" si="39"/>
        <v>0</v>
      </c>
      <c r="F166" s="76">
        <v>9</v>
      </c>
      <c r="G166" s="73">
        <v>3848</v>
      </c>
      <c r="H166" s="77">
        <f>Q166</f>
        <v>3848</v>
      </c>
      <c r="I166" s="77">
        <f t="shared" si="41"/>
        <v>3848</v>
      </c>
      <c r="J166" s="73"/>
      <c r="K166" s="77">
        <f t="shared" si="40"/>
        <v>3848</v>
      </c>
      <c r="L166" s="77">
        <f t="shared" si="42"/>
        <v>160.33333333333334</v>
      </c>
      <c r="M166" s="130">
        <f t="shared" si="33"/>
        <v>855.11111111111109</v>
      </c>
      <c r="N166" s="131">
        <f t="shared" si="34"/>
        <v>427.55555555555554</v>
      </c>
      <c r="P166" s="73"/>
      <c r="Q166" s="119">
        <v>3848</v>
      </c>
    </row>
    <row r="167" spans="1:39" s="19" customFormat="1" ht="13.8" x14ac:dyDescent="0.3">
      <c r="A167" s="125">
        <v>59</v>
      </c>
      <c r="B167" s="67" t="s">
        <v>112</v>
      </c>
      <c r="C167" s="66">
        <v>12</v>
      </c>
      <c r="D167" s="88"/>
      <c r="E167" s="133">
        <f t="shared" si="39"/>
        <v>0</v>
      </c>
      <c r="F167" s="68">
        <v>9</v>
      </c>
      <c r="G167" s="66">
        <v>3992</v>
      </c>
      <c r="H167" s="107">
        <f t="shared" ref="H167:H197" si="43">Q167</f>
        <v>3933</v>
      </c>
      <c r="I167" s="69">
        <f t="shared" si="41"/>
        <v>3962.5</v>
      </c>
      <c r="J167" s="66"/>
      <c r="K167" s="119">
        <f t="shared" si="40"/>
        <v>3962.5</v>
      </c>
      <c r="L167" s="77">
        <f t="shared" si="42"/>
        <v>330.20833333333331</v>
      </c>
      <c r="M167" s="130">
        <f t="shared" si="33"/>
        <v>880.55555555555554</v>
      </c>
      <c r="N167" s="131">
        <f t="shared" si="34"/>
        <v>440.27777777777777</v>
      </c>
      <c r="O167" s="12"/>
      <c r="P167" s="14">
        <v>1311</v>
      </c>
      <c r="Q167" s="119">
        <f t="shared" ref="Q167:Q256" si="44">P167/3*F167</f>
        <v>3933</v>
      </c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</row>
    <row r="168" spans="1:39" s="19" customFormat="1" ht="13.8" x14ac:dyDescent="0.3">
      <c r="A168" s="125">
        <v>3174</v>
      </c>
      <c r="B168" s="67" t="s">
        <v>460</v>
      </c>
      <c r="C168" s="66">
        <v>24</v>
      </c>
      <c r="D168" s="88">
        <v>480</v>
      </c>
      <c r="E168" s="133">
        <f t="shared" si="39"/>
        <v>480</v>
      </c>
      <c r="F168" s="68">
        <v>9</v>
      </c>
      <c r="G168" s="66"/>
      <c r="H168" s="107"/>
      <c r="I168" s="69"/>
      <c r="J168" s="66"/>
      <c r="K168" s="119"/>
      <c r="L168" s="77"/>
      <c r="M168" s="130"/>
      <c r="N168" s="131"/>
      <c r="O168" s="12"/>
      <c r="P168" s="14"/>
      <c r="Q168" s="119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</row>
    <row r="169" spans="1:39" s="19" customFormat="1" ht="13.8" x14ac:dyDescent="0.3">
      <c r="A169" s="125"/>
      <c r="B169" s="67" t="s">
        <v>459</v>
      </c>
      <c r="C169" s="66"/>
      <c r="D169" s="88"/>
      <c r="E169" s="133"/>
      <c r="F169" s="68">
        <v>9</v>
      </c>
      <c r="G169" s="66"/>
      <c r="H169" s="107"/>
      <c r="I169" s="69"/>
      <c r="J169" s="66">
        <v>3600</v>
      </c>
      <c r="K169" s="119"/>
      <c r="L169" s="77"/>
      <c r="M169" s="130"/>
      <c r="N169" s="131"/>
      <c r="O169" s="12"/>
      <c r="P169" s="14"/>
      <c r="Q169" s="119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</row>
    <row r="170" spans="1:39" s="104" customFormat="1" ht="13.8" x14ac:dyDescent="0.3">
      <c r="A170" s="125">
        <v>4</v>
      </c>
      <c r="B170" s="67" t="s">
        <v>21</v>
      </c>
      <c r="C170" s="66">
        <v>24</v>
      </c>
      <c r="D170" s="88">
        <v>1368</v>
      </c>
      <c r="E170" s="133">
        <f t="shared" si="39"/>
        <v>1197.0555555555557</v>
      </c>
      <c r="F170" s="68">
        <v>9</v>
      </c>
      <c r="G170" s="66">
        <v>2237</v>
      </c>
      <c r="H170" s="107">
        <f t="shared" si="43"/>
        <v>840</v>
      </c>
      <c r="I170" s="69">
        <f t="shared" si="41"/>
        <v>1538.5</v>
      </c>
      <c r="J170" s="66"/>
      <c r="K170" s="119">
        <f t="shared" si="40"/>
        <v>341.44444444444434</v>
      </c>
      <c r="L170" s="77">
        <f t="shared" si="42"/>
        <v>14.226851851851848</v>
      </c>
      <c r="M170" s="130">
        <f t="shared" si="33"/>
        <v>341.88888888888891</v>
      </c>
      <c r="N170" s="131">
        <f t="shared" si="34"/>
        <v>170.94444444444446</v>
      </c>
      <c r="O170" s="12"/>
      <c r="P170" s="14">
        <v>280</v>
      </c>
      <c r="Q170" s="119">
        <f t="shared" si="44"/>
        <v>840</v>
      </c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</row>
    <row r="171" spans="1:39" s="104" customFormat="1" ht="13.8" x14ac:dyDescent="0.3">
      <c r="A171" s="125">
        <v>5</v>
      </c>
      <c r="B171" s="67" t="s">
        <v>22</v>
      </c>
      <c r="C171" s="66">
        <v>24</v>
      </c>
      <c r="D171" s="88">
        <v>1156</v>
      </c>
      <c r="E171" s="133">
        <f t="shared" si="39"/>
        <v>947.88888888888891</v>
      </c>
      <c r="F171" s="68">
        <v>9</v>
      </c>
      <c r="G171" s="66">
        <v>2120</v>
      </c>
      <c r="H171" s="107">
        <f t="shared" si="43"/>
        <v>1626</v>
      </c>
      <c r="I171" s="69">
        <f t="shared" si="41"/>
        <v>1873</v>
      </c>
      <c r="J171" s="66">
        <v>720</v>
      </c>
      <c r="K171" s="119">
        <f t="shared" si="40"/>
        <v>205.11111111111109</v>
      </c>
      <c r="L171" s="77">
        <f t="shared" si="42"/>
        <v>8.5462962962962958</v>
      </c>
      <c r="M171" s="130">
        <f t="shared" si="33"/>
        <v>416.22222222222223</v>
      </c>
      <c r="N171" s="131">
        <f t="shared" si="34"/>
        <v>208.11111111111111</v>
      </c>
      <c r="O171" s="12"/>
      <c r="P171" s="14">
        <v>542</v>
      </c>
      <c r="Q171" s="119">
        <f t="shared" si="44"/>
        <v>1626</v>
      </c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</row>
    <row r="172" spans="1:39" s="104" customFormat="1" ht="13.8" x14ac:dyDescent="0.3">
      <c r="A172" s="125">
        <v>1388</v>
      </c>
      <c r="B172" s="67" t="s">
        <v>24</v>
      </c>
      <c r="C172" s="66">
        <v>24</v>
      </c>
      <c r="D172" s="88">
        <v>1167</v>
      </c>
      <c r="E172" s="133">
        <f t="shared" si="39"/>
        <v>1039.6666666666667</v>
      </c>
      <c r="F172" s="68">
        <v>9</v>
      </c>
      <c r="G172" s="66">
        <v>1341</v>
      </c>
      <c r="H172" s="107">
        <f t="shared" si="43"/>
        <v>951</v>
      </c>
      <c r="I172" s="69">
        <f t="shared" si="41"/>
        <v>1146</v>
      </c>
      <c r="J172" s="66"/>
      <c r="K172" s="119">
        <f t="shared" si="40"/>
        <v>106.33333333333326</v>
      </c>
      <c r="L172" s="77">
        <f t="shared" si="42"/>
        <v>4.4305555555555527</v>
      </c>
      <c r="M172" s="130">
        <f t="shared" si="33"/>
        <v>254.66666666666666</v>
      </c>
      <c r="N172" s="131">
        <f t="shared" si="34"/>
        <v>127.33333333333333</v>
      </c>
      <c r="O172" s="12"/>
      <c r="P172" s="14">
        <v>317</v>
      </c>
      <c r="Q172" s="119">
        <f t="shared" si="44"/>
        <v>951</v>
      </c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</row>
    <row r="173" spans="1:39" s="104" customFormat="1" ht="13.8" x14ac:dyDescent="0.3">
      <c r="A173" s="125">
        <v>3017</v>
      </c>
      <c r="B173" s="67" t="s">
        <v>340</v>
      </c>
      <c r="C173" s="66">
        <v>24</v>
      </c>
      <c r="D173" s="88">
        <v>1266</v>
      </c>
      <c r="E173" s="133">
        <f t="shared" si="39"/>
        <v>1046.6666666666667</v>
      </c>
      <c r="F173" s="68">
        <v>9</v>
      </c>
      <c r="G173" s="66">
        <v>2367</v>
      </c>
      <c r="H173" s="107">
        <f t="shared" si="43"/>
        <v>1581</v>
      </c>
      <c r="I173" s="69">
        <f t="shared" si="41"/>
        <v>1974</v>
      </c>
      <c r="J173" s="66">
        <v>480</v>
      </c>
      <c r="K173" s="119">
        <f t="shared" si="40"/>
        <v>447.33333333333326</v>
      </c>
      <c r="L173" s="77">
        <f t="shared" si="42"/>
        <v>18.638888888888886</v>
      </c>
      <c r="M173" s="130">
        <f t="shared" si="33"/>
        <v>438.66666666666669</v>
      </c>
      <c r="N173" s="131">
        <f t="shared" si="34"/>
        <v>219.33333333333334</v>
      </c>
      <c r="O173" s="99"/>
      <c r="P173" s="88">
        <v>527</v>
      </c>
      <c r="Q173" s="119">
        <f t="shared" si="44"/>
        <v>1581</v>
      </c>
      <c r="R173" s="99"/>
      <c r="S173" s="99"/>
      <c r="T173" s="99"/>
      <c r="U173" s="99"/>
      <c r="V173" s="99"/>
      <c r="W173" s="99"/>
      <c r="X173" s="99"/>
      <c r="Y173" s="99"/>
      <c r="Z173" s="99"/>
      <c r="AA173" s="99"/>
      <c r="AB173" s="99"/>
      <c r="AC173" s="99"/>
      <c r="AD173" s="99"/>
      <c r="AE173" s="99"/>
      <c r="AF173" s="99"/>
      <c r="AG173" s="99"/>
      <c r="AH173" s="99"/>
      <c r="AI173" s="99"/>
      <c r="AJ173" s="99"/>
      <c r="AK173" s="99"/>
      <c r="AL173" s="99"/>
      <c r="AM173" s="99"/>
    </row>
    <row r="174" spans="1:39" s="71" customFormat="1" ht="13.8" x14ac:dyDescent="0.3">
      <c r="A174" s="125">
        <v>12</v>
      </c>
      <c r="B174" s="67" t="s">
        <v>138</v>
      </c>
      <c r="C174" s="66">
        <v>200</v>
      </c>
      <c r="D174" s="88">
        <v>2040</v>
      </c>
      <c r="E174" s="133">
        <f t="shared" si="39"/>
        <v>0</v>
      </c>
      <c r="F174" s="68">
        <v>3.5</v>
      </c>
      <c r="G174" s="66">
        <v>38920</v>
      </c>
      <c r="H174" s="107">
        <f t="shared" si="43"/>
        <v>23426.666666666664</v>
      </c>
      <c r="I174" s="69">
        <f t="shared" si="41"/>
        <v>31173.333333333332</v>
      </c>
      <c r="J174" s="66">
        <v>16000</v>
      </c>
      <c r="K174" s="119">
        <f t="shared" si="40"/>
        <v>15173.333333333332</v>
      </c>
      <c r="L174" s="77">
        <f>IF(K174&lt;=0,0, K174)/C174</f>
        <v>75.86666666666666</v>
      </c>
      <c r="M174" s="130">
        <f t="shared" si="33"/>
        <v>17813.333333333332</v>
      </c>
      <c r="N174" s="131">
        <f t="shared" si="34"/>
        <v>8906.6666666666661</v>
      </c>
      <c r="O174" s="99"/>
      <c r="P174" s="88">
        <v>20080</v>
      </c>
      <c r="Q174" s="119">
        <f t="shared" si="44"/>
        <v>23426.666666666664</v>
      </c>
      <c r="R174" s="99"/>
      <c r="S174" s="99"/>
      <c r="T174" s="99"/>
      <c r="U174" s="99"/>
      <c r="V174" s="99"/>
      <c r="W174" s="99"/>
      <c r="X174" s="99"/>
      <c r="Y174" s="99"/>
      <c r="Z174" s="99"/>
      <c r="AA174" s="99"/>
      <c r="AB174" s="99"/>
      <c r="AC174" s="99"/>
      <c r="AD174" s="99"/>
      <c r="AE174" s="99"/>
      <c r="AF174" s="99"/>
      <c r="AG174" s="99"/>
      <c r="AH174" s="99"/>
      <c r="AI174" s="99"/>
      <c r="AJ174" s="99"/>
      <c r="AK174" s="99"/>
      <c r="AL174" s="99"/>
      <c r="AM174" s="99"/>
    </row>
    <row r="175" spans="1:39" s="71" customFormat="1" ht="13.8" x14ac:dyDescent="0.3">
      <c r="A175" s="125">
        <v>1519</v>
      </c>
      <c r="B175" s="67" t="s">
        <v>180</v>
      </c>
      <c r="C175" s="66">
        <v>36</v>
      </c>
      <c r="D175" s="88">
        <v>791</v>
      </c>
      <c r="E175" s="133">
        <f t="shared" si="39"/>
        <v>323.16666666666669</v>
      </c>
      <c r="F175" s="68">
        <v>4.5</v>
      </c>
      <c r="G175" s="66">
        <v>2115</v>
      </c>
      <c r="H175" s="107">
        <f t="shared" si="43"/>
        <v>2095.5</v>
      </c>
      <c r="I175" s="69">
        <f t="shared" si="41"/>
        <v>2105.25</v>
      </c>
      <c r="J175" s="66">
        <v>360</v>
      </c>
      <c r="K175" s="119">
        <f t="shared" si="40"/>
        <v>1422.0833333333333</v>
      </c>
      <c r="L175" s="77">
        <f>IF(K175&lt;=0,0, K175)/C175</f>
        <v>39.50231481481481</v>
      </c>
      <c r="M175" s="130">
        <f t="shared" si="33"/>
        <v>935.66666666666663</v>
      </c>
      <c r="N175" s="131">
        <f t="shared" si="34"/>
        <v>467.83333333333331</v>
      </c>
      <c r="O175" s="99"/>
      <c r="P175" s="88">
        <v>1397</v>
      </c>
      <c r="Q175" s="119">
        <f t="shared" si="44"/>
        <v>2095.5</v>
      </c>
      <c r="R175" s="99"/>
      <c r="S175" s="99"/>
      <c r="T175" s="99"/>
      <c r="U175" s="99"/>
      <c r="V175" s="99"/>
      <c r="W175" s="99"/>
      <c r="X175" s="99"/>
      <c r="Y175" s="99"/>
      <c r="Z175" s="99"/>
      <c r="AA175" s="99"/>
      <c r="AB175" s="99"/>
      <c r="AC175" s="99"/>
      <c r="AD175" s="99"/>
      <c r="AE175" s="99"/>
      <c r="AF175" s="99"/>
      <c r="AG175" s="99"/>
      <c r="AH175" s="99"/>
      <c r="AI175" s="99"/>
      <c r="AJ175" s="99"/>
      <c r="AK175" s="99"/>
      <c r="AL175" s="99"/>
      <c r="AM175" s="99"/>
    </row>
    <row r="176" spans="1:39" s="71" customFormat="1" ht="13.8" x14ac:dyDescent="0.3">
      <c r="A176" s="125">
        <v>1520</v>
      </c>
      <c r="B176" s="67" t="s">
        <v>181</v>
      </c>
      <c r="C176" s="66">
        <v>36</v>
      </c>
      <c r="D176" s="88">
        <v>46</v>
      </c>
      <c r="E176" s="133">
        <f t="shared" si="39"/>
        <v>0</v>
      </c>
      <c r="F176" s="68">
        <v>4.5</v>
      </c>
      <c r="G176" s="66">
        <v>1375</v>
      </c>
      <c r="H176" s="107">
        <f t="shared" si="43"/>
        <v>999</v>
      </c>
      <c r="I176" s="69">
        <f t="shared" si="41"/>
        <v>1187</v>
      </c>
      <c r="J176" s="66">
        <v>360</v>
      </c>
      <c r="K176" s="119">
        <f t="shared" si="40"/>
        <v>827</v>
      </c>
      <c r="L176" s="77">
        <f>IF(K176&lt;=0,0, K176)/C176</f>
        <v>22.972222222222221</v>
      </c>
      <c r="M176" s="130">
        <f t="shared" si="33"/>
        <v>527.55555555555554</v>
      </c>
      <c r="N176" s="131">
        <f t="shared" si="34"/>
        <v>263.77777777777777</v>
      </c>
      <c r="O176" s="99"/>
      <c r="P176" s="88">
        <v>666</v>
      </c>
      <c r="Q176" s="119">
        <f t="shared" si="44"/>
        <v>999</v>
      </c>
      <c r="R176" s="99"/>
      <c r="S176" s="99"/>
      <c r="T176" s="99"/>
      <c r="U176" s="99"/>
      <c r="V176" s="99"/>
      <c r="W176" s="99"/>
      <c r="X176" s="99"/>
      <c r="Y176" s="99"/>
      <c r="Z176" s="99"/>
      <c r="AA176" s="99"/>
      <c r="AB176" s="99"/>
      <c r="AC176" s="99"/>
      <c r="AD176" s="99"/>
      <c r="AE176" s="99"/>
      <c r="AF176" s="99"/>
      <c r="AG176" s="99"/>
      <c r="AH176" s="99"/>
      <c r="AI176" s="99"/>
      <c r="AJ176" s="99"/>
      <c r="AK176" s="99"/>
      <c r="AL176" s="99"/>
      <c r="AM176" s="99"/>
    </row>
    <row r="177" spans="1:39" s="71" customFormat="1" ht="13.8" x14ac:dyDescent="0.3">
      <c r="A177" s="120">
        <v>1034</v>
      </c>
      <c r="B177" s="100" t="s">
        <v>174</v>
      </c>
      <c r="C177" s="120">
        <v>1</v>
      </c>
      <c r="D177" s="120">
        <v>329</v>
      </c>
      <c r="E177" s="133">
        <f t="shared" si="39"/>
        <v>277.41666666666669</v>
      </c>
      <c r="F177" s="116">
        <v>10</v>
      </c>
      <c r="G177" s="120">
        <v>305</v>
      </c>
      <c r="H177" s="107">
        <f t="shared" si="43"/>
        <v>726.66666666666674</v>
      </c>
      <c r="I177" s="121">
        <f t="shared" si="41"/>
        <v>515.83333333333337</v>
      </c>
      <c r="J177" s="120">
        <v>200</v>
      </c>
      <c r="K177" s="121">
        <f t="shared" si="40"/>
        <v>38.416666666666686</v>
      </c>
      <c r="L177" s="77">
        <f>(I177-E177-J177)/C177</f>
        <v>38.416666666666686</v>
      </c>
      <c r="M177" s="130">
        <f t="shared" si="33"/>
        <v>103.16666666666667</v>
      </c>
      <c r="N177" s="131">
        <f t="shared" si="34"/>
        <v>51.583333333333336</v>
      </c>
      <c r="O177" s="123"/>
      <c r="P177" s="120">
        <v>218</v>
      </c>
      <c r="Q177" s="119">
        <f t="shared" si="44"/>
        <v>726.66666666666674</v>
      </c>
      <c r="R177" s="123"/>
      <c r="S177" s="123"/>
      <c r="T177" s="123"/>
      <c r="U177" s="123"/>
      <c r="V177" s="123"/>
      <c r="W177" s="123"/>
      <c r="X177" s="123"/>
      <c r="Y177" s="123"/>
      <c r="Z177" s="123"/>
      <c r="AA177" s="123"/>
      <c r="AB177" s="123"/>
      <c r="AC177" s="123"/>
      <c r="AD177" s="123"/>
      <c r="AE177" s="123"/>
      <c r="AF177" s="123"/>
      <c r="AG177" s="123"/>
      <c r="AH177" s="123"/>
      <c r="AI177" s="123"/>
      <c r="AJ177" s="123"/>
      <c r="AK177" s="123"/>
      <c r="AL177" s="123"/>
      <c r="AM177" s="123"/>
    </row>
    <row r="178" spans="1:39" s="71" customFormat="1" ht="13.8" x14ac:dyDescent="0.3">
      <c r="A178" s="125">
        <v>1324</v>
      </c>
      <c r="B178" s="67" t="s">
        <v>73</v>
      </c>
      <c r="C178" s="66">
        <v>15</v>
      </c>
      <c r="D178" s="88">
        <v>450</v>
      </c>
      <c r="E178" s="133">
        <f t="shared" si="39"/>
        <v>70.833333333333314</v>
      </c>
      <c r="F178" s="68">
        <v>3</v>
      </c>
      <c r="G178" s="66">
        <v>1400</v>
      </c>
      <c r="H178" s="107">
        <f t="shared" si="43"/>
        <v>875</v>
      </c>
      <c r="I178" s="69">
        <f t="shared" si="41"/>
        <v>1137.5</v>
      </c>
      <c r="J178" s="66">
        <v>750</v>
      </c>
      <c r="K178" s="119">
        <f t="shared" si="40"/>
        <v>316.66666666666674</v>
      </c>
      <c r="L178" s="77">
        <f>IF(K178&lt;=0,0, K178)/C178</f>
        <v>21.111111111111118</v>
      </c>
      <c r="M178" s="130">
        <f t="shared" si="33"/>
        <v>758.33333333333337</v>
      </c>
      <c r="N178" s="131">
        <f t="shared" si="34"/>
        <v>379.16666666666669</v>
      </c>
      <c r="O178" s="99"/>
      <c r="P178" s="88">
        <v>875</v>
      </c>
      <c r="Q178" s="119">
        <f t="shared" si="44"/>
        <v>875</v>
      </c>
      <c r="R178" s="99"/>
      <c r="S178" s="99"/>
      <c r="T178" s="99"/>
      <c r="U178" s="99"/>
      <c r="V178" s="99"/>
      <c r="W178" s="99"/>
      <c r="X178" s="99"/>
      <c r="Y178" s="99"/>
      <c r="Z178" s="99"/>
      <c r="AA178" s="99"/>
      <c r="AB178" s="99"/>
      <c r="AC178" s="99"/>
      <c r="AD178" s="99"/>
      <c r="AE178" s="99"/>
      <c r="AF178" s="99"/>
      <c r="AG178" s="99"/>
      <c r="AH178" s="99"/>
      <c r="AI178" s="99"/>
      <c r="AJ178" s="99"/>
      <c r="AK178" s="99"/>
      <c r="AL178" s="99"/>
      <c r="AM178" s="99"/>
    </row>
    <row r="179" spans="1:39" s="71" customFormat="1" ht="13.8" x14ac:dyDescent="0.3">
      <c r="A179" s="125">
        <v>3015</v>
      </c>
      <c r="B179" s="67" t="s">
        <v>16</v>
      </c>
      <c r="C179" s="66">
        <v>20</v>
      </c>
      <c r="D179" s="88">
        <v>5000</v>
      </c>
      <c r="E179" s="133">
        <f t="shared" si="39"/>
        <v>4177</v>
      </c>
      <c r="F179" s="68">
        <v>9</v>
      </c>
      <c r="G179" s="66">
        <v>8658</v>
      </c>
      <c r="H179" s="107">
        <f t="shared" si="43"/>
        <v>6156</v>
      </c>
      <c r="I179" s="69">
        <f t="shared" si="41"/>
        <v>7407</v>
      </c>
      <c r="J179" s="66"/>
      <c r="K179" s="119">
        <f t="shared" si="40"/>
        <v>3230</v>
      </c>
      <c r="L179" s="77">
        <f>(I179-E179-J179)/C179</f>
        <v>161.5</v>
      </c>
      <c r="M179" s="130">
        <f t="shared" si="33"/>
        <v>1646</v>
      </c>
      <c r="N179" s="131">
        <f t="shared" si="34"/>
        <v>823</v>
      </c>
      <c r="O179" s="99"/>
      <c r="P179" s="88">
        <v>2052</v>
      </c>
      <c r="Q179" s="119">
        <f t="shared" si="44"/>
        <v>6156</v>
      </c>
      <c r="R179" s="99"/>
      <c r="S179" s="99"/>
      <c r="T179" s="99"/>
      <c r="U179" s="99"/>
      <c r="V179" s="99"/>
      <c r="W179" s="99"/>
      <c r="X179" s="99"/>
      <c r="Y179" s="99"/>
      <c r="Z179" s="99"/>
      <c r="AA179" s="99"/>
      <c r="AB179" s="99"/>
      <c r="AC179" s="99"/>
      <c r="AD179" s="99"/>
      <c r="AE179" s="99"/>
      <c r="AF179" s="99"/>
      <c r="AG179" s="99"/>
      <c r="AH179" s="99"/>
      <c r="AI179" s="99"/>
      <c r="AJ179" s="99"/>
      <c r="AK179" s="99"/>
      <c r="AL179" s="99"/>
      <c r="AM179" s="99"/>
    </row>
    <row r="180" spans="1:39" s="71" customFormat="1" ht="13.8" x14ac:dyDescent="0.3">
      <c r="A180" s="125">
        <v>3016</v>
      </c>
      <c r="B180" s="67" t="s">
        <v>14</v>
      </c>
      <c r="C180" s="66">
        <v>20</v>
      </c>
      <c r="D180" s="88">
        <v>5537</v>
      </c>
      <c r="E180" s="133">
        <f t="shared" si="39"/>
        <v>4697</v>
      </c>
      <c r="F180" s="68">
        <v>9</v>
      </c>
      <c r="G180" s="66">
        <v>9603</v>
      </c>
      <c r="H180" s="107">
        <f t="shared" si="43"/>
        <v>5517</v>
      </c>
      <c r="I180" s="69">
        <f t="shared" si="41"/>
        <v>7560</v>
      </c>
      <c r="J180" s="66"/>
      <c r="K180" s="119">
        <f t="shared" si="40"/>
        <v>2863</v>
      </c>
      <c r="L180" s="77">
        <f>(I180-E180-J180)/C180</f>
        <v>143.15</v>
      </c>
      <c r="M180" s="130">
        <f t="shared" si="33"/>
        <v>1680</v>
      </c>
      <c r="N180" s="131">
        <f t="shared" si="34"/>
        <v>840</v>
      </c>
      <c r="O180" s="99"/>
      <c r="P180" s="88">
        <v>1839</v>
      </c>
      <c r="Q180" s="119">
        <f t="shared" si="44"/>
        <v>5517</v>
      </c>
      <c r="R180" s="99"/>
      <c r="S180" s="99"/>
      <c r="T180" s="99"/>
      <c r="U180" s="99"/>
      <c r="V180" s="99"/>
      <c r="W180" s="99"/>
      <c r="X180" s="99"/>
      <c r="Y180" s="99"/>
      <c r="Z180" s="99"/>
      <c r="AA180" s="99"/>
      <c r="AB180" s="99"/>
      <c r="AC180" s="99"/>
      <c r="AD180" s="99"/>
      <c r="AE180" s="99"/>
      <c r="AF180" s="99"/>
      <c r="AG180" s="99"/>
      <c r="AH180" s="99"/>
      <c r="AI180" s="99"/>
      <c r="AJ180" s="99"/>
      <c r="AK180" s="99"/>
      <c r="AL180" s="99"/>
      <c r="AM180" s="99"/>
    </row>
    <row r="181" spans="1:39" s="71" customFormat="1" ht="13.8" x14ac:dyDescent="0.3">
      <c r="A181" s="120">
        <v>3104</v>
      </c>
      <c r="B181" s="100" t="s">
        <v>183</v>
      </c>
      <c r="C181" s="120">
        <v>12</v>
      </c>
      <c r="D181" s="120">
        <v>0</v>
      </c>
      <c r="E181" s="133">
        <f t="shared" si="39"/>
        <v>0</v>
      </c>
      <c r="F181" s="116">
        <v>10</v>
      </c>
      <c r="G181" s="120">
        <v>135</v>
      </c>
      <c r="H181" s="107">
        <f t="shared" si="43"/>
        <v>253.33333333333331</v>
      </c>
      <c r="I181" s="121">
        <f t="shared" si="41"/>
        <v>194.16666666666666</v>
      </c>
      <c r="J181" s="120">
        <v>168</v>
      </c>
      <c r="K181" s="121">
        <f t="shared" si="40"/>
        <v>26.166666666666657</v>
      </c>
      <c r="L181" s="77">
        <f>(I181-E181-J181)/C181</f>
        <v>2.1805555555555549</v>
      </c>
      <c r="M181" s="130">
        <f t="shared" si="33"/>
        <v>38.833333333333329</v>
      </c>
      <c r="N181" s="131">
        <f t="shared" si="34"/>
        <v>19.416666666666664</v>
      </c>
      <c r="O181" s="123"/>
      <c r="P181" s="120">
        <v>76</v>
      </c>
      <c r="Q181" s="119">
        <f t="shared" si="44"/>
        <v>253.33333333333331</v>
      </c>
      <c r="R181" s="123"/>
      <c r="S181" s="123"/>
      <c r="T181" s="123"/>
      <c r="U181" s="123"/>
      <c r="V181" s="123"/>
      <c r="W181" s="123"/>
      <c r="X181" s="123"/>
      <c r="Y181" s="123"/>
      <c r="Z181" s="123"/>
      <c r="AA181" s="123"/>
      <c r="AB181" s="123"/>
      <c r="AC181" s="123"/>
      <c r="AD181" s="123"/>
      <c r="AE181" s="123"/>
      <c r="AF181" s="123"/>
      <c r="AG181" s="123"/>
      <c r="AH181" s="123"/>
      <c r="AI181" s="123"/>
      <c r="AJ181" s="123"/>
      <c r="AK181" s="123"/>
      <c r="AL181" s="123"/>
      <c r="AM181" s="123"/>
    </row>
    <row r="182" spans="1:39" s="71" customFormat="1" ht="13.8" x14ac:dyDescent="0.3">
      <c r="A182" s="125">
        <v>3105</v>
      </c>
      <c r="B182" s="67" t="s">
        <v>182</v>
      </c>
      <c r="C182" s="66">
        <v>12</v>
      </c>
      <c r="D182" s="88">
        <v>204</v>
      </c>
      <c r="E182" s="133">
        <f t="shared" si="39"/>
        <v>181.5</v>
      </c>
      <c r="F182" s="68">
        <v>10</v>
      </c>
      <c r="G182" s="66">
        <v>150</v>
      </c>
      <c r="H182" s="107">
        <f t="shared" si="43"/>
        <v>300</v>
      </c>
      <c r="I182" s="69">
        <f t="shared" si="41"/>
        <v>225</v>
      </c>
      <c r="J182" s="66">
        <v>120</v>
      </c>
      <c r="K182" s="119">
        <f t="shared" si="40"/>
        <v>-76.5</v>
      </c>
      <c r="L182" s="77">
        <f>(I182-E182-J182)/C182</f>
        <v>-6.375</v>
      </c>
      <c r="M182" s="130">
        <f t="shared" ref="M182:M268" si="45">I182/F182*2</f>
        <v>45</v>
      </c>
      <c r="N182" s="131">
        <f t="shared" si="34"/>
        <v>22.5</v>
      </c>
      <c r="O182" s="99"/>
      <c r="P182" s="88">
        <v>90</v>
      </c>
      <c r="Q182" s="119">
        <f t="shared" si="44"/>
        <v>300</v>
      </c>
      <c r="R182" s="99"/>
      <c r="S182" s="99"/>
      <c r="T182" s="99"/>
      <c r="U182" s="99"/>
      <c r="V182" s="99"/>
      <c r="W182" s="99"/>
      <c r="X182" s="99"/>
      <c r="Y182" s="99"/>
      <c r="Z182" s="99"/>
      <c r="AA182" s="99"/>
      <c r="AB182" s="99"/>
      <c r="AC182" s="99"/>
      <c r="AD182" s="99"/>
      <c r="AE182" s="99"/>
      <c r="AF182" s="99"/>
      <c r="AG182" s="99"/>
      <c r="AH182" s="99"/>
      <c r="AI182" s="99"/>
      <c r="AJ182" s="99"/>
      <c r="AK182" s="99"/>
      <c r="AL182" s="99"/>
      <c r="AM182" s="99"/>
    </row>
    <row r="183" spans="1:39" s="65" customFormat="1" ht="13.8" x14ac:dyDescent="0.3">
      <c r="A183" s="142">
        <v>1416</v>
      </c>
      <c r="B183" s="63" t="s">
        <v>396</v>
      </c>
      <c r="C183" s="41">
        <v>22</v>
      </c>
      <c r="D183" s="14">
        <v>832</v>
      </c>
      <c r="E183" s="133">
        <f t="shared" si="39"/>
        <v>633.33333333333337</v>
      </c>
      <c r="F183" s="42">
        <v>9</v>
      </c>
      <c r="G183" s="41">
        <v>2016</v>
      </c>
      <c r="H183" s="107">
        <f t="shared" si="43"/>
        <v>1560</v>
      </c>
      <c r="I183" s="69">
        <f t="shared" si="41"/>
        <v>1788</v>
      </c>
      <c r="J183" s="41">
        <v>2000</v>
      </c>
      <c r="K183" s="119">
        <f t="shared" si="40"/>
        <v>-845.33333333333348</v>
      </c>
      <c r="L183" s="77">
        <f>(I183-E183-J183)/C183</f>
        <v>-38.424242424242429</v>
      </c>
      <c r="M183" s="130">
        <f t="shared" si="45"/>
        <v>397.33333333333331</v>
      </c>
      <c r="N183" s="131">
        <f t="shared" si="34"/>
        <v>198.66666666666666</v>
      </c>
      <c r="O183" s="12"/>
      <c r="P183" s="14">
        <v>520</v>
      </c>
      <c r="Q183" s="119">
        <f t="shared" si="44"/>
        <v>1560</v>
      </c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</row>
    <row r="184" spans="1:39" s="65" customFormat="1" ht="13.8" x14ac:dyDescent="0.3">
      <c r="A184" s="41"/>
      <c r="B184" s="63" t="s">
        <v>469</v>
      </c>
      <c r="C184" s="41">
        <v>120</v>
      </c>
      <c r="D184" s="14"/>
      <c r="E184" s="133"/>
      <c r="F184" s="42">
        <v>9</v>
      </c>
      <c r="G184" s="41"/>
      <c r="H184" s="107"/>
      <c r="I184" s="69"/>
      <c r="J184" s="41">
        <v>3600</v>
      </c>
      <c r="K184" s="119"/>
      <c r="L184" s="77"/>
      <c r="M184" s="130"/>
      <c r="N184" s="131"/>
      <c r="O184" s="12"/>
      <c r="P184" s="14"/>
      <c r="Q184" s="119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</row>
    <row r="185" spans="1:39" s="65" customFormat="1" ht="13.8" x14ac:dyDescent="0.3">
      <c r="A185" s="41"/>
      <c r="B185" s="63" t="s">
        <v>470</v>
      </c>
      <c r="C185" s="41">
        <v>120</v>
      </c>
      <c r="D185" s="14"/>
      <c r="E185" s="133"/>
      <c r="F185" s="42">
        <v>9</v>
      </c>
      <c r="G185" s="41"/>
      <c r="H185" s="107"/>
      <c r="I185" s="69"/>
      <c r="J185" s="41">
        <v>3600</v>
      </c>
      <c r="K185" s="119"/>
      <c r="L185" s="77"/>
      <c r="M185" s="130"/>
      <c r="N185" s="131"/>
      <c r="O185" s="12"/>
      <c r="P185" s="14"/>
      <c r="Q185" s="119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</row>
    <row r="186" spans="1:39" s="65" customFormat="1" ht="13.8" x14ac:dyDescent="0.3">
      <c r="A186" s="41"/>
      <c r="B186" s="63" t="s">
        <v>471</v>
      </c>
      <c r="C186" s="41">
        <v>120</v>
      </c>
      <c r="D186" s="14"/>
      <c r="E186" s="133"/>
      <c r="F186" s="42">
        <v>9</v>
      </c>
      <c r="G186" s="41"/>
      <c r="H186" s="107"/>
      <c r="I186" s="69"/>
      <c r="J186" s="41">
        <v>3600</v>
      </c>
      <c r="K186" s="119"/>
      <c r="L186" s="77"/>
      <c r="M186" s="130"/>
      <c r="N186" s="131"/>
      <c r="O186" s="12"/>
      <c r="P186" s="14"/>
      <c r="Q186" s="119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</row>
    <row r="187" spans="1:39" s="65" customFormat="1" ht="13.8" x14ac:dyDescent="0.3">
      <c r="A187" s="41"/>
      <c r="B187" s="63" t="s">
        <v>472</v>
      </c>
      <c r="C187" s="41">
        <v>120</v>
      </c>
      <c r="D187" s="14"/>
      <c r="E187" s="133"/>
      <c r="F187" s="42">
        <v>9</v>
      </c>
      <c r="G187" s="41"/>
      <c r="H187" s="107"/>
      <c r="I187" s="69"/>
      <c r="J187" s="41">
        <v>3000</v>
      </c>
      <c r="K187" s="119"/>
      <c r="L187" s="77"/>
      <c r="M187" s="130"/>
      <c r="N187" s="131"/>
      <c r="O187" s="12"/>
      <c r="P187" s="14"/>
      <c r="Q187" s="119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</row>
    <row r="188" spans="1:39" s="65" customFormat="1" ht="13.8" x14ac:dyDescent="0.3">
      <c r="A188" s="41"/>
      <c r="B188" s="63" t="s">
        <v>473</v>
      </c>
      <c r="C188" s="41">
        <v>120</v>
      </c>
      <c r="D188" s="14"/>
      <c r="E188" s="133"/>
      <c r="F188" s="42">
        <v>9</v>
      </c>
      <c r="G188" s="41"/>
      <c r="H188" s="107"/>
      <c r="I188" s="69"/>
      <c r="J188" s="41">
        <v>2400</v>
      </c>
      <c r="K188" s="119"/>
      <c r="L188" s="77"/>
      <c r="M188" s="130"/>
      <c r="N188" s="131"/>
      <c r="O188" s="12"/>
      <c r="P188" s="14"/>
      <c r="Q188" s="119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</row>
    <row r="189" spans="1:39" s="65" customFormat="1" ht="13.8" x14ac:dyDescent="0.3">
      <c r="A189" s="41"/>
      <c r="B189" s="63" t="s">
        <v>474</v>
      </c>
      <c r="C189" s="41">
        <v>120</v>
      </c>
      <c r="D189" s="14"/>
      <c r="E189" s="133"/>
      <c r="F189" s="42">
        <v>9</v>
      </c>
      <c r="G189" s="41"/>
      <c r="H189" s="107"/>
      <c r="I189" s="69"/>
      <c r="J189" s="41">
        <v>3600</v>
      </c>
      <c r="K189" s="119"/>
      <c r="L189" s="77"/>
      <c r="M189" s="130"/>
      <c r="N189" s="131"/>
      <c r="O189" s="12"/>
      <c r="P189" s="14"/>
      <c r="Q189" s="119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</row>
    <row r="190" spans="1:39" s="65" customFormat="1" ht="13.8" x14ac:dyDescent="0.3">
      <c r="A190" s="41"/>
      <c r="B190" s="63" t="s">
        <v>475</v>
      </c>
      <c r="C190" s="41">
        <v>120</v>
      </c>
      <c r="D190" s="14"/>
      <c r="E190" s="133"/>
      <c r="F190" s="42">
        <v>9</v>
      </c>
      <c r="G190" s="41"/>
      <c r="H190" s="107"/>
      <c r="I190" s="69"/>
      <c r="J190" s="41">
        <v>2400</v>
      </c>
      <c r="K190" s="119"/>
      <c r="L190" s="77"/>
      <c r="M190" s="130"/>
      <c r="N190" s="131"/>
      <c r="O190" s="12"/>
      <c r="P190" s="14"/>
      <c r="Q190" s="119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</row>
    <row r="191" spans="1:39" s="65" customFormat="1" ht="13.8" x14ac:dyDescent="0.3">
      <c r="A191" s="41"/>
      <c r="B191" s="63" t="s">
        <v>476</v>
      </c>
      <c r="C191" s="41">
        <v>120</v>
      </c>
      <c r="D191" s="14"/>
      <c r="E191" s="133"/>
      <c r="F191" s="42">
        <v>9</v>
      </c>
      <c r="G191" s="41"/>
      <c r="H191" s="107"/>
      <c r="I191" s="69"/>
      <c r="J191" s="41">
        <v>3600</v>
      </c>
      <c r="K191" s="119"/>
      <c r="L191" s="77"/>
      <c r="M191" s="130"/>
      <c r="N191" s="131"/>
      <c r="O191" s="12"/>
      <c r="P191" s="14"/>
      <c r="Q191" s="119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</row>
    <row r="192" spans="1:39" s="65" customFormat="1" ht="13.8" x14ac:dyDescent="0.3">
      <c r="A192" s="41"/>
      <c r="B192" s="63" t="s">
        <v>477</v>
      </c>
      <c r="C192" s="41">
        <v>120</v>
      </c>
      <c r="D192" s="14"/>
      <c r="E192" s="133"/>
      <c r="F192" s="42">
        <v>9</v>
      </c>
      <c r="G192" s="41"/>
      <c r="H192" s="107"/>
      <c r="I192" s="69"/>
      <c r="J192" s="41">
        <v>3600</v>
      </c>
      <c r="K192" s="119"/>
      <c r="L192" s="77"/>
      <c r="M192" s="130"/>
      <c r="N192" s="131"/>
      <c r="O192" s="12"/>
      <c r="P192" s="14"/>
      <c r="Q192" s="119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</row>
    <row r="193" spans="1:39" s="65" customFormat="1" ht="13.8" x14ac:dyDescent="0.3">
      <c r="A193" s="41"/>
      <c r="B193" s="63" t="s">
        <v>478</v>
      </c>
      <c r="C193" s="41">
        <v>120</v>
      </c>
      <c r="D193" s="14"/>
      <c r="E193" s="133"/>
      <c r="F193" s="42">
        <v>9</v>
      </c>
      <c r="G193" s="41"/>
      <c r="H193" s="107"/>
      <c r="I193" s="69"/>
      <c r="J193" s="41">
        <v>5400</v>
      </c>
      <c r="K193" s="119"/>
      <c r="L193" s="77"/>
      <c r="M193" s="130"/>
      <c r="N193" s="131"/>
      <c r="O193" s="12"/>
      <c r="P193" s="14"/>
      <c r="Q193" s="119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</row>
    <row r="194" spans="1:39" s="65" customFormat="1" ht="13.8" x14ac:dyDescent="0.3">
      <c r="A194" s="41"/>
      <c r="B194" s="63" t="s">
        <v>479</v>
      </c>
      <c r="C194" s="41">
        <v>120</v>
      </c>
      <c r="D194" s="14"/>
      <c r="E194" s="133"/>
      <c r="F194" s="42">
        <v>9</v>
      </c>
      <c r="G194" s="41"/>
      <c r="H194" s="107"/>
      <c r="I194" s="69"/>
      <c r="J194" s="41">
        <v>3000</v>
      </c>
      <c r="K194" s="119"/>
      <c r="L194" s="77"/>
      <c r="M194" s="130"/>
      <c r="N194" s="131"/>
      <c r="O194" s="12"/>
      <c r="P194" s="14"/>
      <c r="Q194" s="119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</row>
    <row r="195" spans="1:39" s="65" customFormat="1" ht="13.8" x14ac:dyDescent="0.3">
      <c r="A195" s="41"/>
      <c r="B195" s="63" t="s">
        <v>480</v>
      </c>
      <c r="C195" s="41">
        <v>120</v>
      </c>
      <c r="D195" s="14"/>
      <c r="E195" s="133"/>
      <c r="F195" s="42">
        <v>9</v>
      </c>
      <c r="G195" s="41"/>
      <c r="H195" s="107"/>
      <c r="I195" s="69"/>
      <c r="J195" s="41">
        <v>2400</v>
      </c>
      <c r="K195" s="119"/>
      <c r="L195" s="77"/>
      <c r="M195" s="130"/>
      <c r="N195" s="131"/>
      <c r="O195" s="12"/>
      <c r="P195" s="14"/>
      <c r="Q195" s="119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</row>
    <row r="196" spans="1:39" s="65" customFormat="1" ht="13.8" x14ac:dyDescent="0.3">
      <c r="A196" s="41"/>
      <c r="B196" s="63" t="s">
        <v>481</v>
      </c>
      <c r="C196" s="41">
        <v>120</v>
      </c>
      <c r="D196" s="14"/>
      <c r="E196" s="133"/>
      <c r="F196" s="42">
        <v>9</v>
      </c>
      <c r="G196" s="41"/>
      <c r="H196" s="107"/>
      <c r="I196" s="69"/>
      <c r="J196" s="41">
        <v>4200</v>
      </c>
      <c r="K196" s="119"/>
      <c r="L196" s="77"/>
      <c r="M196" s="130"/>
      <c r="N196" s="131"/>
      <c r="O196" s="12"/>
      <c r="P196" s="14"/>
      <c r="Q196" s="119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</row>
    <row r="197" spans="1:39" s="71" customFormat="1" ht="13.8" x14ac:dyDescent="0.3">
      <c r="A197" s="125">
        <v>1407</v>
      </c>
      <c r="B197" s="67" t="s">
        <v>404</v>
      </c>
      <c r="C197" s="66">
        <v>10</v>
      </c>
      <c r="D197" s="88">
        <v>66</v>
      </c>
      <c r="E197" s="133">
        <f t="shared" si="39"/>
        <v>35.25</v>
      </c>
      <c r="F197" s="68">
        <v>4</v>
      </c>
      <c r="G197" s="66">
        <v>126</v>
      </c>
      <c r="H197" s="107">
        <f t="shared" si="43"/>
        <v>120</v>
      </c>
      <c r="I197" s="69">
        <f t="shared" si="41"/>
        <v>123</v>
      </c>
      <c r="J197" s="66">
        <v>60</v>
      </c>
      <c r="K197" s="119">
        <f t="shared" si="40"/>
        <v>27.75</v>
      </c>
      <c r="L197" s="77">
        <f t="shared" ref="L197:L204" si="46">IF(K197&lt;=0,0, K197)/C197</f>
        <v>2.7749999999999999</v>
      </c>
      <c r="M197" s="130">
        <f t="shared" si="45"/>
        <v>61.5</v>
      </c>
      <c r="N197" s="131">
        <f t="shared" ref="N197:N268" si="47">M197/2</f>
        <v>30.75</v>
      </c>
      <c r="O197" s="99"/>
      <c r="P197" s="88">
        <v>90</v>
      </c>
      <c r="Q197" s="119">
        <f t="shared" si="44"/>
        <v>120</v>
      </c>
      <c r="R197" s="99"/>
      <c r="S197" s="99"/>
      <c r="T197" s="99"/>
      <c r="U197" s="99"/>
      <c r="V197" s="99"/>
      <c r="W197" s="99"/>
      <c r="X197" s="99"/>
      <c r="Y197" s="99"/>
      <c r="Z197" s="99"/>
      <c r="AA197" s="99"/>
      <c r="AB197" s="99"/>
      <c r="AC197" s="99"/>
      <c r="AD197" s="99"/>
      <c r="AE197" s="99"/>
      <c r="AF197" s="99"/>
      <c r="AG197" s="99"/>
      <c r="AH197" s="99"/>
      <c r="AI197" s="99"/>
      <c r="AJ197" s="99"/>
      <c r="AK197" s="99"/>
      <c r="AL197" s="99"/>
      <c r="AM197" s="99"/>
    </row>
    <row r="198" spans="1:39" s="71" customFormat="1" ht="13.8" x14ac:dyDescent="0.3">
      <c r="A198" s="125">
        <v>1460</v>
      </c>
      <c r="B198" s="67" t="s">
        <v>405</v>
      </c>
      <c r="C198" s="66">
        <v>10</v>
      </c>
      <c r="D198" s="88">
        <v>0</v>
      </c>
      <c r="E198" s="133">
        <f t="shared" si="39"/>
        <v>0</v>
      </c>
      <c r="F198" s="68">
        <v>4</v>
      </c>
      <c r="G198" s="66">
        <v>140</v>
      </c>
      <c r="H198" s="107">
        <v>140</v>
      </c>
      <c r="I198" s="69">
        <f t="shared" si="41"/>
        <v>140</v>
      </c>
      <c r="J198" s="66"/>
      <c r="K198" s="119">
        <f t="shared" si="40"/>
        <v>140</v>
      </c>
      <c r="L198" s="77">
        <f t="shared" si="46"/>
        <v>14</v>
      </c>
      <c r="M198" s="130">
        <f t="shared" si="45"/>
        <v>70</v>
      </c>
      <c r="N198" s="131">
        <f t="shared" si="47"/>
        <v>35</v>
      </c>
      <c r="O198" s="99"/>
      <c r="P198" s="88"/>
      <c r="Q198" s="119">
        <f t="shared" si="44"/>
        <v>0</v>
      </c>
      <c r="R198" s="99"/>
      <c r="S198" s="99"/>
      <c r="T198" s="99"/>
      <c r="U198" s="99"/>
      <c r="V198" s="99"/>
      <c r="W198" s="99"/>
      <c r="X198" s="99"/>
      <c r="Y198" s="99"/>
      <c r="Z198" s="99"/>
      <c r="AA198" s="99"/>
      <c r="AB198" s="99"/>
      <c r="AC198" s="99"/>
      <c r="AD198" s="99"/>
      <c r="AE198" s="99"/>
      <c r="AF198" s="99"/>
      <c r="AG198" s="99"/>
      <c r="AH198" s="99"/>
      <c r="AI198" s="99"/>
      <c r="AJ198" s="99"/>
      <c r="AK198" s="99"/>
      <c r="AL198" s="99"/>
      <c r="AM198" s="99"/>
    </row>
    <row r="199" spans="1:39" s="71" customFormat="1" ht="13.8" x14ac:dyDescent="0.3">
      <c r="A199" s="125">
        <v>1409</v>
      </c>
      <c r="B199" s="67" t="s">
        <v>406</v>
      </c>
      <c r="C199" s="66">
        <v>10</v>
      </c>
      <c r="D199" s="88">
        <v>100</v>
      </c>
      <c r="E199" s="133">
        <f t="shared" si="39"/>
        <v>73.25</v>
      </c>
      <c r="F199" s="68">
        <v>4</v>
      </c>
      <c r="G199" s="66">
        <v>118</v>
      </c>
      <c r="H199" s="107">
        <f t="shared" ref="H199:H206" si="48">Q199</f>
        <v>96</v>
      </c>
      <c r="I199" s="69">
        <f t="shared" si="41"/>
        <v>107</v>
      </c>
      <c r="J199" s="66">
        <v>10</v>
      </c>
      <c r="K199" s="119">
        <f t="shared" si="40"/>
        <v>23.75</v>
      </c>
      <c r="L199" s="77">
        <f t="shared" si="46"/>
        <v>2.375</v>
      </c>
      <c r="M199" s="130">
        <f t="shared" si="45"/>
        <v>53.5</v>
      </c>
      <c r="N199" s="131">
        <f t="shared" si="47"/>
        <v>26.75</v>
      </c>
      <c r="O199" s="99"/>
      <c r="P199" s="88">
        <v>72</v>
      </c>
      <c r="Q199" s="119">
        <f t="shared" si="44"/>
        <v>96</v>
      </c>
      <c r="R199" s="99"/>
      <c r="S199" s="99"/>
      <c r="T199" s="99"/>
      <c r="U199" s="99"/>
      <c r="V199" s="99"/>
      <c r="W199" s="99"/>
      <c r="X199" s="99"/>
      <c r="Y199" s="99"/>
      <c r="Z199" s="99"/>
      <c r="AA199" s="99"/>
      <c r="AB199" s="99"/>
      <c r="AC199" s="99"/>
      <c r="AD199" s="99"/>
      <c r="AE199" s="99"/>
      <c r="AF199" s="99"/>
      <c r="AG199" s="99"/>
      <c r="AH199" s="99"/>
      <c r="AI199" s="99"/>
      <c r="AJ199" s="99"/>
      <c r="AK199" s="99"/>
      <c r="AL199" s="99"/>
      <c r="AM199" s="99"/>
    </row>
    <row r="200" spans="1:39" s="78" customFormat="1" ht="13.8" x14ac:dyDescent="0.3">
      <c r="A200" s="125">
        <v>1410</v>
      </c>
      <c r="B200" s="67" t="s">
        <v>407</v>
      </c>
      <c r="C200" s="66">
        <v>10</v>
      </c>
      <c r="D200" s="88">
        <v>0</v>
      </c>
      <c r="E200" s="133">
        <f t="shared" si="39"/>
        <v>0</v>
      </c>
      <c r="F200" s="68">
        <v>4</v>
      </c>
      <c r="G200" s="66">
        <v>128</v>
      </c>
      <c r="H200" s="107">
        <f t="shared" si="48"/>
        <v>120</v>
      </c>
      <c r="I200" s="69">
        <f t="shared" si="41"/>
        <v>124</v>
      </c>
      <c r="J200" s="66">
        <v>50</v>
      </c>
      <c r="K200" s="119">
        <f t="shared" si="40"/>
        <v>74</v>
      </c>
      <c r="L200" s="77">
        <f t="shared" si="46"/>
        <v>7.4</v>
      </c>
      <c r="M200" s="130">
        <f t="shared" si="45"/>
        <v>62</v>
      </c>
      <c r="N200" s="131">
        <f t="shared" si="47"/>
        <v>31</v>
      </c>
      <c r="O200" s="99"/>
      <c r="P200" s="88">
        <v>90</v>
      </c>
      <c r="Q200" s="119">
        <f t="shared" si="44"/>
        <v>120</v>
      </c>
      <c r="R200" s="99"/>
      <c r="S200" s="99"/>
      <c r="T200" s="99"/>
      <c r="U200" s="99"/>
      <c r="V200" s="99"/>
      <c r="W200" s="99"/>
      <c r="X200" s="99"/>
      <c r="Y200" s="99"/>
      <c r="Z200" s="99"/>
      <c r="AA200" s="99"/>
      <c r="AB200" s="99"/>
      <c r="AC200" s="99"/>
      <c r="AD200" s="99"/>
      <c r="AE200" s="99"/>
      <c r="AF200" s="99"/>
      <c r="AG200" s="99"/>
      <c r="AH200" s="99"/>
      <c r="AI200" s="99"/>
      <c r="AJ200" s="99"/>
      <c r="AK200" s="99"/>
      <c r="AL200" s="99"/>
      <c r="AM200" s="99"/>
    </row>
    <row r="201" spans="1:39" s="78" customFormat="1" ht="13.8" x14ac:dyDescent="0.3">
      <c r="A201" s="125">
        <v>1411</v>
      </c>
      <c r="B201" s="67" t="s">
        <v>408</v>
      </c>
      <c r="C201" s="66">
        <v>10</v>
      </c>
      <c r="D201" s="88">
        <v>200</v>
      </c>
      <c r="E201" s="133">
        <f t="shared" si="39"/>
        <v>140.25</v>
      </c>
      <c r="F201" s="68">
        <v>4</v>
      </c>
      <c r="G201" s="66">
        <v>238</v>
      </c>
      <c r="H201" s="107">
        <f t="shared" si="48"/>
        <v>240</v>
      </c>
      <c r="I201" s="69">
        <f t="shared" si="41"/>
        <v>239</v>
      </c>
      <c r="J201" s="66">
        <v>40</v>
      </c>
      <c r="K201" s="119">
        <f t="shared" si="40"/>
        <v>58.75</v>
      </c>
      <c r="L201" s="77">
        <f t="shared" si="46"/>
        <v>5.875</v>
      </c>
      <c r="M201" s="130">
        <f t="shared" si="45"/>
        <v>119.5</v>
      </c>
      <c r="N201" s="131">
        <f t="shared" si="47"/>
        <v>59.75</v>
      </c>
      <c r="O201" s="99"/>
      <c r="P201" s="88">
        <v>180</v>
      </c>
      <c r="Q201" s="119">
        <f t="shared" si="44"/>
        <v>240</v>
      </c>
      <c r="R201" s="99"/>
      <c r="S201" s="99"/>
      <c r="T201" s="99"/>
      <c r="U201" s="99"/>
      <c r="V201" s="99"/>
      <c r="W201" s="99"/>
      <c r="X201" s="99"/>
      <c r="Y201" s="99"/>
      <c r="Z201" s="99"/>
      <c r="AA201" s="99"/>
      <c r="AB201" s="99"/>
      <c r="AC201" s="99"/>
      <c r="AD201" s="99"/>
      <c r="AE201" s="99"/>
      <c r="AF201" s="99"/>
      <c r="AG201" s="99"/>
      <c r="AH201" s="99"/>
      <c r="AI201" s="99"/>
      <c r="AJ201" s="99"/>
      <c r="AK201" s="99"/>
      <c r="AL201" s="99"/>
      <c r="AM201" s="99"/>
    </row>
    <row r="202" spans="1:39" s="71" customFormat="1" ht="13.8" x14ac:dyDescent="0.3">
      <c r="A202" s="125">
        <v>1412</v>
      </c>
      <c r="B202" s="67" t="s">
        <v>409</v>
      </c>
      <c r="C202" s="66">
        <v>10</v>
      </c>
      <c r="D202" s="88">
        <v>80</v>
      </c>
      <c r="E202" s="133">
        <f t="shared" si="39"/>
        <v>57.25</v>
      </c>
      <c r="F202" s="68">
        <v>4</v>
      </c>
      <c r="G202" s="66">
        <v>102</v>
      </c>
      <c r="H202" s="107">
        <f t="shared" si="48"/>
        <v>80</v>
      </c>
      <c r="I202" s="69">
        <f t="shared" si="41"/>
        <v>91</v>
      </c>
      <c r="J202" s="66">
        <v>10</v>
      </c>
      <c r="K202" s="119">
        <f t="shared" si="40"/>
        <v>23.75</v>
      </c>
      <c r="L202" s="77">
        <f t="shared" si="46"/>
        <v>2.375</v>
      </c>
      <c r="M202" s="130">
        <f t="shared" si="45"/>
        <v>45.5</v>
      </c>
      <c r="N202" s="131">
        <f t="shared" si="47"/>
        <v>22.75</v>
      </c>
      <c r="O202" s="99"/>
      <c r="P202" s="88">
        <v>60</v>
      </c>
      <c r="Q202" s="119">
        <f t="shared" si="44"/>
        <v>80</v>
      </c>
      <c r="R202" s="99"/>
      <c r="S202" s="99"/>
      <c r="T202" s="99"/>
      <c r="U202" s="99"/>
      <c r="V202" s="99"/>
      <c r="W202" s="99"/>
      <c r="X202" s="99"/>
      <c r="Y202" s="99"/>
      <c r="Z202" s="99"/>
      <c r="AA202" s="99"/>
      <c r="AB202" s="99"/>
      <c r="AC202" s="99"/>
      <c r="AD202" s="99"/>
      <c r="AE202" s="99"/>
      <c r="AF202" s="99"/>
      <c r="AG202" s="99"/>
      <c r="AH202" s="99"/>
      <c r="AI202" s="99"/>
      <c r="AJ202" s="99"/>
      <c r="AK202" s="99"/>
      <c r="AL202" s="99"/>
      <c r="AM202" s="99"/>
    </row>
    <row r="203" spans="1:39" s="71" customFormat="1" ht="13.8" x14ac:dyDescent="0.3">
      <c r="A203" s="125">
        <v>1413</v>
      </c>
      <c r="B203" s="67" t="s">
        <v>410</v>
      </c>
      <c r="C203" s="66">
        <v>10</v>
      </c>
      <c r="D203" s="88">
        <v>60</v>
      </c>
      <c r="E203" s="133">
        <f t="shared" si="39"/>
        <v>43.333333333333336</v>
      </c>
      <c r="F203" s="68">
        <v>4</v>
      </c>
      <c r="G203" s="66">
        <v>56</v>
      </c>
      <c r="H203" s="107">
        <f t="shared" si="48"/>
        <v>77.333333333333329</v>
      </c>
      <c r="I203" s="69">
        <f t="shared" si="41"/>
        <v>66.666666666666657</v>
      </c>
      <c r="J203" s="66">
        <v>10</v>
      </c>
      <c r="K203" s="119">
        <f t="shared" si="40"/>
        <v>13.333333333333321</v>
      </c>
      <c r="L203" s="77">
        <f t="shared" si="46"/>
        <v>1.3333333333333321</v>
      </c>
      <c r="M203" s="130">
        <f t="shared" si="45"/>
        <v>33.333333333333329</v>
      </c>
      <c r="N203" s="131">
        <f t="shared" si="47"/>
        <v>16.666666666666664</v>
      </c>
      <c r="O203" s="99"/>
      <c r="P203" s="88">
        <v>58</v>
      </c>
      <c r="Q203" s="119">
        <f t="shared" si="44"/>
        <v>77.333333333333329</v>
      </c>
      <c r="R203" s="99"/>
      <c r="S203" s="99"/>
      <c r="T203" s="99"/>
      <c r="U203" s="99"/>
      <c r="V203" s="99"/>
      <c r="W203" s="99"/>
      <c r="X203" s="99"/>
      <c r="Y203" s="99"/>
      <c r="Z203" s="99"/>
      <c r="AA203" s="99"/>
      <c r="AB203" s="99"/>
      <c r="AC203" s="99"/>
      <c r="AD203" s="99"/>
      <c r="AE203" s="99"/>
      <c r="AF203" s="99"/>
      <c r="AG203" s="99"/>
      <c r="AH203" s="99"/>
      <c r="AI203" s="99"/>
      <c r="AJ203" s="99"/>
      <c r="AK203" s="99"/>
      <c r="AL203" s="99"/>
      <c r="AM203" s="99"/>
    </row>
    <row r="204" spans="1:39" s="71" customFormat="1" ht="13.8" x14ac:dyDescent="0.3">
      <c r="A204" s="120">
        <v>1414</v>
      </c>
      <c r="B204" s="100" t="s">
        <v>411</v>
      </c>
      <c r="C204" s="120">
        <v>10</v>
      </c>
      <c r="D204" s="120">
        <v>200</v>
      </c>
      <c r="E204" s="133">
        <f t="shared" si="39"/>
        <v>140.25</v>
      </c>
      <c r="F204" s="116">
        <v>4</v>
      </c>
      <c r="G204" s="120">
        <v>238</v>
      </c>
      <c r="H204" s="107">
        <f t="shared" si="48"/>
        <v>240</v>
      </c>
      <c r="I204" s="121">
        <f t="shared" si="41"/>
        <v>239</v>
      </c>
      <c r="J204" s="120">
        <v>40</v>
      </c>
      <c r="K204" s="121">
        <f t="shared" si="40"/>
        <v>58.75</v>
      </c>
      <c r="L204" s="77">
        <f t="shared" si="46"/>
        <v>5.875</v>
      </c>
      <c r="M204" s="130">
        <f t="shared" si="45"/>
        <v>119.5</v>
      </c>
      <c r="N204" s="131">
        <f t="shared" si="47"/>
        <v>59.75</v>
      </c>
      <c r="O204" s="123"/>
      <c r="P204" s="120">
        <v>180</v>
      </c>
      <c r="Q204" s="119">
        <f t="shared" si="44"/>
        <v>240</v>
      </c>
      <c r="R204" s="123"/>
      <c r="S204" s="123"/>
      <c r="T204" s="123"/>
      <c r="U204" s="123"/>
      <c r="V204" s="123"/>
      <c r="W204" s="123"/>
      <c r="X204" s="123"/>
      <c r="Y204" s="123"/>
      <c r="Z204" s="123"/>
      <c r="AA204" s="123"/>
      <c r="AB204" s="123"/>
      <c r="AC204" s="123"/>
      <c r="AD204" s="123"/>
      <c r="AE204" s="123"/>
      <c r="AF204" s="123"/>
      <c r="AG204" s="123"/>
      <c r="AH204" s="123"/>
      <c r="AI204" s="123"/>
      <c r="AJ204" s="123"/>
      <c r="AK204" s="123"/>
      <c r="AL204" s="123"/>
      <c r="AM204" s="123"/>
    </row>
    <row r="205" spans="1:39" s="71" customFormat="1" ht="13.8" x14ac:dyDescent="0.3">
      <c r="A205" s="125">
        <v>178</v>
      </c>
      <c r="B205" s="67" t="s">
        <v>115</v>
      </c>
      <c r="C205" s="66">
        <v>6</v>
      </c>
      <c r="D205" s="88">
        <v>0</v>
      </c>
      <c r="E205" s="133">
        <f t="shared" si="39"/>
        <v>0</v>
      </c>
      <c r="F205" s="68">
        <v>7</v>
      </c>
      <c r="G205" s="66">
        <v>4921</v>
      </c>
      <c r="H205" s="107">
        <f t="shared" si="48"/>
        <v>4092.6666666666665</v>
      </c>
      <c r="I205" s="69">
        <f t="shared" si="41"/>
        <v>4506.833333333333</v>
      </c>
      <c r="J205" s="66"/>
      <c r="K205" s="119">
        <f t="shared" si="40"/>
        <v>4506.833333333333</v>
      </c>
      <c r="L205" s="77">
        <f>(I205-E205-J205)/C205</f>
        <v>751.1388888888888</v>
      </c>
      <c r="M205" s="130">
        <f t="shared" si="45"/>
        <v>1287.6666666666665</v>
      </c>
      <c r="N205" s="131">
        <f t="shared" si="47"/>
        <v>643.83333333333326</v>
      </c>
      <c r="O205" s="99"/>
      <c r="P205" s="88">
        <v>1754</v>
      </c>
      <c r="Q205" s="119">
        <f t="shared" si="44"/>
        <v>4092.6666666666665</v>
      </c>
      <c r="R205" s="99"/>
      <c r="S205" s="99"/>
      <c r="T205" s="99"/>
      <c r="U205" s="99"/>
      <c r="V205" s="99"/>
      <c r="W205" s="99"/>
      <c r="X205" s="99"/>
      <c r="Y205" s="99"/>
      <c r="Z205" s="99"/>
      <c r="AA205" s="99"/>
      <c r="AB205" s="99"/>
      <c r="AC205" s="99"/>
      <c r="AD205" s="99"/>
      <c r="AE205" s="99"/>
      <c r="AF205" s="99"/>
      <c r="AG205" s="99"/>
      <c r="AH205" s="99"/>
      <c r="AI205" s="99"/>
      <c r="AJ205" s="99"/>
      <c r="AK205" s="99"/>
      <c r="AL205" s="99"/>
      <c r="AM205" s="99"/>
    </row>
    <row r="206" spans="1:39" s="123" customFormat="1" ht="13.8" x14ac:dyDescent="0.3">
      <c r="A206" s="125">
        <v>179</v>
      </c>
      <c r="B206" s="67" t="s">
        <v>116</v>
      </c>
      <c r="C206" s="66">
        <v>6</v>
      </c>
      <c r="D206" s="88">
        <v>0</v>
      </c>
      <c r="E206" s="133">
        <f t="shared" si="39"/>
        <v>0</v>
      </c>
      <c r="F206" s="68">
        <v>3</v>
      </c>
      <c r="G206" s="66">
        <v>1230</v>
      </c>
      <c r="H206" s="107">
        <f t="shared" si="48"/>
        <v>800</v>
      </c>
      <c r="I206" s="69">
        <f t="shared" si="41"/>
        <v>1015</v>
      </c>
      <c r="J206" s="66"/>
      <c r="K206" s="119">
        <f t="shared" si="40"/>
        <v>1015</v>
      </c>
      <c r="L206" s="77">
        <f>IF(K206&lt;=0,0, K206)/C206</f>
        <v>169.16666666666666</v>
      </c>
      <c r="M206" s="130">
        <f t="shared" si="45"/>
        <v>676.66666666666663</v>
      </c>
      <c r="N206" s="131">
        <f t="shared" si="47"/>
        <v>338.33333333333331</v>
      </c>
      <c r="O206" s="99"/>
      <c r="P206" s="88">
        <v>800</v>
      </c>
      <c r="Q206" s="119">
        <f>P206/3*F206</f>
        <v>800</v>
      </c>
      <c r="R206" s="99"/>
      <c r="S206" s="99"/>
      <c r="T206" s="99"/>
      <c r="U206" s="99"/>
      <c r="V206" s="99"/>
      <c r="W206" s="99"/>
      <c r="X206" s="99"/>
      <c r="Y206" s="99"/>
      <c r="Z206" s="99"/>
      <c r="AA206" s="99"/>
      <c r="AB206" s="99"/>
      <c r="AC206" s="99"/>
      <c r="AD206" s="99"/>
      <c r="AE206" s="99"/>
      <c r="AF206" s="99"/>
      <c r="AG206" s="99"/>
      <c r="AH206" s="99"/>
      <c r="AI206" s="99"/>
      <c r="AJ206" s="99"/>
      <c r="AK206" s="99"/>
      <c r="AL206" s="99"/>
      <c r="AM206" s="99"/>
    </row>
    <row r="207" spans="1:39" s="123" customFormat="1" ht="13.8" x14ac:dyDescent="0.3">
      <c r="A207" s="73">
        <v>4037</v>
      </c>
      <c r="B207" s="74" t="s">
        <v>328</v>
      </c>
      <c r="C207" s="73">
        <v>24</v>
      </c>
      <c r="D207" s="73">
        <v>23123</v>
      </c>
      <c r="E207" s="133">
        <f t="shared" si="39"/>
        <v>13694.428571428571</v>
      </c>
      <c r="F207" s="76">
        <v>3.5</v>
      </c>
      <c r="G207" s="73">
        <v>33000</v>
      </c>
      <c r="H207" s="73">
        <v>33000</v>
      </c>
      <c r="I207" s="77">
        <f t="shared" si="41"/>
        <v>33000</v>
      </c>
      <c r="J207" s="73"/>
      <c r="K207" s="77">
        <f t="shared" si="40"/>
        <v>19305.571428571428</v>
      </c>
      <c r="L207" s="77">
        <f>IF(K207&lt;=0,0, K207)/C207</f>
        <v>804.39880952380952</v>
      </c>
      <c r="M207" s="130">
        <f>I207/F207*2</f>
        <v>18857.142857142859</v>
      </c>
      <c r="N207" s="131">
        <f t="shared" si="47"/>
        <v>9428.5714285714294</v>
      </c>
      <c r="O207" s="78"/>
      <c r="P207" s="73">
        <v>0</v>
      </c>
      <c r="Q207" s="119">
        <f t="shared" si="44"/>
        <v>0</v>
      </c>
      <c r="R207" s="78"/>
      <c r="S207" s="78"/>
      <c r="T207" s="78"/>
      <c r="U207" s="78"/>
      <c r="V207" s="78"/>
      <c r="W207" s="78"/>
      <c r="X207" s="78"/>
      <c r="Y207" s="78"/>
      <c r="Z207" s="78"/>
      <c r="AA207" s="78"/>
      <c r="AB207" s="78"/>
      <c r="AC207" s="78"/>
      <c r="AD207" s="78"/>
      <c r="AE207" s="78"/>
      <c r="AF207" s="78"/>
      <c r="AG207" s="78"/>
      <c r="AH207" s="78"/>
      <c r="AI207" s="78"/>
      <c r="AJ207" s="78"/>
      <c r="AK207" s="78"/>
      <c r="AL207" s="78"/>
      <c r="AM207" s="78"/>
    </row>
    <row r="208" spans="1:39" s="71" customFormat="1" ht="13.8" x14ac:dyDescent="0.3">
      <c r="A208" s="73">
        <v>4038</v>
      </c>
      <c r="B208" s="74" t="s">
        <v>329</v>
      </c>
      <c r="C208" s="73">
        <v>12</v>
      </c>
      <c r="D208" s="73">
        <v>18497</v>
      </c>
      <c r="E208" s="133">
        <f t="shared" si="39"/>
        <v>15697</v>
      </c>
      <c r="F208" s="76">
        <v>3.5</v>
      </c>
      <c r="G208" s="73">
        <v>9800</v>
      </c>
      <c r="H208" s="73">
        <v>9800</v>
      </c>
      <c r="I208" s="77">
        <f>SUM(G208+H208)/2</f>
        <v>9800</v>
      </c>
      <c r="J208" s="73"/>
      <c r="K208" s="77">
        <f t="shared" si="40"/>
        <v>-5897</v>
      </c>
      <c r="L208" s="77">
        <f>IF(K208&lt;=0,0, K208)/C208</f>
        <v>0</v>
      </c>
      <c r="M208" s="130">
        <f>I208/F208*2</f>
        <v>5600</v>
      </c>
      <c r="N208" s="131">
        <f t="shared" si="47"/>
        <v>2800</v>
      </c>
      <c r="O208" s="78"/>
      <c r="P208" s="73">
        <v>0</v>
      </c>
      <c r="Q208" s="119">
        <f t="shared" si="44"/>
        <v>0</v>
      </c>
      <c r="R208" s="78"/>
      <c r="S208" s="78"/>
      <c r="T208" s="78"/>
      <c r="U208" s="78"/>
      <c r="V208" s="78"/>
      <c r="W208" s="78"/>
      <c r="X208" s="78"/>
      <c r="Y208" s="78"/>
      <c r="Z208" s="78"/>
      <c r="AA208" s="78"/>
      <c r="AB208" s="78"/>
      <c r="AC208" s="78"/>
      <c r="AD208" s="78"/>
      <c r="AE208" s="78"/>
      <c r="AF208" s="78"/>
      <c r="AG208" s="78"/>
      <c r="AH208" s="78"/>
      <c r="AI208" s="78"/>
      <c r="AJ208" s="78"/>
      <c r="AK208" s="78"/>
      <c r="AL208" s="78"/>
      <c r="AM208" s="78"/>
    </row>
    <row r="209" spans="1:39" s="71" customFormat="1" ht="13.8" x14ac:dyDescent="0.3">
      <c r="A209" s="125">
        <v>1486</v>
      </c>
      <c r="B209" s="67" t="s">
        <v>247</v>
      </c>
      <c r="C209" s="66">
        <v>50</v>
      </c>
      <c r="D209" s="88">
        <v>1052</v>
      </c>
      <c r="E209" s="133">
        <f t="shared" si="39"/>
        <v>846.25</v>
      </c>
      <c r="F209" s="68">
        <v>6</v>
      </c>
      <c r="G209" s="66">
        <v>1615</v>
      </c>
      <c r="H209" s="107">
        <f t="shared" ref="H209:H256" si="49">Q209</f>
        <v>854</v>
      </c>
      <c r="I209" s="69">
        <f t="shared" si="41"/>
        <v>1234.5</v>
      </c>
      <c r="J209" s="66">
        <v>500</v>
      </c>
      <c r="K209" s="119">
        <f t="shared" si="40"/>
        <v>-111.75</v>
      </c>
      <c r="L209" s="77">
        <f>(I209-E209-J209)/C209</f>
        <v>-2.2349999999999999</v>
      </c>
      <c r="M209" s="130">
        <f t="shared" si="45"/>
        <v>411.5</v>
      </c>
      <c r="N209" s="131">
        <f t="shared" si="47"/>
        <v>205.75</v>
      </c>
      <c r="O209" s="99"/>
      <c r="P209" s="88">
        <v>427</v>
      </c>
      <c r="Q209" s="119">
        <f t="shared" si="44"/>
        <v>854</v>
      </c>
      <c r="R209" s="99"/>
      <c r="S209" s="99"/>
      <c r="T209" s="99"/>
      <c r="U209" s="99"/>
      <c r="V209" s="99"/>
      <c r="W209" s="99"/>
      <c r="X209" s="99"/>
      <c r="Y209" s="99"/>
      <c r="Z209" s="99"/>
      <c r="AA209" s="99"/>
      <c r="AB209" s="99"/>
      <c r="AC209" s="99"/>
      <c r="AD209" s="99"/>
      <c r="AE209" s="99"/>
      <c r="AF209" s="99"/>
      <c r="AG209" s="99"/>
      <c r="AH209" s="99"/>
      <c r="AI209" s="99"/>
      <c r="AJ209" s="99"/>
      <c r="AK209" s="99"/>
      <c r="AL209" s="99"/>
      <c r="AM209" s="99"/>
    </row>
    <row r="210" spans="1:39" s="71" customFormat="1" ht="13.8" x14ac:dyDescent="0.3">
      <c r="A210" s="125">
        <v>3081</v>
      </c>
      <c r="B210" s="67" t="s">
        <v>95</v>
      </c>
      <c r="C210" s="66">
        <v>30</v>
      </c>
      <c r="D210" s="88">
        <v>1500</v>
      </c>
      <c r="E210" s="133">
        <f t="shared" si="39"/>
        <v>1222.8095238095239</v>
      </c>
      <c r="F210" s="68">
        <v>7</v>
      </c>
      <c r="G210" s="66">
        <v>1314</v>
      </c>
      <c r="H210" s="107">
        <f t="shared" si="49"/>
        <v>2566.666666666667</v>
      </c>
      <c r="I210" s="69">
        <f t="shared" si="41"/>
        <v>1940.3333333333335</v>
      </c>
      <c r="J210" s="66">
        <v>300</v>
      </c>
      <c r="K210" s="119">
        <f t="shared" si="40"/>
        <v>417.52380952380963</v>
      </c>
      <c r="L210" s="77">
        <f>(I210-E210-J210)/C210</f>
        <v>13.917460317460321</v>
      </c>
      <c r="M210" s="130">
        <f t="shared" si="45"/>
        <v>554.38095238095241</v>
      </c>
      <c r="N210" s="131">
        <f t="shared" si="47"/>
        <v>277.1904761904762</v>
      </c>
      <c r="O210" s="99"/>
      <c r="P210" s="88">
        <v>1100</v>
      </c>
      <c r="Q210" s="119">
        <f t="shared" si="44"/>
        <v>2566.666666666667</v>
      </c>
      <c r="R210" s="99"/>
      <c r="S210" s="99"/>
      <c r="T210" s="99"/>
      <c r="U210" s="99"/>
      <c r="V210" s="99"/>
      <c r="W210" s="99"/>
      <c r="X210" s="99"/>
      <c r="Y210" s="99"/>
      <c r="Z210" s="99"/>
      <c r="AA210" s="99"/>
      <c r="AB210" s="99"/>
      <c r="AC210" s="99"/>
      <c r="AD210" s="99"/>
      <c r="AE210" s="99"/>
      <c r="AF210" s="99"/>
      <c r="AG210" s="99"/>
      <c r="AH210" s="99"/>
      <c r="AI210" s="99"/>
      <c r="AJ210" s="99"/>
      <c r="AK210" s="99"/>
      <c r="AL210" s="99"/>
      <c r="AM210" s="99"/>
    </row>
    <row r="211" spans="1:39" s="71" customFormat="1" ht="13.8" x14ac:dyDescent="0.3">
      <c r="A211" s="125">
        <v>3082</v>
      </c>
      <c r="B211" s="67" t="s">
        <v>96</v>
      </c>
      <c r="C211" s="66">
        <v>20</v>
      </c>
      <c r="D211" s="88">
        <v>639</v>
      </c>
      <c r="E211" s="133">
        <f t="shared" si="39"/>
        <v>453.54761904761904</v>
      </c>
      <c r="F211" s="68">
        <v>7</v>
      </c>
      <c r="G211" s="66">
        <v>851</v>
      </c>
      <c r="H211" s="107">
        <f t="shared" si="49"/>
        <v>1745.3333333333335</v>
      </c>
      <c r="I211" s="69">
        <f t="shared" si="41"/>
        <v>1298.1666666666667</v>
      </c>
      <c r="J211" s="66">
        <v>600</v>
      </c>
      <c r="K211" s="119">
        <f t="shared" si="40"/>
        <v>244.61904761904771</v>
      </c>
      <c r="L211" s="77">
        <f>(I211-E211-J211)/C211</f>
        <v>12.230952380952385</v>
      </c>
      <c r="M211" s="130">
        <f t="shared" si="45"/>
        <v>370.90476190476193</v>
      </c>
      <c r="N211" s="131">
        <f t="shared" si="47"/>
        <v>185.45238095238096</v>
      </c>
      <c r="O211" s="99"/>
      <c r="P211" s="88">
        <v>748</v>
      </c>
      <c r="Q211" s="119">
        <f t="shared" si="44"/>
        <v>1745.3333333333335</v>
      </c>
      <c r="R211" s="99"/>
      <c r="S211" s="99"/>
      <c r="T211" s="99"/>
      <c r="U211" s="99"/>
      <c r="V211" s="99"/>
      <c r="W211" s="99"/>
      <c r="X211" s="99"/>
      <c r="Y211" s="99"/>
      <c r="Z211" s="99"/>
      <c r="AA211" s="99"/>
      <c r="AB211" s="99"/>
      <c r="AC211" s="99"/>
      <c r="AD211" s="99"/>
      <c r="AE211" s="99"/>
      <c r="AF211" s="99"/>
      <c r="AG211" s="99"/>
      <c r="AH211" s="99"/>
      <c r="AI211" s="99"/>
      <c r="AJ211" s="99"/>
      <c r="AK211" s="99"/>
      <c r="AL211" s="99"/>
      <c r="AM211" s="99"/>
    </row>
    <row r="212" spans="1:39" s="71" customFormat="1" ht="13.8" x14ac:dyDescent="0.3">
      <c r="A212" s="125">
        <v>1359</v>
      </c>
      <c r="B212" s="67" t="s">
        <v>421</v>
      </c>
      <c r="C212" s="66">
        <v>50</v>
      </c>
      <c r="D212" s="88">
        <v>1500</v>
      </c>
      <c r="E212" s="133">
        <f t="shared" si="39"/>
        <v>1022.1666666666667</v>
      </c>
      <c r="F212" s="68">
        <v>3</v>
      </c>
      <c r="G212" s="66">
        <v>1458</v>
      </c>
      <c r="H212" s="107">
        <f t="shared" si="49"/>
        <v>1409</v>
      </c>
      <c r="I212" s="69">
        <f t="shared" si="41"/>
        <v>1433.5</v>
      </c>
      <c r="J212" s="66"/>
      <c r="K212" s="119">
        <f t="shared" si="40"/>
        <v>411.33333333333326</v>
      </c>
      <c r="L212" s="77">
        <f t="shared" ref="L212:L219" si="50">IF(K212&lt;=0,0, K212)/C212</f>
        <v>8.2266666666666648</v>
      </c>
      <c r="M212" s="130">
        <f t="shared" si="45"/>
        <v>955.66666666666663</v>
      </c>
      <c r="N212" s="131">
        <f t="shared" si="47"/>
        <v>477.83333333333331</v>
      </c>
      <c r="O212" s="99"/>
      <c r="P212" s="88">
        <v>1409</v>
      </c>
      <c r="Q212" s="119">
        <f t="shared" si="44"/>
        <v>1409</v>
      </c>
      <c r="R212" s="99"/>
      <c r="S212" s="99"/>
      <c r="T212" s="99"/>
      <c r="U212" s="99"/>
      <c r="V212" s="99"/>
      <c r="W212" s="99"/>
      <c r="X212" s="99"/>
      <c r="Y212" s="99"/>
      <c r="Z212" s="99"/>
      <c r="AA212" s="99"/>
      <c r="AB212" s="99"/>
      <c r="AC212" s="99"/>
      <c r="AD212" s="99"/>
      <c r="AE212" s="99"/>
      <c r="AF212" s="99"/>
      <c r="AG212" s="99"/>
      <c r="AH212" s="99"/>
      <c r="AI212" s="99"/>
      <c r="AJ212" s="99"/>
      <c r="AK212" s="99"/>
      <c r="AL212" s="99"/>
      <c r="AM212" s="99"/>
    </row>
    <row r="213" spans="1:39" s="71" customFormat="1" ht="13.8" x14ac:dyDescent="0.3">
      <c r="A213" s="125">
        <v>1360</v>
      </c>
      <c r="B213" s="67" t="s">
        <v>422</v>
      </c>
      <c r="C213" s="66">
        <v>50</v>
      </c>
      <c r="D213" s="88">
        <v>500</v>
      </c>
      <c r="E213" s="133">
        <f t="shared" si="39"/>
        <v>332.83333333333337</v>
      </c>
      <c r="F213" s="68">
        <v>3</v>
      </c>
      <c r="G213" s="66">
        <v>483</v>
      </c>
      <c r="H213" s="107">
        <f t="shared" si="49"/>
        <v>520</v>
      </c>
      <c r="I213" s="69">
        <f t="shared" si="41"/>
        <v>501.5</v>
      </c>
      <c r="J213" s="66"/>
      <c r="K213" s="119">
        <f t="shared" si="40"/>
        <v>168.66666666666663</v>
      </c>
      <c r="L213" s="77">
        <f t="shared" si="50"/>
        <v>3.3733333333333326</v>
      </c>
      <c r="M213" s="130">
        <f t="shared" si="45"/>
        <v>334.33333333333331</v>
      </c>
      <c r="N213" s="131">
        <f t="shared" si="47"/>
        <v>167.16666666666666</v>
      </c>
      <c r="O213" s="99"/>
      <c r="P213" s="88">
        <v>520</v>
      </c>
      <c r="Q213" s="119">
        <f t="shared" si="44"/>
        <v>520</v>
      </c>
      <c r="R213" s="99"/>
      <c r="S213" s="99"/>
      <c r="T213" s="99"/>
      <c r="U213" s="99"/>
      <c r="V213" s="99"/>
      <c r="W213" s="99"/>
      <c r="X213" s="99"/>
      <c r="Y213" s="99"/>
      <c r="Z213" s="99"/>
      <c r="AA213" s="99"/>
      <c r="AB213" s="99"/>
      <c r="AC213" s="99"/>
      <c r="AD213" s="99"/>
      <c r="AE213" s="99"/>
      <c r="AF213" s="99"/>
      <c r="AG213" s="99"/>
      <c r="AH213" s="99"/>
      <c r="AI213" s="99"/>
      <c r="AJ213" s="99"/>
      <c r="AK213" s="99"/>
      <c r="AL213" s="99"/>
      <c r="AM213" s="99"/>
    </row>
    <row r="214" spans="1:39" s="71" customFormat="1" ht="13.8" x14ac:dyDescent="0.3">
      <c r="A214" s="125">
        <v>1361</v>
      </c>
      <c r="B214" s="67" t="s">
        <v>423</v>
      </c>
      <c r="C214" s="66">
        <v>50</v>
      </c>
      <c r="D214" s="88">
        <v>2250</v>
      </c>
      <c r="E214" s="133">
        <f t="shared" si="39"/>
        <v>1511.6666666666665</v>
      </c>
      <c r="F214" s="68">
        <v>3</v>
      </c>
      <c r="G214" s="66">
        <v>2340</v>
      </c>
      <c r="H214" s="107">
        <f t="shared" si="49"/>
        <v>2090</v>
      </c>
      <c r="I214" s="69">
        <f t="shared" si="41"/>
        <v>2215</v>
      </c>
      <c r="J214" s="66"/>
      <c r="K214" s="119">
        <f t="shared" si="40"/>
        <v>703.33333333333348</v>
      </c>
      <c r="L214" s="77">
        <f t="shared" si="50"/>
        <v>14.06666666666667</v>
      </c>
      <c r="M214" s="130">
        <f t="shared" si="45"/>
        <v>1476.6666666666667</v>
      </c>
      <c r="N214" s="131">
        <f t="shared" si="47"/>
        <v>738.33333333333337</v>
      </c>
      <c r="O214" s="99"/>
      <c r="P214" s="88">
        <v>2090</v>
      </c>
      <c r="Q214" s="119">
        <f t="shared" si="44"/>
        <v>2090</v>
      </c>
      <c r="R214" s="99"/>
      <c r="S214" s="99"/>
      <c r="T214" s="99"/>
      <c r="U214" s="99"/>
      <c r="V214" s="99"/>
      <c r="W214" s="99"/>
      <c r="X214" s="99"/>
      <c r="Y214" s="99"/>
      <c r="Z214" s="99"/>
      <c r="AA214" s="99"/>
      <c r="AB214" s="99"/>
      <c r="AC214" s="99"/>
      <c r="AD214" s="99"/>
      <c r="AE214" s="99"/>
      <c r="AF214" s="99"/>
      <c r="AG214" s="99"/>
      <c r="AH214" s="99"/>
      <c r="AI214" s="99"/>
      <c r="AJ214" s="99"/>
      <c r="AK214" s="99"/>
      <c r="AL214" s="99"/>
      <c r="AM214" s="99"/>
    </row>
    <row r="215" spans="1:39" s="71" customFormat="1" ht="13.8" x14ac:dyDescent="0.3">
      <c r="A215" s="125">
        <v>1363</v>
      </c>
      <c r="B215" s="67" t="s">
        <v>424</v>
      </c>
      <c r="C215" s="66">
        <v>50</v>
      </c>
      <c r="D215" s="88">
        <v>1000</v>
      </c>
      <c r="E215" s="133">
        <f t="shared" si="39"/>
        <v>678.16666666666674</v>
      </c>
      <c r="F215" s="68">
        <v>3</v>
      </c>
      <c r="G215" s="66">
        <v>1221</v>
      </c>
      <c r="H215" s="107">
        <f t="shared" si="49"/>
        <v>710</v>
      </c>
      <c r="I215" s="69">
        <f t="shared" si="41"/>
        <v>965.5</v>
      </c>
      <c r="J215" s="66"/>
      <c r="K215" s="119">
        <f t="shared" si="40"/>
        <v>287.33333333333326</v>
      </c>
      <c r="L215" s="77">
        <f t="shared" si="50"/>
        <v>5.7466666666666653</v>
      </c>
      <c r="M215" s="130">
        <f t="shared" si="45"/>
        <v>643.66666666666663</v>
      </c>
      <c r="N215" s="131">
        <f t="shared" si="47"/>
        <v>321.83333333333331</v>
      </c>
      <c r="O215" s="99"/>
      <c r="P215" s="88">
        <v>710</v>
      </c>
      <c r="Q215" s="119">
        <f t="shared" si="44"/>
        <v>710</v>
      </c>
      <c r="R215" s="99"/>
      <c r="S215" s="99"/>
      <c r="T215" s="99"/>
      <c r="U215" s="99"/>
      <c r="V215" s="99"/>
      <c r="W215" s="99"/>
      <c r="X215" s="99"/>
      <c r="Y215" s="99"/>
      <c r="Z215" s="99"/>
      <c r="AA215" s="99"/>
      <c r="AB215" s="99"/>
      <c r="AC215" s="99"/>
      <c r="AD215" s="99"/>
      <c r="AE215" s="99"/>
      <c r="AF215" s="99"/>
      <c r="AG215" s="99"/>
      <c r="AH215" s="99"/>
      <c r="AI215" s="99"/>
      <c r="AJ215" s="99"/>
      <c r="AK215" s="99"/>
      <c r="AL215" s="99"/>
      <c r="AM215" s="99"/>
    </row>
    <row r="216" spans="1:39" s="71" customFormat="1" ht="13.8" x14ac:dyDescent="0.3">
      <c r="A216" s="125">
        <v>225</v>
      </c>
      <c r="B216" s="67" t="s">
        <v>118</v>
      </c>
      <c r="C216" s="66">
        <v>40</v>
      </c>
      <c r="D216" s="88">
        <v>3200</v>
      </c>
      <c r="E216" s="133">
        <f t="shared" si="39"/>
        <v>1971.3809523809523</v>
      </c>
      <c r="F216" s="68">
        <v>3.5</v>
      </c>
      <c r="G216" s="66">
        <v>4608</v>
      </c>
      <c r="H216" s="107">
        <f t="shared" si="49"/>
        <v>3992.3333333333335</v>
      </c>
      <c r="I216" s="69">
        <f t="shared" si="41"/>
        <v>4300.166666666667</v>
      </c>
      <c r="J216" s="66">
        <v>1200</v>
      </c>
      <c r="K216" s="119">
        <f t="shared" si="40"/>
        <v>1128.7857142857147</v>
      </c>
      <c r="L216" s="77">
        <f t="shared" si="50"/>
        <v>28.219642857142865</v>
      </c>
      <c r="M216" s="130">
        <f t="shared" si="45"/>
        <v>2457.2380952380954</v>
      </c>
      <c r="N216" s="131">
        <f t="shared" si="47"/>
        <v>1228.6190476190477</v>
      </c>
      <c r="O216" s="99"/>
      <c r="P216" s="88">
        <v>3422</v>
      </c>
      <c r="Q216" s="119">
        <f t="shared" si="44"/>
        <v>3992.3333333333335</v>
      </c>
      <c r="R216" s="99"/>
      <c r="S216" s="99"/>
      <c r="T216" s="99"/>
      <c r="U216" s="99"/>
      <c r="V216" s="99"/>
      <c r="W216" s="99"/>
      <c r="X216" s="99"/>
      <c r="Y216" s="99"/>
      <c r="Z216" s="99"/>
      <c r="AA216" s="99"/>
      <c r="AB216" s="99"/>
      <c r="AC216" s="99"/>
      <c r="AD216" s="99"/>
      <c r="AE216" s="99"/>
      <c r="AF216" s="99"/>
      <c r="AG216" s="99"/>
      <c r="AH216" s="99"/>
      <c r="AI216" s="99"/>
      <c r="AJ216" s="99"/>
      <c r="AK216" s="99"/>
      <c r="AL216" s="99"/>
      <c r="AM216" s="99"/>
    </row>
    <row r="217" spans="1:39" s="71" customFormat="1" ht="13.8" x14ac:dyDescent="0.3">
      <c r="A217" s="120">
        <v>4605</v>
      </c>
      <c r="B217" s="100" t="s">
        <v>120</v>
      </c>
      <c r="C217" s="120">
        <v>40</v>
      </c>
      <c r="D217" s="120">
        <v>0</v>
      </c>
      <c r="E217" s="133">
        <f t="shared" si="39"/>
        <v>0</v>
      </c>
      <c r="F217" s="116">
        <v>3.5</v>
      </c>
      <c r="G217" s="120">
        <v>3460</v>
      </c>
      <c r="H217" s="107">
        <f t="shared" si="49"/>
        <v>2916.666666666667</v>
      </c>
      <c r="I217" s="121">
        <f t="shared" si="41"/>
        <v>3188.3333333333335</v>
      </c>
      <c r="J217" s="120">
        <v>2800</v>
      </c>
      <c r="K217" s="121">
        <f t="shared" si="40"/>
        <v>388.33333333333348</v>
      </c>
      <c r="L217" s="77">
        <f t="shared" si="50"/>
        <v>9.7083333333333375</v>
      </c>
      <c r="M217" s="130">
        <f t="shared" si="45"/>
        <v>1821.9047619047619</v>
      </c>
      <c r="N217" s="131">
        <f t="shared" si="47"/>
        <v>910.95238095238096</v>
      </c>
      <c r="O217" s="123"/>
      <c r="P217" s="120">
        <v>2500</v>
      </c>
      <c r="Q217" s="119">
        <f t="shared" si="44"/>
        <v>2916.666666666667</v>
      </c>
      <c r="R217" s="123"/>
      <c r="S217" s="123"/>
      <c r="T217" s="123"/>
      <c r="U217" s="123"/>
      <c r="V217" s="123"/>
      <c r="W217" s="123"/>
      <c r="X217" s="123"/>
      <c r="Y217" s="123"/>
      <c r="Z217" s="123"/>
      <c r="AA217" s="123"/>
      <c r="AB217" s="123"/>
      <c r="AC217" s="123"/>
      <c r="AD217" s="123"/>
      <c r="AE217" s="123"/>
      <c r="AF217" s="123"/>
      <c r="AG217" s="123"/>
      <c r="AH217" s="123"/>
      <c r="AI217" s="123"/>
      <c r="AJ217" s="123"/>
      <c r="AK217" s="123"/>
      <c r="AL217" s="123"/>
      <c r="AM217" s="123"/>
    </row>
    <row r="218" spans="1:39" s="71" customFormat="1" ht="13.8" x14ac:dyDescent="0.3">
      <c r="A218" s="120">
        <v>4606</v>
      </c>
      <c r="B218" s="100" t="s">
        <v>248</v>
      </c>
      <c r="C218" s="120">
        <v>40</v>
      </c>
      <c r="D218" s="120">
        <v>389</v>
      </c>
      <c r="E218" s="133">
        <f t="shared" si="39"/>
        <v>0</v>
      </c>
      <c r="F218" s="116">
        <v>3.5</v>
      </c>
      <c r="G218" s="120">
        <v>2268</v>
      </c>
      <c r="H218" s="107">
        <f t="shared" si="49"/>
        <v>1750</v>
      </c>
      <c r="I218" s="121">
        <f t="shared" si="41"/>
        <v>2009</v>
      </c>
      <c r="J218" s="120">
        <v>400</v>
      </c>
      <c r="K218" s="121">
        <f t="shared" si="40"/>
        <v>1609</v>
      </c>
      <c r="L218" s="77">
        <f t="shared" si="50"/>
        <v>40.225000000000001</v>
      </c>
      <c r="M218" s="130">
        <f t="shared" si="45"/>
        <v>1148</v>
      </c>
      <c r="N218" s="131">
        <f t="shared" si="47"/>
        <v>574</v>
      </c>
      <c r="O218" s="123"/>
      <c r="P218" s="120">
        <v>1500</v>
      </c>
      <c r="Q218" s="119">
        <f t="shared" si="44"/>
        <v>1750</v>
      </c>
      <c r="R218" s="123"/>
      <c r="S218" s="123"/>
      <c r="T218" s="123"/>
      <c r="U218" s="123"/>
      <c r="V218" s="123"/>
      <c r="W218" s="123"/>
      <c r="X218" s="123"/>
      <c r="Y218" s="123"/>
      <c r="Z218" s="123"/>
      <c r="AA218" s="123"/>
      <c r="AB218" s="123"/>
      <c r="AC218" s="123"/>
      <c r="AD218" s="123"/>
      <c r="AE218" s="123"/>
      <c r="AF218" s="123"/>
      <c r="AG218" s="123"/>
      <c r="AH218" s="123"/>
      <c r="AI218" s="123"/>
      <c r="AJ218" s="123"/>
      <c r="AK218" s="123"/>
      <c r="AL218" s="123"/>
      <c r="AM218" s="123"/>
    </row>
    <row r="219" spans="1:39" s="71" customFormat="1" ht="13.8" x14ac:dyDescent="0.3">
      <c r="A219" s="125">
        <v>227</v>
      </c>
      <c r="B219" s="67" t="s">
        <v>117</v>
      </c>
      <c r="C219" s="66">
        <v>40</v>
      </c>
      <c r="D219" s="88">
        <v>3600</v>
      </c>
      <c r="E219" s="133">
        <f t="shared" si="39"/>
        <v>2180.1428571428569</v>
      </c>
      <c r="F219" s="68">
        <v>3.5</v>
      </c>
      <c r="G219" s="66">
        <v>5564</v>
      </c>
      <c r="H219" s="107">
        <f t="shared" si="49"/>
        <v>4375</v>
      </c>
      <c r="I219" s="69">
        <f t="shared" si="41"/>
        <v>4969.5</v>
      </c>
      <c r="J219" s="66">
        <v>1600</v>
      </c>
      <c r="K219" s="119">
        <f t="shared" si="40"/>
        <v>1189.3571428571431</v>
      </c>
      <c r="L219" s="77">
        <f t="shared" si="50"/>
        <v>29.733928571428578</v>
      </c>
      <c r="M219" s="130">
        <f t="shared" si="45"/>
        <v>2839.7142857142858</v>
      </c>
      <c r="N219" s="131">
        <f t="shared" si="47"/>
        <v>1419.8571428571429</v>
      </c>
      <c r="O219" s="99"/>
      <c r="P219" s="88">
        <v>3750</v>
      </c>
      <c r="Q219" s="119">
        <f t="shared" si="44"/>
        <v>4375</v>
      </c>
      <c r="R219" s="99"/>
      <c r="S219" s="99"/>
      <c r="T219" s="99"/>
      <c r="U219" s="99"/>
      <c r="V219" s="99"/>
      <c r="W219" s="99"/>
      <c r="X219" s="99"/>
      <c r="Y219" s="99"/>
      <c r="Z219" s="99"/>
      <c r="AA219" s="99"/>
      <c r="AB219" s="99"/>
      <c r="AC219" s="99"/>
      <c r="AD219" s="99"/>
      <c r="AE219" s="99"/>
      <c r="AF219" s="99"/>
      <c r="AG219" s="99"/>
      <c r="AH219" s="99"/>
      <c r="AI219" s="99"/>
      <c r="AJ219" s="99"/>
      <c r="AK219" s="99"/>
      <c r="AL219" s="99"/>
      <c r="AM219" s="99"/>
    </row>
    <row r="220" spans="1:39" s="71" customFormat="1" ht="13.8" x14ac:dyDescent="0.3">
      <c r="A220" s="125">
        <v>1325</v>
      </c>
      <c r="B220" s="67" t="s">
        <v>125</v>
      </c>
      <c r="C220" s="66">
        <v>12</v>
      </c>
      <c r="D220" s="88">
        <v>98</v>
      </c>
      <c r="E220" s="133">
        <f t="shared" si="39"/>
        <v>0</v>
      </c>
      <c r="F220" s="68">
        <v>6</v>
      </c>
      <c r="G220" s="66">
        <v>2343</v>
      </c>
      <c r="H220" s="107">
        <f t="shared" si="49"/>
        <v>1890</v>
      </c>
      <c r="I220" s="69">
        <f t="shared" si="41"/>
        <v>2116.5</v>
      </c>
      <c r="J220" s="66">
        <v>1800</v>
      </c>
      <c r="K220" s="119">
        <f t="shared" si="40"/>
        <v>316.5</v>
      </c>
      <c r="L220" s="77">
        <f>(I220-E220-J220)/C220</f>
        <v>26.375</v>
      </c>
      <c r="M220" s="130">
        <f t="shared" si="45"/>
        <v>705.5</v>
      </c>
      <c r="N220" s="131">
        <f t="shared" si="47"/>
        <v>352.75</v>
      </c>
      <c r="O220" s="99"/>
      <c r="P220" s="88">
        <v>945</v>
      </c>
      <c r="Q220" s="119">
        <f t="shared" si="44"/>
        <v>1890</v>
      </c>
      <c r="R220" s="99"/>
      <c r="S220" s="99"/>
      <c r="T220" s="99"/>
      <c r="U220" s="99"/>
      <c r="V220" s="99"/>
      <c r="W220" s="99"/>
      <c r="X220" s="99"/>
      <c r="Y220" s="99"/>
      <c r="Z220" s="99"/>
      <c r="AA220" s="99"/>
      <c r="AB220" s="99"/>
      <c r="AC220" s="99"/>
      <c r="AD220" s="99"/>
      <c r="AE220" s="99"/>
      <c r="AF220" s="99"/>
      <c r="AG220" s="99"/>
      <c r="AH220" s="99"/>
      <c r="AI220" s="99"/>
      <c r="AJ220" s="99"/>
      <c r="AK220" s="99"/>
      <c r="AL220" s="99"/>
      <c r="AM220" s="99"/>
    </row>
    <row r="221" spans="1:39" s="71" customFormat="1" ht="13.8" x14ac:dyDescent="0.3">
      <c r="A221" s="125">
        <v>1326</v>
      </c>
      <c r="B221" s="67" t="s">
        <v>266</v>
      </c>
      <c r="C221" s="66">
        <v>12</v>
      </c>
      <c r="D221" s="88">
        <v>0</v>
      </c>
      <c r="E221" s="133">
        <f t="shared" si="39"/>
        <v>0</v>
      </c>
      <c r="F221" s="68">
        <v>6</v>
      </c>
      <c r="G221" s="66">
        <v>645</v>
      </c>
      <c r="H221" s="107">
        <f t="shared" si="49"/>
        <v>600</v>
      </c>
      <c r="I221" s="69">
        <f t="shared" si="41"/>
        <v>622.5</v>
      </c>
      <c r="J221" s="66">
        <v>600</v>
      </c>
      <c r="K221" s="119">
        <f t="shared" si="40"/>
        <v>22.5</v>
      </c>
      <c r="L221" s="77">
        <f>(I221-E221-J221)/C221</f>
        <v>1.875</v>
      </c>
      <c r="M221" s="130">
        <f t="shared" si="45"/>
        <v>207.5</v>
      </c>
      <c r="N221" s="131">
        <f t="shared" si="47"/>
        <v>103.75</v>
      </c>
      <c r="O221" s="99"/>
      <c r="P221" s="88">
        <v>300</v>
      </c>
      <c r="Q221" s="119">
        <f t="shared" si="44"/>
        <v>600</v>
      </c>
      <c r="R221" s="99"/>
      <c r="S221" s="99"/>
      <c r="T221" s="99"/>
      <c r="U221" s="99"/>
      <c r="V221" s="99"/>
      <c r="W221" s="99"/>
      <c r="X221" s="99"/>
      <c r="Y221" s="99"/>
      <c r="Z221" s="99"/>
      <c r="AA221" s="99"/>
      <c r="AB221" s="99"/>
      <c r="AC221" s="99"/>
      <c r="AD221" s="99"/>
      <c r="AE221" s="99"/>
      <c r="AF221" s="99"/>
      <c r="AG221" s="99"/>
      <c r="AH221" s="99"/>
      <c r="AI221" s="99"/>
      <c r="AJ221" s="99"/>
      <c r="AK221" s="99"/>
      <c r="AL221" s="99"/>
      <c r="AM221" s="99"/>
    </row>
    <row r="222" spans="1:39" s="71" customFormat="1" ht="13.8" x14ac:dyDescent="0.3">
      <c r="A222" s="125">
        <v>1327</v>
      </c>
      <c r="B222" s="67" t="s">
        <v>126</v>
      </c>
      <c r="C222" s="66">
        <v>12</v>
      </c>
      <c r="D222" s="88">
        <v>443</v>
      </c>
      <c r="E222" s="133">
        <f t="shared" si="39"/>
        <v>0</v>
      </c>
      <c r="F222" s="68">
        <v>6</v>
      </c>
      <c r="G222" s="66">
        <v>3246</v>
      </c>
      <c r="H222" s="107">
        <f t="shared" si="49"/>
        <v>3282</v>
      </c>
      <c r="I222" s="69">
        <f t="shared" si="41"/>
        <v>3264</v>
      </c>
      <c r="J222" s="66">
        <v>2280</v>
      </c>
      <c r="K222" s="119">
        <f t="shared" si="40"/>
        <v>984</v>
      </c>
      <c r="L222" s="77">
        <f>(I222-E222-J222)/C222</f>
        <v>82</v>
      </c>
      <c r="M222" s="130">
        <f t="shared" si="45"/>
        <v>1088</v>
      </c>
      <c r="N222" s="131">
        <f t="shared" si="47"/>
        <v>544</v>
      </c>
      <c r="O222" s="99"/>
      <c r="P222" s="88">
        <v>1641</v>
      </c>
      <c r="Q222" s="119">
        <f t="shared" si="44"/>
        <v>3282</v>
      </c>
      <c r="R222" s="99"/>
      <c r="S222" s="99"/>
      <c r="T222" s="99"/>
      <c r="U222" s="99"/>
      <c r="V222" s="99"/>
      <c r="W222" s="99"/>
      <c r="X222" s="99"/>
      <c r="Y222" s="99"/>
      <c r="Z222" s="99"/>
      <c r="AA222" s="99"/>
      <c r="AB222" s="99"/>
      <c r="AC222" s="99"/>
      <c r="AD222" s="99"/>
      <c r="AE222" s="99"/>
      <c r="AF222" s="99"/>
      <c r="AG222" s="99"/>
      <c r="AH222" s="99"/>
      <c r="AI222" s="99"/>
      <c r="AJ222" s="99"/>
      <c r="AK222" s="99"/>
      <c r="AL222" s="99"/>
      <c r="AM222" s="99"/>
    </row>
    <row r="223" spans="1:39" s="71" customFormat="1" ht="13.8" x14ac:dyDescent="0.3">
      <c r="A223" s="125">
        <v>174</v>
      </c>
      <c r="B223" s="67" t="s">
        <v>377</v>
      </c>
      <c r="C223" s="66">
        <v>6</v>
      </c>
      <c r="D223" s="125">
        <v>1573</v>
      </c>
      <c r="E223" s="133">
        <f t="shared" si="39"/>
        <v>1355</v>
      </c>
      <c r="F223" s="68">
        <v>9</v>
      </c>
      <c r="G223" s="66">
        <v>1962</v>
      </c>
      <c r="H223" s="107">
        <f t="shared" si="49"/>
        <v>1962</v>
      </c>
      <c r="I223" s="69">
        <f t="shared" si="41"/>
        <v>1962</v>
      </c>
      <c r="J223" s="66"/>
      <c r="K223" s="119">
        <f t="shared" si="40"/>
        <v>607</v>
      </c>
      <c r="L223" s="77">
        <f>(I223-E223-J223)/C223</f>
        <v>101.16666666666667</v>
      </c>
      <c r="M223" s="130">
        <f t="shared" si="45"/>
        <v>436</v>
      </c>
      <c r="N223" s="131">
        <f t="shared" si="47"/>
        <v>218</v>
      </c>
      <c r="O223" s="99"/>
      <c r="P223" s="88">
        <v>654</v>
      </c>
      <c r="Q223" s="119">
        <f t="shared" si="44"/>
        <v>1962</v>
      </c>
      <c r="R223" s="99"/>
      <c r="S223" s="99"/>
      <c r="T223" s="99"/>
      <c r="U223" s="99"/>
      <c r="V223" s="99"/>
      <c r="W223" s="99"/>
      <c r="X223" s="99"/>
      <c r="Y223" s="99"/>
      <c r="Z223" s="99"/>
      <c r="AA223" s="99"/>
      <c r="AB223" s="99"/>
      <c r="AC223" s="99"/>
      <c r="AD223" s="99"/>
      <c r="AE223" s="99"/>
      <c r="AF223" s="99"/>
      <c r="AG223" s="99"/>
      <c r="AH223" s="99"/>
      <c r="AI223" s="99"/>
      <c r="AJ223" s="99"/>
      <c r="AK223" s="99"/>
      <c r="AL223" s="99"/>
      <c r="AM223" s="99"/>
    </row>
    <row r="224" spans="1:39" s="71" customFormat="1" ht="13.8" x14ac:dyDescent="0.3">
      <c r="A224" s="125">
        <v>3077</v>
      </c>
      <c r="B224" s="67" t="s">
        <v>50</v>
      </c>
      <c r="C224" s="66">
        <v>6</v>
      </c>
      <c r="D224" s="125">
        <v>403</v>
      </c>
      <c r="E224" s="133">
        <f t="shared" ref="E224:E256" si="51">IF(D224-N224&gt;=0,D224-N224,0)</f>
        <v>313.5</v>
      </c>
      <c r="F224" s="68">
        <v>9</v>
      </c>
      <c r="G224" s="66">
        <v>711</v>
      </c>
      <c r="H224" s="107">
        <f t="shared" si="49"/>
        <v>900</v>
      </c>
      <c r="I224" s="69">
        <f t="shared" si="41"/>
        <v>805.5</v>
      </c>
      <c r="J224" s="66"/>
      <c r="K224" s="119">
        <f t="shared" si="40"/>
        <v>492</v>
      </c>
      <c r="L224" s="77">
        <f>(I224-E224-J224)/C224</f>
        <v>82</v>
      </c>
      <c r="M224" s="130">
        <f t="shared" si="45"/>
        <v>179</v>
      </c>
      <c r="N224" s="131">
        <f t="shared" si="47"/>
        <v>89.5</v>
      </c>
      <c r="O224" s="99"/>
      <c r="P224" s="88">
        <v>300</v>
      </c>
      <c r="Q224" s="119">
        <f t="shared" si="44"/>
        <v>900</v>
      </c>
      <c r="R224" s="99"/>
      <c r="S224" s="99"/>
      <c r="T224" s="99"/>
      <c r="U224" s="99"/>
      <c r="V224" s="99"/>
      <c r="W224" s="99"/>
      <c r="X224" s="99"/>
      <c r="Y224" s="99"/>
      <c r="Z224" s="99"/>
      <c r="AA224" s="99"/>
      <c r="AB224" s="99"/>
      <c r="AC224" s="99"/>
      <c r="AD224" s="99"/>
      <c r="AE224" s="99"/>
      <c r="AF224" s="99"/>
      <c r="AG224" s="99"/>
      <c r="AH224" s="99"/>
      <c r="AI224" s="99"/>
      <c r="AJ224" s="99"/>
      <c r="AK224" s="99"/>
      <c r="AL224" s="99"/>
      <c r="AM224" s="99"/>
    </row>
    <row r="225" spans="1:39" s="71" customFormat="1" ht="13.8" x14ac:dyDescent="0.3">
      <c r="A225" s="125">
        <v>2002</v>
      </c>
      <c r="B225" s="67" t="s">
        <v>344</v>
      </c>
      <c r="C225" s="66">
        <v>10</v>
      </c>
      <c r="D225" s="125">
        <v>2405</v>
      </c>
      <c r="E225" s="133">
        <f t="shared" si="51"/>
        <v>832.5238095238094</v>
      </c>
      <c r="F225" s="68">
        <v>3.5</v>
      </c>
      <c r="G225" s="66">
        <v>5734</v>
      </c>
      <c r="H225" s="107">
        <f t="shared" si="49"/>
        <v>5273.3333333333339</v>
      </c>
      <c r="I225" s="69">
        <f t="shared" si="41"/>
        <v>5503.666666666667</v>
      </c>
      <c r="J225" s="66">
        <v>2500</v>
      </c>
      <c r="K225" s="119">
        <f>I225-E225-J225</f>
        <v>2171.1428571428578</v>
      </c>
      <c r="L225" s="77">
        <f>IF(K225&lt;=0,0, K225)/C225</f>
        <v>217.11428571428578</v>
      </c>
      <c r="M225" s="130">
        <f t="shared" si="45"/>
        <v>3144.9523809523812</v>
      </c>
      <c r="N225" s="131">
        <f t="shared" si="47"/>
        <v>1572.4761904761906</v>
      </c>
      <c r="O225" s="99"/>
      <c r="P225" s="88">
        <v>4520</v>
      </c>
      <c r="Q225" s="119">
        <f t="shared" si="44"/>
        <v>5273.3333333333339</v>
      </c>
      <c r="R225" s="99"/>
      <c r="S225" s="99"/>
      <c r="T225" s="99"/>
      <c r="U225" s="99"/>
      <c r="V225" s="99"/>
      <c r="W225" s="99"/>
      <c r="X225" s="99"/>
      <c r="Y225" s="99"/>
      <c r="Z225" s="99"/>
      <c r="AA225" s="99"/>
      <c r="AB225" s="99"/>
      <c r="AC225" s="99"/>
      <c r="AD225" s="99"/>
      <c r="AE225" s="99"/>
      <c r="AF225" s="99"/>
      <c r="AG225" s="99"/>
      <c r="AH225" s="99"/>
      <c r="AI225" s="99"/>
      <c r="AJ225" s="99"/>
      <c r="AK225" s="99"/>
      <c r="AL225" s="99"/>
      <c r="AM225" s="99"/>
    </row>
    <row r="226" spans="1:39" s="71" customFormat="1" ht="13.8" x14ac:dyDescent="0.3">
      <c r="A226" s="125">
        <v>2001</v>
      </c>
      <c r="B226" s="67" t="s">
        <v>15</v>
      </c>
      <c r="C226" s="66">
        <v>20</v>
      </c>
      <c r="D226" s="125">
        <v>4112</v>
      </c>
      <c r="E226" s="133">
        <f t="shared" si="51"/>
        <v>1904.3571428571427</v>
      </c>
      <c r="F226" s="68">
        <v>3.5</v>
      </c>
      <c r="G226" s="66">
        <v>7365</v>
      </c>
      <c r="H226" s="107">
        <f t="shared" si="49"/>
        <v>8088.5</v>
      </c>
      <c r="I226" s="69">
        <f t="shared" si="41"/>
        <v>7726.75</v>
      </c>
      <c r="J226" s="66">
        <v>3000</v>
      </c>
      <c r="K226" s="119">
        <f t="shared" si="40"/>
        <v>2822.3928571428569</v>
      </c>
      <c r="L226" s="77">
        <f>IF(K226&lt;=0,0, K226)/C226</f>
        <v>141.11964285714285</v>
      </c>
      <c r="M226" s="130">
        <f t="shared" si="45"/>
        <v>4415.2857142857147</v>
      </c>
      <c r="N226" s="131">
        <f t="shared" si="47"/>
        <v>2207.6428571428573</v>
      </c>
      <c r="O226" s="99"/>
      <c r="P226" s="88">
        <v>6933</v>
      </c>
      <c r="Q226" s="119">
        <f t="shared" si="44"/>
        <v>8088.5</v>
      </c>
      <c r="R226" s="99"/>
      <c r="S226" s="99"/>
      <c r="T226" s="99"/>
      <c r="U226" s="99"/>
      <c r="V226" s="99"/>
      <c r="W226" s="99"/>
      <c r="X226" s="99"/>
      <c r="Y226" s="99"/>
      <c r="Z226" s="99"/>
      <c r="AA226" s="99"/>
      <c r="AB226" s="99"/>
      <c r="AC226" s="99"/>
      <c r="AD226" s="99"/>
      <c r="AE226" s="99"/>
      <c r="AF226" s="99"/>
      <c r="AG226" s="99"/>
      <c r="AH226" s="99"/>
      <c r="AI226" s="99"/>
      <c r="AJ226" s="99"/>
      <c r="AK226" s="99"/>
      <c r="AL226" s="99"/>
      <c r="AM226" s="99"/>
    </row>
    <row r="227" spans="1:39" s="71" customFormat="1" ht="13.8" x14ac:dyDescent="0.3">
      <c r="A227" s="125">
        <v>409</v>
      </c>
      <c r="B227" s="67" t="s">
        <v>321</v>
      </c>
      <c r="C227" s="66">
        <v>50</v>
      </c>
      <c r="D227" s="88">
        <v>9</v>
      </c>
      <c r="E227" s="133">
        <f t="shared" si="51"/>
        <v>0</v>
      </c>
      <c r="F227" s="68">
        <v>6</v>
      </c>
      <c r="G227" s="66">
        <v>1086</v>
      </c>
      <c r="H227" s="107">
        <f t="shared" si="49"/>
        <v>1086</v>
      </c>
      <c r="I227" s="69">
        <f t="shared" si="41"/>
        <v>1086</v>
      </c>
      <c r="J227" s="66"/>
      <c r="K227" s="119">
        <f t="shared" si="40"/>
        <v>1086</v>
      </c>
      <c r="L227" s="77">
        <f t="shared" ref="L227:L256" si="52">(I227-E227-J227)/C227</f>
        <v>21.72</v>
      </c>
      <c r="M227" s="130">
        <f t="shared" si="45"/>
        <v>362</v>
      </c>
      <c r="N227" s="131">
        <f t="shared" si="47"/>
        <v>181</v>
      </c>
      <c r="O227" s="99"/>
      <c r="P227" s="88">
        <v>543</v>
      </c>
      <c r="Q227" s="119">
        <f t="shared" si="44"/>
        <v>1086</v>
      </c>
      <c r="R227" s="99"/>
      <c r="S227" s="99"/>
      <c r="T227" s="99"/>
      <c r="U227" s="99"/>
      <c r="V227" s="99"/>
      <c r="W227" s="99"/>
      <c r="X227" s="99"/>
      <c r="Y227" s="99"/>
      <c r="Z227" s="99"/>
      <c r="AA227" s="99"/>
      <c r="AB227" s="99"/>
      <c r="AC227" s="99"/>
      <c r="AD227" s="99"/>
      <c r="AE227" s="99"/>
      <c r="AF227" s="99"/>
      <c r="AG227" s="99"/>
      <c r="AH227" s="99"/>
      <c r="AI227" s="99"/>
      <c r="AJ227" s="99"/>
      <c r="AK227" s="99"/>
      <c r="AL227" s="99"/>
      <c r="AM227" s="99"/>
    </row>
    <row r="228" spans="1:39" s="71" customFormat="1" ht="13.8" x14ac:dyDescent="0.3">
      <c r="A228" s="125">
        <v>3024</v>
      </c>
      <c r="B228" s="67" t="s">
        <v>495</v>
      </c>
      <c r="C228" s="66">
        <v>12</v>
      </c>
      <c r="D228" s="88">
        <v>2160</v>
      </c>
      <c r="E228" s="133">
        <f t="shared" si="51"/>
        <v>1859.5</v>
      </c>
      <c r="F228" s="68">
        <v>9</v>
      </c>
      <c r="G228" s="66">
        <v>2214</v>
      </c>
      <c r="H228" s="107">
        <f t="shared" si="49"/>
        <v>3195</v>
      </c>
      <c r="I228" s="69">
        <f t="shared" si="41"/>
        <v>2704.5</v>
      </c>
      <c r="J228" s="66">
        <v>360</v>
      </c>
      <c r="K228" s="119">
        <f t="shared" si="40"/>
        <v>485</v>
      </c>
      <c r="L228" s="77">
        <f t="shared" si="52"/>
        <v>40.416666666666664</v>
      </c>
      <c r="M228" s="130">
        <f t="shared" si="45"/>
        <v>601</v>
      </c>
      <c r="N228" s="131">
        <f t="shared" si="47"/>
        <v>300.5</v>
      </c>
      <c r="O228" s="99"/>
      <c r="P228" s="88">
        <v>1065</v>
      </c>
      <c r="Q228" s="119">
        <f t="shared" si="44"/>
        <v>3195</v>
      </c>
      <c r="R228" s="99"/>
      <c r="S228" s="99"/>
      <c r="T228" s="99"/>
      <c r="U228" s="99"/>
      <c r="V228" s="99"/>
      <c r="W228" s="99"/>
      <c r="X228" s="99"/>
      <c r="Y228" s="99"/>
      <c r="Z228" s="99"/>
      <c r="AA228" s="99"/>
      <c r="AB228" s="99"/>
      <c r="AC228" s="99"/>
      <c r="AD228" s="99"/>
      <c r="AE228" s="99"/>
      <c r="AF228" s="99"/>
      <c r="AG228" s="99"/>
      <c r="AH228" s="99"/>
      <c r="AI228" s="99"/>
      <c r="AJ228" s="99"/>
      <c r="AK228" s="99"/>
      <c r="AL228" s="99"/>
      <c r="AM228" s="99"/>
    </row>
    <row r="229" spans="1:39" s="71" customFormat="1" ht="13.8" x14ac:dyDescent="0.3">
      <c r="A229" s="125">
        <v>3109</v>
      </c>
      <c r="B229" s="67" t="s">
        <v>496</v>
      </c>
      <c r="C229" s="66">
        <v>12</v>
      </c>
      <c r="D229" s="88">
        <v>2160</v>
      </c>
      <c r="E229" s="133">
        <f t="shared" si="51"/>
        <v>1832.1666666666667</v>
      </c>
      <c r="F229" s="68">
        <v>9</v>
      </c>
      <c r="G229" s="66">
        <v>2115</v>
      </c>
      <c r="H229" s="107">
        <f t="shared" si="49"/>
        <v>3786</v>
      </c>
      <c r="I229" s="69">
        <f t="shared" si="41"/>
        <v>2950.5</v>
      </c>
      <c r="J229" s="66">
        <v>600</v>
      </c>
      <c r="K229" s="119">
        <f t="shared" si="40"/>
        <v>518.33333333333326</v>
      </c>
      <c r="L229" s="77">
        <f t="shared" si="52"/>
        <v>43.194444444444436</v>
      </c>
      <c r="M229" s="130">
        <f t="shared" si="45"/>
        <v>655.66666666666663</v>
      </c>
      <c r="N229" s="131">
        <f t="shared" si="47"/>
        <v>327.83333333333331</v>
      </c>
      <c r="O229" s="99"/>
      <c r="P229" s="88">
        <v>1262</v>
      </c>
      <c r="Q229" s="119">
        <f t="shared" si="44"/>
        <v>3786</v>
      </c>
      <c r="R229" s="99"/>
      <c r="S229" s="99"/>
      <c r="T229" s="99"/>
      <c r="U229" s="99"/>
      <c r="V229" s="99"/>
      <c r="W229" s="99"/>
      <c r="X229" s="99"/>
      <c r="Y229" s="99"/>
      <c r="Z229" s="99"/>
      <c r="AA229" s="99"/>
      <c r="AB229" s="99"/>
      <c r="AC229" s="99"/>
      <c r="AD229" s="99"/>
      <c r="AE229" s="99"/>
      <c r="AF229" s="99"/>
      <c r="AG229" s="99"/>
      <c r="AH229" s="99"/>
      <c r="AI229" s="99"/>
      <c r="AJ229" s="99"/>
      <c r="AK229" s="99"/>
      <c r="AL229" s="99"/>
      <c r="AM229" s="99"/>
    </row>
    <row r="230" spans="1:39" s="71" customFormat="1" ht="13.8" x14ac:dyDescent="0.3">
      <c r="A230" s="120"/>
      <c r="B230" s="100" t="s">
        <v>482</v>
      </c>
      <c r="C230" s="120">
        <v>12</v>
      </c>
      <c r="D230" s="120"/>
      <c r="E230" s="133"/>
      <c r="F230" s="116">
        <v>9</v>
      </c>
      <c r="G230" s="120"/>
      <c r="H230" s="107"/>
      <c r="I230" s="121"/>
      <c r="J230" s="120">
        <v>60</v>
      </c>
      <c r="K230" s="121"/>
      <c r="L230" s="77"/>
      <c r="M230" s="130"/>
      <c r="N230" s="131"/>
      <c r="O230" s="123"/>
      <c r="P230" s="120"/>
      <c r="Q230" s="119"/>
      <c r="R230" s="123"/>
      <c r="S230" s="123"/>
      <c r="T230" s="123"/>
      <c r="U230" s="123"/>
      <c r="V230" s="123"/>
      <c r="W230" s="123"/>
      <c r="X230" s="123"/>
      <c r="Y230" s="123"/>
      <c r="Z230" s="123"/>
      <c r="AA230" s="123"/>
      <c r="AB230" s="123"/>
      <c r="AC230" s="123"/>
      <c r="AD230" s="123"/>
      <c r="AE230" s="123"/>
      <c r="AF230" s="123"/>
      <c r="AG230" s="123"/>
      <c r="AH230" s="123"/>
      <c r="AI230" s="123"/>
      <c r="AJ230" s="123"/>
      <c r="AK230" s="123"/>
      <c r="AL230" s="123"/>
      <c r="AM230" s="123"/>
    </row>
    <row r="231" spans="1:39" s="71" customFormat="1" ht="13.8" x14ac:dyDescent="0.3">
      <c r="A231" s="120"/>
      <c r="B231" s="100" t="s">
        <v>483</v>
      </c>
      <c r="C231" s="120">
        <v>24</v>
      </c>
      <c r="D231" s="120"/>
      <c r="E231" s="133"/>
      <c r="F231" s="116">
        <v>9</v>
      </c>
      <c r="G231" s="120"/>
      <c r="H231" s="107"/>
      <c r="I231" s="121"/>
      <c r="J231" s="120">
        <v>720</v>
      </c>
      <c r="K231" s="121"/>
      <c r="L231" s="77"/>
      <c r="M231" s="130"/>
      <c r="N231" s="131"/>
      <c r="O231" s="123"/>
      <c r="P231" s="120"/>
      <c r="Q231" s="119"/>
      <c r="R231" s="123"/>
      <c r="S231" s="123"/>
      <c r="T231" s="123"/>
      <c r="U231" s="123"/>
      <c r="V231" s="123"/>
      <c r="W231" s="123"/>
      <c r="X231" s="123"/>
      <c r="Y231" s="123"/>
      <c r="Z231" s="123"/>
      <c r="AA231" s="123"/>
      <c r="AB231" s="123"/>
      <c r="AC231" s="123"/>
      <c r="AD231" s="123"/>
      <c r="AE231" s="123"/>
      <c r="AF231" s="123"/>
      <c r="AG231" s="123"/>
      <c r="AH231" s="123"/>
      <c r="AI231" s="123"/>
      <c r="AJ231" s="123"/>
      <c r="AK231" s="123"/>
      <c r="AL231" s="123"/>
      <c r="AM231" s="123"/>
    </row>
    <row r="232" spans="1:39" s="71" customFormat="1" ht="13.8" x14ac:dyDescent="0.3">
      <c r="A232" s="120"/>
      <c r="B232" s="100" t="s">
        <v>484</v>
      </c>
      <c r="C232" s="120">
        <v>24</v>
      </c>
      <c r="D232" s="120"/>
      <c r="E232" s="133"/>
      <c r="F232" s="116">
        <v>9</v>
      </c>
      <c r="G232" s="120"/>
      <c r="H232" s="107"/>
      <c r="I232" s="121"/>
      <c r="J232" s="120">
        <v>720</v>
      </c>
      <c r="K232" s="121"/>
      <c r="L232" s="77"/>
      <c r="M232" s="130"/>
      <c r="N232" s="131"/>
      <c r="O232" s="123"/>
      <c r="P232" s="120"/>
      <c r="Q232" s="119"/>
      <c r="R232" s="123"/>
      <c r="S232" s="123"/>
      <c r="T232" s="123"/>
      <c r="U232" s="123"/>
      <c r="V232" s="123"/>
      <c r="W232" s="123"/>
      <c r="X232" s="123"/>
      <c r="Y232" s="123"/>
      <c r="Z232" s="123"/>
      <c r="AA232" s="123"/>
      <c r="AB232" s="123"/>
      <c r="AC232" s="123"/>
      <c r="AD232" s="123"/>
      <c r="AE232" s="123"/>
      <c r="AF232" s="123"/>
      <c r="AG232" s="123"/>
      <c r="AH232" s="123"/>
      <c r="AI232" s="123"/>
      <c r="AJ232" s="123"/>
      <c r="AK232" s="123"/>
      <c r="AL232" s="123"/>
      <c r="AM232" s="123"/>
    </row>
    <row r="233" spans="1:39" s="71" customFormat="1" ht="13.8" x14ac:dyDescent="0.3">
      <c r="A233" s="120"/>
      <c r="B233" s="100" t="s">
        <v>485</v>
      </c>
      <c r="C233" s="120">
        <v>12</v>
      </c>
      <c r="D233" s="120"/>
      <c r="E233" s="133"/>
      <c r="F233" s="116">
        <v>9</v>
      </c>
      <c r="G233" s="120"/>
      <c r="H233" s="107"/>
      <c r="I233" s="121"/>
      <c r="J233" s="120">
        <v>60</v>
      </c>
      <c r="K233" s="121"/>
      <c r="L233" s="77"/>
      <c r="M233" s="130"/>
      <c r="N233" s="131"/>
      <c r="O233" s="123"/>
      <c r="P233" s="120"/>
      <c r="Q233" s="119"/>
      <c r="R233" s="123"/>
      <c r="S233" s="123"/>
      <c r="T233" s="123"/>
      <c r="U233" s="123"/>
      <c r="V233" s="123"/>
      <c r="W233" s="123"/>
      <c r="X233" s="123"/>
      <c r="Y233" s="123"/>
      <c r="Z233" s="123"/>
      <c r="AA233" s="123"/>
      <c r="AB233" s="123"/>
      <c r="AC233" s="123"/>
      <c r="AD233" s="123"/>
      <c r="AE233" s="123"/>
      <c r="AF233" s="123"/>
      <c r="AG233" s="123"/>
      <c r="AH233" s="123"/>
      <c r="AI233" s="123"/>
      <c r="AJ233" s="123"/>
      <c r="AK233" s="123"/>
      <c r="AL233" s="123"/>
      <c r="AM233" s="123"/>
    </row>
    <row r="234" spans="1:39" s="71" customFormat="1" ht="13.8" x14ac:dyDescent="0.3">
      <c r="A234" s="120"/>
      <c r="B234" s="100" t="s">
        <v>486</v>
      </c>
      <c r="C234" s="120">
        <v>12</v>
      </c>
      <c r="D234" s="120"/>
      <c r="E234" s="133"/>
      <c r="F234" s="116">
        <v>9</v>
      </c>
      <c r="G234" s="120"/>
      <c r="H234" s="107"/>
      <c r="I234" s="121"/>
      <c r="J234" s="120">
        <v>60</v>
      </c>
      <c r="K234" s="121"/>
      <c r="L234" s="77"/>
      <c r="M234" s="130"/>
      <c r="N234" s="131"/>
      <c r="O234" s="123"/>
      <c r="P234" s="120"/>
      <c r="Q234" s="119"/>
      <c r="R234" s="123"/>
      <c r="S234" s="123"/>
      <c r="T234" s="123"/>
      <c r="U234" s="123"/>
      <c r="V234" s="123"/>
      <c r="W234" s="123"/>
      <c r="X234" s="123"/>
      <c r="Y234" s="123"/>
      <c r="Z234" s="123"/>
      <c r="AA234" s="123"/>
      <c r="AB234" s="123"/>
      <c r="AC234" s="123"/>
      <c r="AD234" s="123"/>
      <c r="AE234" s="123"/>
      <c r="AF234" s="123"/>
      <c r="AG234" s="123"/>
      <c r="AH234" s="123"/>
      <c r="AI234" s="123"/>
      <c r="AJ234" s="123"/>
      <c r="AK234" s="123"/>
      <c r="AL234" s="123"/>
      <c r="AM234" s="123"/>
    </row>
    <row r="235" spans="1:39" s="71" customFormat="1" ht="13.8" x14ac:dyDescent="0.3">
      <c r="A235" s="120"/>
      <c r="B235" s="100" t="s">
        <v>487</v>
      </c>
      <c r="C235" s="120">
        <v>24</v>
      </c>
      <c r="D235" s="120"/>
      <c r="E235" s="133"/>
      <c r="F235" s="116">
        <v>9</v>
      </c>
      <c r="G235" s="120"/>
      <c r="H235" s="107"/>
      <c r="I235" s="121"/>
      <c r="J235" s="120">
        <v>720</v>
      </c>
      <c r="K235" s="121"/>
      <c r="L235" s="77"/>
      <c r="M235" s="130"/>
      <c r="N235" s="131"/>
      <c r="O235" s="123"/>
      <c r="P235" s="120"/>
      <c r="Q235" s="119"/>
      <c r="R235" s="123"/>
      <c r="S235" s="123"/>
      <c r="T235" s="123"/>
      <c r="U235" s="123"/>
      <c r="V235" s="123"/>
      <c r="W235" s="123"/>
      <c r="X235" s="123"/>
      <c r="Y235" s="123"/>
      <c r="Z235" s="123"/>
      <c r="AA235" s="123"/>
      <c r="AB235" s="123"/>
      <c r="AC235" s="123"/>
      <c r="AD235" s="123"/>
      <c r="AE235" s="123"/>
      <c r="AF235" s="123"/>
      <c r="AG235" s="123"/>
      <c r="AH235" s="123"/>
      <c r="AI235" s="123"/>
      <c r="AJ235" s="123"/>
      <c r="AK235" s="123"/>
      <c r="AL235" s="123"/>
      <c r="AM235" s="123"/>
    </row>
    <row r="236" spans="1:39" s="71" customFormat="1" ht="13.8" x14ac:dyDescent="0.3">
      <c r="A236" s="120">
        <v>3106</v>
      </c>
      <c r="B236" s="100" t="s">
        <v>397</v>
      </c>
      <c r="C236" s="120">
        <v>48</v>
      </c>
      <c r="D236" s="120"/>
      <c r="E236" s="133">
        <f t="shared" si="51"/>
        <v>0</v>
      </c>
      <c r="F236" s="116">
        <v>6</v>
      </c>
      <c r="G236" s="120">
        <v>3243</v>
      </c>
      <c r="H236" s="107">
        <f t="shared" si="49"/>
        <v>2100</v>
      </c>
      <c r="I236" s="121">
        <f t="shared" si="41"/>
        <v>2671.5</v>
      </c>
      <c r="J236" s="120">
        <v>1920</v>
      </c>
      <c r="K236" s="121">
        <f t="shared" si="40"/>
        <v>751.5</v>
      </c>
      <c r="L236" s="77">
        <f t="shared" si="52"/>
        <v>15.65625</v>
      </c>
      <c r="M236" s="130">
        <f t="shared" si="45"/>
        <v>890.5</v>
      </c>
      <c r="N236" s="131">
        <f t="shared" si="47"/>
        <v>445.25</v>
      </c>
      <c r="O236" s="123"/>
      <c r="P236" s="120">
        <v>1050</v>
      </c>
      <c r="Q236" s="119">
        <f t="shared" si="44"/>
        <v>2100</v>
      </c>
      <c r="R236" s="123"/>
      <c r="S236" s="123"/>
      <c r="T236" s="123"/>
      <c r="U236" s="123"/>
      <c r="V236" s="123"/>
      <c r="W236" s="123"/>
      <c r="X236" s="123"/>
      <c r="Y236" s="123"/>
      <c r="Z236" s="123"/>
      <c r="AA236" s="123"/>
      <c r="AB236" s="123"/>
      <c r="AC236" s="123"/>
      <c r="AD236" s="123"/>
      <c r="AE236" s="123"/>
      <c r="AF236" s="123"/>
      <c r="AG236" s="123"/>
      <c r="AH236" s="123"/>
      <c r="AI236" s="123"/>
      <c r="AJ236" s="123"/>
      <c r="AK236" s="123"/>
      <c r="AL236" s="123"/>
      <c r="AM236" s="123"/>
    </row>
    <row r="237" spans="1:39" s="71" customFormat="1" ht="13.8" x14ac:dyDescent="0.3">
      <c r="A237" s="120">
        <v>3090</v>
      </c>
      <c r="B237" s="100" t="s">
        <v>398</v>
      </c>
      <c r="C237" s="120">
        <v>48</v>
      </c>
      <c r="D237" s="120">
        <v>2832</v>
      </c>
      <c r="E237" s="133">
        <f t="shared" si="51"/>
        <v>1612.1666666666667</v>
      </c>
      <c r="F237" s="116">
        <v>6</v>
      </c>
      <c r="G237" s="120">
        <v>8638</v>
      </c>
      <c r="H237" s="107">
        <f t="shared" si="49"/>
        <v>6000</v>
      </c>
      <c r="I237" s="121">
        <f t="shared" si="41"/>
        <v>7319</v>
      </c>
      <c r="J237" s="120">
        <v>4800</v>
      </c>
      <c r="K237" s="121">
        <f t="shared" si="40"/>
        <v>906.83333333333303</v>
      </c>
      <c r="L237" s="77">
        <f t="shared" si="52"/>
        <v>18.892361111111104</v>
      </c>
      <c r="M237" s="130">
        <f t="shared" si="45"/>
        <v>2439.6666666666665</v>
      </c>
      <c r="N237" s="131">
        <f t="shared" si="47"/>
        <v>1219.8333333333333</v>
      </c>
      <c r="O237" s="123"/>
      <c r="P237" s="120">
        <v>3000</v>
      </c>
      <c r="Q237" s="119">
        <f t="shared" si="44"/>
        <v>6000</v>
      </c>
      <c r="R237" s="123"/>
      <c r="S237" s="123"/>
      <c r="T237" s="123"/>
      <c r="U237" s="123"/>
      <c r="V237" s="123"/>
      <c r="W237" s="123"/>
      <c r="X237" s="123"/>
      <c r="Y237" s="123"/>
      <c r="Z237" s="123"/>
      <c r="AA237" s="123"/>
      <c r="AB237" s="123"/>
      <c r="AC237" s="123"/>
      <c r="AD237" s="123"/>
      <c r="AE237" s="123"/>
      <c r="AF237" s="123"/>
      <c r="AG237" s="123"/>
      <c r="AH237" s="123"/>
      <c r="AI237" s="123"/>
      <c r="AJ237" s="123"/>
      <c r="AK237" s="123"/>
      <c r="AL237" s="123"/>
      <c r="AM237" s="123"/>
    </row>
    <row r="238" spans="1:39" s="71" customFormat="1" ht="13.8" x14ac:dyDescent="0.3">
      <c r="A238" s="120">
        <v>3091</v>
      </c>
      <c r="B238" s="100" t="s">
        <v>399</v>
      </c>
      <c r="C238" s="120">
        <v>48</v>
      </c>
      <c r="D238" s="120">
        <v>1440</v>
      </c>
      <c r="E238" s="133">
        <f t="shared" si="51"/>
        <v>666.5</v>
      </c>
      <c r="F238" s="116">
        <v>6</v>
      </c>
      <c r="G238" s="120">
        <v>4998</v>
      </c>
      <c r="H238" s="107">
        <f t="shared" si="49"/>
        <v>4284</v>
      </c>
      <c r="I238" s="121">
        <f t="shared" si="41"/>
        <v>4641</v>
      </c>
      <c r="J238" s="120">
        <v>2400</v>
      </c>
      <c r="K238" s="121">
        <f t="shared" si="40"/>
        <v>1574.5</v>
      </c>
      <c r="L238" s="77">
        <f t="shared" si="52"/>
        <v>32.802083333333336</v>
      </c>
      <c r="M238" s="130">
        <f t="shared" si="45"/>
        <v>1547</v>
      </c>
      <c r="N238" s="131">
        <f t="shared" si="47"/>
        <v>773.5</v>
      </c>
      <c r="O238" s="123"/>
      <c r="P238" s="120">
        <v>2142</v>
      </c>
      <c r="Q238" s="119">
        <f t="shared" si="44"/>
        <v>4284</v>
      </c>
      <c r="R238" s="123"/>
      <c r="S238" s="123"/>
      <c r="T238" s="123"/>
      <c r="U238" s="123"/>
      <c r="V238" s="123"/>
      <c r="W238" s="123"/>
      <c r="X238" s="123"/>
      <c r="Y238" s="123"/>
      <c r="Z238" s="123"/>
      <c r="AA238" s="123"/>
      <c r="AB238" s="123"/>
      <c r="AC238" s="123"/>
      <c r="AD238" s="123"/>
      <c r="AE238" s="123"/>
      <c r="AF238" s="123"/>
      <c r="AG238" s="123"/>
      <c r="AH238" s="123"/>
      <c r="AI238" s="123"/>
      <c r="AJ238" s="123"/>
      <c r="AK238" s="123"/>
      <c r="AL238" s="123"/>
      <c r="AM238" s="123"/>
    </row>
    <row r="239" spans="1:39" s="71" customFormat="1" ht="13.8" x14ac:dyDescent="0.3">
      <c r="A239" s="120">
        <v>3092</v>
      </c>
      <c r="B239" s="100" t="s">
        <v>400</v>
      </c>
      <c r="C239" s="120">
        <v>48</v>
      </c>
      <c r="D239" s="120">
        <v>1440</v>
      </c>
      <c r="E239" s="133">
        <f t="shared" si="51"/>
        <v>755.16666666666663</v>
      </c>
      <c r="F239" s="116">
        <v>6</v>
      </c>
      <c r="G239" s="120">
        <v>4438</v>
      </c>
      <c r="H239" s="107">
        <f t="shared" si="49"/>
        <v>3780</v>
      </c>
      <c r="I239" s="121">
        <f t="shared" si="41"/>
        <v>4109</v>
      </c>
      <c r="J239" s="120">
        <v>2400</v>
      </c>
      <c r="K239" s="121">
        <f t="shared" si="40"/>
        <v>953.83333333333348</v>
      </c>
      <c r="L239" s="77">
        <f t="shared" si="52"/>
        <v>19.871527777777782</v>
      </c>
      <c r="M239" s="130">
        <f t="shared" si="45"/>
        <v>1369.6666666666667</v>
      </c>
      <c r="N239" s="131">
        <f t="shared" si="47"/>
        <v>684.83333333333337</v>
      </c>
      <c r="O239" s="123"/>
      <c r="P239" s="120">
        <v>1890</v>
      </c>
      <c r="Q239" s="119">
        <f t="shared" si="44"/>
        <v>3780</v>
      </c>
      <c r="R239" s="123"/>
      <c r="S239" s="123"/>
      <c r="T239" s="123"/>
      <c r="U239" s="123"/>
      <c r="V239" s="123"/>
      <c r="W239" s="123"/>
      <c r="X239" s="123"/>
      <c r="Y239" s="123"/>
      <c r="Z239" s="123"/>
      <c r="AA239" s="123"/>
      <c r="AB239" s="123"/>
      <c r="AC239" s="123"/>
      <c r="AD239" s="123"/>
      <c r="AE239" s="123"/>
      <c r="AF239" s="123"/>
      <c r="AG239" s="123"/>
      <c r="AH239" s="123"/>
      <c r="AI239" s="123"/>
      <c r="AJ239" s="123"/>
      <c r="AK239" s="123"/>
      <c r="AL239" s="123"/>
      <c r="AM239" s="123"/>
    </row>
    <row r="240" spans="1:39" s="71" customFormat="1" ht="13.8" x14ac:dyDescent="0.3">
      <c r="A240" s="120">
        <v>3093</v>
      </c>
      <c r="B240" s="100" t="s">
        <v>401</v>
      </c>
      <c r="C240" s="120">
        <v>48</v>
      </c>
      <c r="D240" s="120">
        <v>720</v>
      </c>
      <c r="E240" s="133">
        <f t="shared" si="51"/>
        <v>438.5</v>
      </c>
      <c r="F240" s="116">
        <v>6</v>
      </c>
      <c r="G240" s="120">
        <v>1178</v>
      </c>
      <c r="H240" s="107">
        <f t="shared" si="49"/>
        <v>2200</v>
      </c>
      <c r="I240" s="121">
        <f t="shared" si="41"/>
        <v>1689</v>
      </c>
      <c r="J240" s="120">
        <v>1920</v>
      </c>
      <c r="K240" s="121">
        <f t="shared" si="40"/>
        <v>-669.5</v>
      </c>
      <c r="L240" s="77">
        <f t="shared" si="52"/>
        <v>-13.947916666666666</v>
      </c>
      <c r="M240" s="130">
        <f t="shared" si="45"/>
        <v>563</v>
      </c>
      <c r="N240" s="131">
        <f t="shared" si="47"/>
        <v>281.5</v>
      </c>
      <c r="O240" s="123"/>
      <c r="P240" s="120">
        <v>1100</v>
      </c>
      <c r="Q240" s="119">
        <f t="shared" si="44"/>
        <v>2200</v>
      </c>
      <c r="R240" s="123"/>
      <c r="S240" s="123"/>
      <c r="T240" s="123"/>
      <c r="U240" s="123"/>
      <c r="V240" s="123"/>
      <c r="W240" s="123"/>
      <c r="X240" s="123"/>
      <c r="Y240" s="123"/>
      <c r="Z240" s="123"/>
      <c r="AA240" s="123"/>
      <c r="AB240" s="123"/>
      <c r="AC240" s="123"/>
      <c r="AD240" s="123"/>
      <c r="AE240" s="123"/>
      <c r="AF240" s="123"/>
      <c r="AG240" s="123"/>
      <c r="AH240" s="123"/>
      <c r="AI240" s="123"/>
      <c r="AJ240" s="123"/>
      <c r="AK240" s="123"/>
      <c r="AL240" s="123"/>
      <c r="AM240" s="123"/>
    </row>
    <row r="241" spans="1:39" s="71" customFormat="1" ht="13.8" x14ac:dyDescent="0.3">
      <c r="A241" s="120"/>
      <c r="B241" s="100" t="s">
        <v>488</v>
      </c>
      <c r="C241" s="120">
        <v>48</v>
      </c>
      <c r="D241" s="120"/>
      <c r="E241" s="133"/>
      <c r="F241" s="116">
        <v>6</v>
      </c>
      <c r="G241" s="120"/>
      <c r="H241" s="107"/>
      <c r="I241" s="121"/>
      <c r="J241" s="120">
        <v>1200</v>
      </c>
      <c r="K241" s="121"/>
      <c r="L241" s="77"/>
      <c r="M241" s="130"/>
      <c r="N241" s="131"/>
      <c r="O241" s="123"/>
      <c r="P241" s="120"/>
      <c r="Q241" s="119"/>
      <c r="R241" s="123"/>
      <c r="S241" s="123"/>
      <c r="T241" s="123"/>
      <c r="U241" s="123"/>
      <c r="V241" s="123"/>
      <c r="W241" s="123"/>
      <c r="X241" s="123"/>
      <c r="Y241" s="123"/>
      <c r="Z241" s="123"/>
      <c r="AA241" s="123"/>
      <c r="AB241" s="123"/>
      <c r="AC241" s="123"/>
      <c r="AD241" s="123"/>
      <c r="AE241" s="123"/>
      <c r="AF241" s="123"/>
      <c r="AG241" s="123"/>
      <c r="AH241" s="123"/>
      <c r="AI241" s="123"/>
      <c r="AJ241" s="123"/>
      <c r="AK241" s="123"/>
      <c r="AL241" s="123"/>
      <c r="AM241" s="123"/>
    </row>
    <row r="242" spans="1:39" s="71" customFormat="1" ht="13.8" x14ac:dyDescent="0.3">
      <c r="A242" s="120">
        <v>1451</v>
      </c>
      <c r="B242" s="100" t="s">
        <v>402</v>
      </c>
      <c r="C242" s="120">
        <v>48</v>
      </c>
      <c r="D242" s="120">
        <v>720</v>
      </c>
      <c r="E242" s="133">
        <f t="shared" si="51"/>
        <v>455.58333333333331</v>
      </c>
      <c r="F242" s="116">
        <v>6</v>
      </c>
      <c r="G242" s="120">
        <v>1573</v>
      </c>
      <c r="H242" s="107">
        <f t="shared" si="49"/>
        <v>1600</v>
      </c>
      <c r="I242" s="121">
        <f t="shared" si="41"/>
        <v>1586.5</v>
      </c>
      <c r="J242" s="120">
        <v>1920</v>
      </c>
      <c r="K242" s="121">
        <f t="shared" si="40"/>
        <v>-789.08333333333326</v>
      </c>
      <c r="L242" s="77">
        <f t="shared" si="52"/>
        <v>-16.439236111111111</v>
      </c>
      <c r="M242" s="130">
        <f t="shared" si="45"/>
        <v>528.83333333333337</v>
      </c>
      <c r="N242" s="131">
        <f t="shared" si="47"/>
        <v>264.41666666666669</v>
      </c>
      <c r="O242" s="123"/>
      <c r="P242" s="120">
        <v>800</v>
      </c>
      <c r="Q242" s="119">
        <f t="shared" si="44"/>
        <v>1600</v>
      </c>
      <c r="R242" s="123"/>
      <c r="S242" s="123"/>
      <c r="T242" s="123"/>
      <c r="U242" s="123"/>
      <c r="V242" s="123"/>
      <c r="W242" s="123"/>
      <c r="X242" s="123"/>
      <c r="Y242" s="123"/>
      <c r="Z242" s="123"/>
      <c r="AA242" s="123"/>
      <c r="AB242" s="123"/>
      <c r="AC242" s="123"/>
      <c r="AD242" s="123"/>
      <c r="AE242" s="123"/>
      <c r="AF242" s="123"/>
      <c r="AG242" s="123"/>
      <c r="AH242" s="123"/>
      <c r="AI242" s="123"/>
      <c r="AJ242" s="123"/>
      <c r="AK242" s="123"/>
      <c r="AL242" s="123"/>
      <c r="AM242" s="123"/>
    </row>
    <row r="243" spans="1:39" s="71" customFormat="1" ht="13.8" x14ac:dyDescent="0.3">
      <c r="A243" s="120"/>
      <c r="B243" s="100" t="s">
        <v>489</v>
      </c>
      <c r="C243" s="120">
        <v>48</v>
      </c>
      <c r="D243" s="120"/>
      <c r="E243" s="133"/>
      <c r="F243" s="116">
        <v>6</v>
      </c>
      <c r="G243" s="120"/>
      <c r="H243" s="107"/>
      <c r="I243" s="121"/>
      <c r="J243" s="120">
        <v>720</v>
      </c>
      <c r="K243" s="121"/>
      <c r="L243" s="77"/>
      <c r="M243" s="130"/>
      <c r="N243" s="131"/>
      <c r="O243" s="123"/>
      <c r="P243" s="120"/>
      <c r="Q243" s="119"/>
      <c r="R243" s="123"/>
      <c r="S243" s="123"/>
      <c r="T243" s="123"/>
      <c r="U243" s="123"/>
      <c r="V243" s="123"/>
      <c r="W243" s="123"/>
      <c r="X243" s="123"/>
      <c r="Y243" s="123"/>
      <c r="Z243" s="123"/>
      <c r="AA243" s="123"/>
      <c r="AB243" s="123"/>
      <c r="AC243" s="123"/>
      <c r="AD243" s="123"/>
      <c r="AE243" s="123"/>
      <c r="AF243" s="123"/>
      <c r="AG243" s="123"/>
      <c r="AH243" s="123"/>
      <c r="AI243" s="123"/>
      <c r="AJ243" s="123"/>
      <c r="AK243" s="123"/>
      <c r="AL243" s="123"/>
      <c r="AM243" s="123"/>
    </row>
    <row r="244" spans="1:39" s="71" customFormat="1" ht="13.8" x14ac:dyDescent="0.3">
      <c r="A244" s="120"/>
      <c r="B244" s="100" t="s">
        <v>490</v>
      </c>
      <c r="C244" s="120">
        <v>48</v>
      </c>
      <c r="D244" s="120"/>
      <c r="E244" s="133"/>
      <c r="F244" s="116">
        <v>6</v>
      </c>
      <c r="G244" s="120"/>
      <c r="H244" s="107"/>
      <c r="I244" s="121"/>
      <c r="J244" s="120">
        <v>720</v>
      </c>
      <c r="K244" s="121"/>
      <c r="L244" s="77"/>
      <c r="M244" s="130"/>
      <c r="N244" s="131"/>
      <c r="O244" s="123"/>
      <c r="P244" s="120"/>
      <c r="Q244" s="119"/>
      <c r="R244" s="123"/>
      <c r="S244" s="123"/>
      <c r="T244" s="123"/>
      <c r="U244" s="123"/>
      <c r="V244" s="123"/>
      <c r="W244" s="123"/>
      <c r="X244" s="123"/>
      <c r="Y244" s="123"/>
      <c r="Z244" s="123"/>
      <c r="AA244" s="123"/>
      <c r="AB244" s="123"/>
      <c r="AC244" s="123"/>
      <c r="AD244" s="123"/>
      <c r="AE244" s="123"/>
      <c r="AF244" s="123"/>
      <c r="AG244" s="123"/>
      <c r="AH244" s="123"/>
      <c r="AI244" s="123"/>
      <c r="AJ244" s="123"/>
      <c r="AK244" s="123"/>
      <c r="AL244" s="123"/>
      <c r="AM244" s="123"/>
    </row>
    <row r="245" spans="1:39" s="71" customFormat="1" ht="13.8" x14ac:dyDescent="0.3">
      <c r="A245" s="120"/>
      <c r="B245" s="100" t="s">
        <v>491</v>
      </c>
      <c r="C245" s="120">
        <v>48</v>
      </c>
      <c r="D245" s="120"/>
      <c r="E245" s="133"/>
      <c r="F245" s="116">
        <v>6</v>
      </c>
      <c r="G245" s="120"/>
      <c r="H245" s="107"/>
      <c r="I245" s="121"/>
      <c r="J245" s="120">
        <v>720</v>
      </c>
      <c r="K245" s="121"/>
      <c r="L245" s="77"/>
      <c r="M245" s="130"/>
      <c r="N245" s="131"/>
      <c r="O245" s="123"/>
      <c r="P245" s="120"/>
      <c r="Q245" s="119"/>
      <c r="R245" s="123"/>
      <c r="S245" s="123"/>
      <c r="T245" s="123"/>
      <c r="U245" s="123"/>
      <c r="V245" s="123"/>
      <c r="W245" s="123"/>
      <c r="X245" s="123"/>
      <c r="Y245" s="123"/>
      <c r="Z245" s="123"/>
      <c r="AA245" s="123"/>
      <c r="AB245" s="123"/>
      <c r="AC245" s="123"/>
      <c r="AD245" s="123"/>
      <c r="AE245" s="123"/>
      <c r="AF245" s="123"/>
      <c r="AG245" s="123"/>
      <c r="AH245" s="123"/>
      <c r="AI245" s="123"/>
      <c r="AJ245" s="123"/>
      <c r="AK245" s="123"/>
      <c r="AL245" s="123"/>
      <c r="AM245" s="123"/>
    </row>
    <row r="246" spans="1:39" s="71" customFormat="1" ht="13.8" x14ac:dyDescent="0.3">
      <c r="A246" s="120">
        <v>3094</v>
      </c>
      <c r="B246" s="100" t="s">
        <v>403</v>
      </c>
      <c r="C246" s="120">
        <v>48</v>
      </c>
      <c r="D246" s="120">
        <v>480</v>
      </c>
      <c r="E246" s="133">
        <f t="shared" si="51"/>
        <v>304.16666666666663</v>
      </c>
      <c r="F246" s="116">
        <v>6</v>
      </c>
      <c r="G246" s="120">
        <v>610</v>
      </c>
      <c r="H246" s="107">
        <f t="shared" si="49"/>
        <v>1500</v>
      </c>
      <c r="I246" s="121">
        <f t="shared" si="41"/>
        <v>1055</v>
      </c>
      <c r="J246" s="120">
        <v>1200</v>
      </c>
      <c r="K246" s="121">
        <f t="shared" ref="K246:K280" si="53">I246-E246-J246</f>
        <v>-449.16666666666663</v>
      </c>
      <c r="L246" s="77">
        <f t="shared" si="52"/>
        <v>-9.3576388888888875</v>
      </c>
      <c r="M246" s="130">
        <f t="shared" si="45"/>
        <v>351.66666666666669</v>
      </c>
      <c r="N246" s="131">
        <f t="shared" si="47"/>
        <v>175.83333333333334</v>
      </c>
      <c r="O246" s="123"/>
      <c r="P246" s="120">
        <v>750</v>
      </c>
      <c r="Q246" s="119">
        <f t="shared" si="44"/>
        <v>1500</v>
      </c>
      <c r="R246" s="123"/>
      <c r="S246" s="123"/>
      <c r="T246" s="123"/>
      <c r="U246" s="123"/>
      <c r="V246" s="123"/>
      <c r="W246" s="123"/>
      <c r="X246" s="123"/>
      <c r="Y246" s="123"/>
      <c r="Z246" s="123"/>
      <c r="AA246" s="123"/>
      <c r="AB246" s="123"/>
      <c r="AC246" s="123"/>
      <c r="AD246" s="123"/>
      <c r="AE246" s="123"/>
      <c r="AF246" s="123"/>
      <c r="AG246" s="123"/>
      <c r="AH246" s="123"/>
      <c r="AI246" s="123"/>
      <c r="AJ246" s="123"/>
      <c r="AK246" s="123"/>
      <c r="AL246" s="123"/>
      <c r="AM246" s="123"/>
    </row>
    <row r="247" spans="1:39" s="71" customFormat="1" ht="13.8" x14ac:dyDescent="0.3">
      <c r="A247" s="120"/>
      <c r="B247" s="100" t="s">
        <v>492</v>
      </c>
      <c r="C247" s="120">
        <v>48</v>
      </c>
      <c r="D247" s="120"/>
      <c r="E247" s="133"/>
      <c r="F247" s="116">
        <v>6</v>
      </c>
      <c r="G247" s="120"/>
      <c r="H247" s="107"/>
      <c r="I247" s="121"/>
      <c r="J247" s="120">
        <v>960</v>
      </c>
      <c r="K247" s="121"/>
      <c r="L247" s="77"/>
      <c r="M247" s="130"/>
      <c r="N247" s="131"/>
      <c r="O247" s="123"/>
      <c r="P247" s="120"/>
      <c r="Q247" s="119"/>
      <c r="R247" s="123"/>
      <c r="S247" s="123"/>
      <c r="T247" s="123"/>
      <c r="U247" s="123"/>
      <c r="V247" s="123"/>
      <c r="W247" s="123"/>
      <c r="X247" s="123"/>
      <c r="Y247" s="123"/>
      <c r="Z247" s="123"/>
      <c r="AA247" s="123"/>
      <c r="AB247" s="123"/>
      <c r="AC247" s="123"/>
      <c r="AD247" s="123"/>
      <c r="AE247" s="123"/>
      <c r="AF247" s="123"/>
      <c r="AG247" s="123"/>
      <c r="AH247" s="123"/>
      <c r="AI247" s="123"/>
      <c r="AJ247" s="123"/>
      <c r="AK247" s="123"/>
      <c r="AL247" s="123"/>
      <c r="AM247" s="123"/>
    </row>
    <row r="248" spans="1:39" s="71" customFormat="1" ht="13.8" x14ac:dyDescent="0.3">
      <c r="A248" s="120">
        <v>3107</v>
      </c>
      <c r="B248" s="100" t="s">
        <v>440</v>
      </c>
      <c r="C248" s="120">
        <v>48</v>
      </c>
      <c r="D248" s="120">
        <v>0</v>
      </c>
      <c r="E248" s="133">
        <f t="shared" si="51"/>
        <v>0</v>
      </c>
      <c r="F248" s="116">
        <v>6</v>
      </c>
      <c r="G248" s="120">
        <v>880</v>
      </c>
      <c r="H248" s="107">
        <f t="shared" si="49"/>
        <v>1400</v>
      </c>
      <c r="I248" s="121">
        <f t="shared" ref="I248:I252" si="54">SUM(G248+H248)/2</f>
        <v>1140</v>
      </c>
      <c r="J248" s="120">
        <v>1440</v>
      </c>
      <c r="K248" s="121">
        <f t="shared" si="53"/>
        <v>-300</v>
      </c>
      <c r="L248" s="77">
        <f t="shared" si="52"/>
        <v>-6.25</v>
      </c>
      <c r="M248" s="130">
        <f t="shared" si="45"/>
        <v>380</v>
      </c>
      <c r="N248" s="131">
        <f t="shared" si="47"/>
        <v>190</v>
      </c>
      <c r="O248" s="123"/>
      <c r="P248" s="120">
        <v>700</v>
      </c>
      <c r="Q248" s="119">
        <f t="shared" si="44"/>
        <v>1400</v>
      </c>
      <c r="R248" s="123"/>
      <c r="S248" s="123"/>
      <c r="T248" s="123"/>
      <c r="U248" s="123"/>
      <c r="V248" s="123"/>
      <c r="W248" s="123"/>
      <c r="X248" s="123"/>
      <c r="Y248" s="123"/>
      <c r="Z248" s="123"/>
      <c r="AA248" s="123"/>
      <c r="AB248" s="123"/>
      <c r="AC248" s="123"/>
      <c r="AD248" s="123"/>
      <c r="AE248" s="123"/>
      <c r="AF248" s="123"/>
      <c r="AG248" s="123"/>
      <c r="AH248" s="123"/>
      <c r="AI248" s="123"/>
      <c r="AJ248" s="123"/>
      <c r="AK248" s="123"/>
      <c r="AL248" s="123"/>
      <c r="AM248" s="123"/>
    </row>
    <row r="249" spans="1:39" s="71" customFormat="1" ht="13.8" x14ac:dyDescent="0.3">
      <c r="A249" s="120"/>
      <c r="B249" s="100" t="s">
        <v>493</v>
      </c>
      <c r="C249" s="120">
        <v>48</v>
      </c>
      <c r="D249" s="120"/>
      <c r="E249" s="133"/>
      <c r="F249" s="116">
        <v>6</v>
      </c>
      <c r="G249" s="120"/>
      <c r="H249" s="107"/>
      <c r="I249" s="121"/>
      <c r="J249" s="120">
        <v>960</v>
      </c>
      <c r="K249" s="121"/>
      <c r="L249" s="77"/>
      <c r="M249" s="130"/>
      <c r="N249" s="131"/>
      <c r="O249" s="123"/>
      <c r="P249" s="120"/>
      <c r="Q249" s="119"/>
      <c r="R249" s="123"/>
      <c r="S249" s="123"/>
      <c r="T249" s="123"/>
      <c r="U249" s="123"/>
      <c r="V249" s="123"/>
      <c r="W249" s="123"/>
      <c r="X249" s="123"/>
      <c r="Y249" s="123"/>
      <c r="Z249" s="123"/>
      <c r="AA249" s="123"/>
      <c r="AB249" s="123"/>
      <c r="AC249" s="123"/>
      <c r="AD249" s="123"/>
      <c r="AE249" s="123"/>
      <c r="AF249" s="123"/>
      <c r="AG249" s="123"/>
      <c r="AH249" s="123"/>
      <c r="AI249" s="123"/>
      <c r="AJ249" s="123"/>
      <c r="AK249" s="123"/>
      <c r="AL249" s="123"/>
      <c r="AM249" s="123"/>
    </row>
    <row r="250" spans="1:39" s="71" customFormat="1" ht="13.8" x14ac:dyDescent="0.3">
      <c r="A250" s="125">
        <v>3128</v>
      </c>
      <c r="B250" s="67" t="s">
        <v>256</v>
      </c>
      <c r="C250" s="66">
        <v>12</v>
      </c>
      <c r="D250" s="88">
        <v>240</v>
      </c>
      <c r="E250" s="133">
        <f t="shared" si="51"/>
        <v>207.66666666666669</v>
      </c>
      <c r="F250" s="68">
        <v>10</v>
      </c>
      <c r="G250" s="66">
        <v>300</v>
      </c>
      <c r="H250" s="107">
        <f t="shared" si="49"/>
        <v>346.66666666666663</v>
      </c>
      <c r="I250" s="69">
        <f t="shared" si="54"/>
        <v>323.33333333333331</v>
      </c>
      <c r="J250" s="66">
        <v>180</v>
      </c>
      <c r="K250" s="119">
        <f t="shared" si="53"/>
        <v>-64.333333333333371</v>
      </c>
      <c r="L250" s="77">
        <f t="shared" si="52"/>
        <v>-5.3611111111111143</v>
      </c>
      <c r="M250" s="130">
        <f t="shared" si="45"/>
        <v>64.666666666666657</v>
      </c>
      <c r="N250" s="131">
        <f t="shared" si="47"/>
        <v>32.333333333333329</v>
      </c>
      <c r="O250" s="99"/>
      <c r="P250" s="88">
        <v>104</v>
      </c>
      <c r="Q250" s="119">
        <f t="shared" si="44"/>
        <v>346.66666666666663</v>
      </c>
      <c r="R250" s="99"/>
      <c r="S250" s="99"/>
      <c r="T250" s="99"/>
      <c r="U250" s="99"/>
      <c r="V250" s="99"/>
      <c r="W250" s="99"/>
      <c r="X250" s="99"/>
      <c r="Y250" s="99"/>
      <c r="Z250" s="99"/>
      <c r="AA250" s="99"/>
      <c r="AB250" s="99"/>
      <c r="AC250" s="99"/>
      <c r="AD250" s="99"/>
      <c r="AE250" s="99"/>
      <c r="AF250" s="99"/>
      <c r="AG250" s="99"/>
      <c r="AH250" s="99"/>
      <c r="AI250" s="99"/>
      <c r="AJ250" s="99"/>
      <c r="AK250" s="99"/>
      <c r="AL250" s="99"/>
      <c r="AM250" s="99"/>
    </row>
    <row r="251" spans="1:39" s="71" customFormat="1" ht="13.8" x14ac:dyDescent="0.3">
      <c r="A251" s="125">
        <v>3127</v>
      </c>
      <c r="B251" s="67" t="s">
        <v>98</v>
      </c>
      <c r="C251" s="66">
        <v>12</v>
      </c>
      <c r="D251" s="88">
        <v>480</v>
      </c>
      <c r="E251" s="133">
        <f t="shared" si="51"/>
        <v>405.91666666666663</v>
      </c>
      <c r="F251" s="68">
        <v>10</v>
      </c>
      <c r="G251" s="66">
        <v>565</v>
      </c>
      <c r="H251" s="107">
        <f t="shared" si="49"/>
        <v>916.66666666666674</v>
      </c>
      <c r="I251" s="69">
        <f t="shared" si="54"/>
        <v>740.83333333333337</v>
      </c>
      <c r="J251" s="66">
        <v>360</v>
      </c>
      <c r="K251" s="119">
        <f t="shared" si="53"/>
        <v>-25.083333333333258</v>
      </c>
      <c r="L251" s="77">
        <f t="shared" si="52"/>
        <v>-2.0902777777777715</v>
      </c>
      <c r="M251" s="130">
        <f t="shared" si="45"/>
        <v>148.16666666666669</v>
      </c>
      <c r="N251" s="131">
        <f t="shared" si="47"/>
        <v>74.083333333333343</v>
      </c>
      <c r="O251" s="99"/>
      <c r="P251" s="88">
        <v>275</v>
      </c>
      <c r="Q251" s="119">
        <f t="shared" si="44"/>
        <v>916.66666666666674</v>
      </c>
      <c r="R251" s="99"/>
      <c r="S251" s="99"/>
      <c r="T251" s="99"/>
      <c r="U251" s="99"/>
      <c r="V251" s="99"/>
      <c r="W251" s="99"/>
      <c r="X251" s="99"/>
      <c r="Y251" s="99"/>
      <c r="Z251" s="99"/>
      <c r="AA251" s="99"/>
      <c r="AB251" s="99"/>
      <c r="AC251" s="99"/>
      <c r="AD251" s="99"/>
      <c r="AE251" s="99"/>
      <c r="AF251" s="99"/>
      <c r="AG251" s="99"/>
      <c r="AH251" s="99"/>
      <c r="AI251" s="99"/>
      <c r="AJ251" s="99"/>
      <c r="AK251" s="99"/>
      <c r="AL251" s="99"/>
      <c r="AM251" s="99"/>
    </row>
    <row r="252" spans="1:39" s="71" customFormat="1" ht="13.8" x14ac:dyDescent="0.3">
      <c r="A252" s="125">
        <v>3114</v>
      </c>
      <c r="B252" s="67" t="s">
        <v>456</v>
      </c>
      <c r="C252" s="66">
        <v>1</v>
      </c>
      <c r="D252" s="88">
        <v>0</v>
      </c>
      <c r="E252" s="133">
        <f t="shared" si="51"/>
        <v>0</v>
      </c>
      <c r="F252" s="68">
        <v>10</v>
      </c>
      <c r="G252" s="66">
        <v>20</v>
      </c>
      <c r="H252" s="107">
        <v>20</v>
      </c>
      <c r="I252" s="69">
        <f t="shared" si="54"/>
        <v>20</v>
      </c>
      <c r="J252" s="66"/>
      <c r="K252" s="119">
        <f t="shared" si="53"/>
        <v>20</v>
      </c>
      <c r="L252" s="77">
        <f t="shared" si="52"/>
        <v>20</v>
      </c>
      <c r="M252" s="130">
        <f t="shared" si="45"/>
        <v>4</v>
      </c>
      <c r="N252" s="131">
        <f t="shared" si="47"/>
        <v>2</v>
      </c>
      <c r="O252" s="99"/>
      <c r="P252" s="88"/>
      <c r="Q252" s="119"/>
      <c r="R252" s="99"/>
      <c r="S252" s="99"/>
      <c r="T252" s="99"/>
      <c r="U252" s="99"/>
      <c r="V252" s="99"/>
      <c r="W252" s="99"/>
      <c r="X252" s="99"/>
      <c r="Y252" s="99"/>
      <c r="Z252" s="99"/>
      <c r="AA252" s="99"/>
      <c r="AB252" s="99"/>
      <c r="AC252" s="99"/>
      <c r="AD252" s="99"/>
      <c r="AE252" s="99"/>
      <c r="AF252" s="99"/>
      <c r="AG252" s="99"/>
      <c r="AH252" s="99"/>
      <c r="AI252" s="99"/>
      <c r="AJ252" s="99"/>
      <c r="AK252" s="99"/>
      <c r="AL252" s="99"/>
      <c r="AM252" s="99"/>
    </row>
    <row r="253" spans="1:39" s="71" customFormat="1" ht="13.8" x14ac:dyDescent="0.3">
      <c r="A253" s="125">
        <v>1334</v>
      </c>
      <c r="B253" s="67" t="s">
        <v>81</v>
      </c>
      <c r="C253" s="66">
        <v>12</v>
      </c>
      <c r="D253" s="88">
        <v>1015</v>
      </c>
      <c r="E253" s="133">
        <f t="shared" si="51"/>
        <v>433.33333333333326</v>
      </c>
      <c r="F253" s="68">
        <v>5</v>
      </c>
      <c r="G253" s="66">
        <v>2895</v>
      </c>
      <c r="H253" s="107">
        <f t="shared" si="49"/>
        <v>2921.666666666667</v>
      </c>
      <c r="I253" s="69">
        <f t="shared" ref="I253:I268" si="55">SUM(G253+H253)/2</f>
        <v>2908.3333333333335</v>
      </c>
      <c r="J253" s="66">
        <v>3000</v>
      </c>
      <c r="K253" s="119">
        <f t="shared" si="53"/>
        <v>-525</v>
      </c>
      <c r="L253" s="77">
        <f t="shared" si="52"/>
        <v>-43.75</v>
      </c>
      <c r="M253" s="130">
        <f t="shared" si="45"/>
        <v>1163.3333333333335</v>
      </c>
      <c r="N253" s="131">
        <f t="shared" si="47"/>
        <v>581.66666666666674</v>
      </c>
      <c r="O253" s="99"/>
      <c r="P253" s="88">
        <v>1753</v>
      </c>
      <c r="Q253" s="119">
        <f t="shared" si="44"/>
        <v>2921.666666666667</v>
      </c>
      <c r="R253" s="99"/>
      <c r="S253" s="99"/>
      <c r="T253" s="99"/>
      <c r="U253" s="99"/>
      <c r="V253" s="99"/>
      <c r="W253" s="99"/>
      <c r="X253" s="99"/>
      <c r="Y253" s="99"/>
      <c r="Z253" s="99"/>
      <c r="AA253" s="99"/>
      <c r="AB253" s="99"/>
      <c r="AC253" s="99"/>
      <c r="AD253" s="99"/>
      <c r="AE253" s="99"/>
      <c r="AF253" s="99"/>
      <c r="AG253" s="99"/>
      <c r="AH253" s="99"/>
      <c r="AI253" s="99"/>
      <c r="AJ253" s="99"/>
      <c r="AK253" s="99"/>
      <c r="AL253" s="99"/>
      <c r="AM253" s="99"/>
    </row>
    <row r="254" spans="1:39" s="71" customFormat="1" ht="13.8" x14ac:dyDescent="0.3">
      <c r="A254" s="125">
        <v>1115</v>
      </c>
      <c r="B254" s="67" t="s">
        <v>198</v>
      </c>
      <c r="C254" s="66">
        <v>36</v>
      </c>
      <c r="D254" s="88">
        <v>540</v>
      </c>
      <c r="E254" s="133">
        <f t="shared" si="51"/>
        <v>464.58333333333337</v>
      </c>
      <c r="F254" s="68">
        <v>10</v>
      </c>
      <c r="G254" s="66">
        <v>445</v>
      </c>
      <c r="H254" s="107">
        <f t="shared" si="49"/>
        <v>1063.3333333333333</v>
      </c>
      <c r="I254" s="69">
        <f t="shared" si="55"/>
        <v>754.16666666666663</v>
      </c>
      <c r="J254" s="66">
        <v>360</v>
      </c>
      <c r="K254" s="119">
        <f t="shared" si="53"/>
        <v>-70.416666666666742</v>
      </c>
      <c r="L254" s="77">
        <f t="shared" si="52"/>
        <v>-1.9560185185185206</v>
      </c>
      <c r="M254" s="130">
        <f t="shared" si="45"/>
        <v>150.83333333333331</v>
      </c>
      <c r="N254" s="131">
        <f t="shared" si="47"/>
        <v>75.416666666666657</v>
      </c>
      <c r="O254" s="99"/>
      <c r="P254" s="88">
        <v>319</v>
      </c>
      <c r="Q254" s="119">
        <f t="shared" si="44"/>
        <v>1063.3333333333333</v>
      </c>
      <c r="R254" s="99"/>
      <c r="S254" s="99"/>
      <c r="T254" s="99"/>
      <c r="U254" s="99"/>
      <c r="V254" s="99"/>
      <c r="W254" s="99"/>
      <c r="X254" s="99"/>
      <c r="Y254" s="99"/>
      <c r="Z254" s="99"/>
      <c r="AA254" s="99"/>
      <c r="AB254" s="99"/>
      <c r="AC254" s="99"/>
      <c r="AD254" s="99"/>
      <c r="AE254" s="99"/>
      <c r="AF254" s="99"/>
      <c r="AG254" s="99"/>
      <c r="AH254" s="99"/>
      <c r="AI254" s="99"/>
      <c r="AJ254" s="99"/>
      <c r="AK254" s="99"/>
      <c r="AL254" s="99"/>
      <c r="AM254" s="99"/>
    </row>
    <row r="255" spans="1:39" s="71" customFormat="1" ht="13.8" x14ac:dyDescent="0.3">
      <c r="A255" s="125">
        <v>120</v>
      </c>
      <c r="B255" s="67" t="s">
        <v>419</v>
      </c>
      <c r="C255" s="66">
        <v>30</v>
      </c>
      <c r="D255" s="88">
        <v>0</v>
      </c>
      <c r="E255" s="133">
        <f t="shared" si="51"/>
        <v>0</v>
      </c>
      <c r="F255" s="68">
        <v>7</v>
      </c>
      <c r="G255" s="66">
        <v>1344</v>
      </c>
      <c r="H255" s="107">
        <f t="shared" si="49"/>
        <v>784</v>
      </c>
      <c r="I255" s="69">
        <f t="shared" si="55"/>
        <v>1064</v>
      </c>
      <c r="J255" s="66">
        <v>900</v>
      </c>
      <c r="K255" s="119">
        <f t="shared" si="53"/>
        <v>164</v>
      </c>
      <c r="L255" s="77">
        <f t="shared" si="52"/>
        <v>5.4666666666666668</v>
      </c>
      <c r="M255" s="130">
        <f t="shared" si="45"/>
        <v>304</v>
      </c>
      <c r="N255" s="131">
        <f t="shared" si="47"/>
        <v>152</v>
      </c>
      <c r="O255" s="99"/>
      <c r="P255" s="88">
        <v>336</v>
      </c>
      <c r="Q255" s="119">
        <f t="shared" si="44"/>
        <v>784</v>
      </c>
      <c r="R255" s="99"/>
      <c r="S255" s="99"/>
      <c r="T255" s="99"/>
      <c r="U255" s="99"/>
      <c r="V255" s="99"/>
      <c r="W255" s="99"/>
      <c r="X255" s="99"/>
      <c r="Y255" s="99"/>
      <c r="Z255" s="99"/>
      <c r="AA255" s="99"/>
      <c r="AB255" s="99"/>
      <c r="AC255" s="99"/>
      <c r="AD255" s="99"/>
      <c r="AE255" s="99"/>
      <c r="AF255" s="99"/>
      <c r="AG255" s="99"/>
      <c r="AH255" s="99"/>
      <c r="AI255" s="99"/>
      <c r="AJ255" s="99"/>
      <c r="AK255" s="99"/>
      <c r="AL255" s="99"/>
      <c r="AM255" s="99"/>
    </row>
    <row r="256" spans="1:39" s="71" customFormat="1" ht="13.8" x14ac:dyDescent="0.3">
      <c r="A256" s="125">
        <v>1503</v>
      </c>
      <c r="B256" s="67" t="s">
        <v>420</v>
      </c>
      <c r="C256" s="66">
        <v>30</v>
      </c>
      <c r="D256" s="73">
        <v>0</v>
      </c>
      <c r="E256" s="133">
        <f t="shared" si="51"/>
        <v>0</v>
      </c>
      <c r="F256" s="68">
        <v>7</v>
      </c>
      <c r="G256" s="66">
        <v>1082</v>
      </c>
      <c r="H256" s="107">
        <f t="shared" si="49"/>
        <v>336</v>
      </c>
      <c r="I256" s="69">
        <f t="shared" si="55"/>
        <v>709</v>
      </c>
      <c r="J256" s="66"/>
      <c r="K256" s="119">
        <f t="shared" si="53"/>
        <v>709</v>
      </c>
      <c r="L256" s="77">
        <f t="shared" si="52"/>
        <v>23.633333333333333</v>
      </c>
      <c r="M256" s="130">
        <f t="shared" si="45"/>
        <v>202.57142857142858</v>
      </c>
      <c r="N256" s="131">
        <f t="shared" si="47"/>
        <v>101.28571428571429</v>
      </c>
      <c r="O256" s="99"/>
      <c r="P256" s="88">
        <v>144</v>
      </c>
      <c r="Q256" s="119">
        <f t="shared" si="44"/>
        <v>336</v>
      </c>
      <c r="R256" s="99"/>
      <c r="S256" s="99"/>
      <c r="T256" s="99"/>
      <c r="U256" s="99"/>
      <c r="V256" s="99"/>
      <c r="W256" s="99"/>
      <c r="X256" s="99"/>
      <c r="Y256" s="99"/>
      <c r="Z256" s="99"/>
      <c r="AA256" s="99"/>
      <c r="AB256" s="99"/>
      <c r="AC256" s="99"/>
      <c r="AD256" s="99"/>
      <c r="AE256" s="99"/>
      <c r="AF256" s="99"/>
      <c r="AG256" s="99"/>
      <c r="AH256" s="99"/>
      <c r="AI256" s="99"/>
      <c r="AJ256" s="99"/>
      <c r="AK256" s="99"/>
      <c r="AL256" s="99"/>
      <c r="AM256" s="99"/>
    </row>
    <row r="257" spans="1:39" ht="13.8" x14ac:dyDescent="0.3">
      <c r="A257" s="14"/>
      <c r="E257" s="133"/>
      <c r="I257" s="69">
        <f t="shared" si="55"/>
        <v>0</v>
      </c>
      <c r="J257" s="12">
        <f>SUM(J3:J256)</f>
        <v>231489</v>
      </c>
      <c r="K257" s="119"/>
      <c r="L257" s="77"/>
      <c r="M257" s="130" t="e">
        <f t="shared" si="45"/>
        <v>#DIV/0!</v>
      </c>
      <c r="N257" s="131" t="e">
        <f t="shared" si="47"/>
        <v>#DIV/0!</v>
      </c>
    </row>
    <row r="258" spans="1:39" s="71" customFormat="1" ht="13.8" x14ac:dyDescent="0.3">
      <c r="A258" s="66">
        <v>4019</v>
      </c>
      <c r="B258" s="67" t="s">
        <v>296</v>
      </c>
      <c r="C258" s="66">
        <v>1</v>
      </c>
      <c r="D258" s="66"/>
      <c r="E258" s="133" t="e">
        <f t="shared" ref="E258:E268" si="56">D258-M258</f>
        <v>#REF!</v>
      </c>
      <c r="F258" s="68">
        <v>8</v>
      </c>
      <c r="G258" s="66">
        <v>110</v>
      </c>
      <c r="H258" s="69" t="e">
        <f>#REF!</f>
        <v>#REF!</v>
      </c>
      <c r="I258" s="69" t="e">
        <f t="shared" si="55"/>
        <v>#REF!</v>
      </c>
      <c r="J258" s="69"/>
      <c r="K258" s="119" t="e">
        <f t="shared" ref="K258:K268" si="57">I258-E258-J258</f>
        <v>#REF!</v>
      </c>
      <c r="L258" s="77" t="e">
        <f t="shared" ref="L258:L268" si="58">(I258-E258-J258)/C258</f>
        <v>#REF!</v>
      </c>
      <c r="M258" s="130" t="e">
        <f t="shared" si="45"/>
        <v>#REF!</v>
      </c>
      <c r="N258" s="131" t="e">
        <f t="shared" si="47"/>
        <v>#REF!</v>
      </c>
      <c r="O258" s="99"/>
      <c r="P258" s="99"/>
      <c r="Q258" s="113"/>
      <c r="R258" s="99"/>
      <c r="S258" s="99"/>
      <c r="T258" s="99"/>
      <c r="U258" s="99"/>
      <c r="V258" s="99"/>
      <c r="W258" s="99"/>
      <c r="X258" s="99"/>
      <c r="Y258" s="99"/>
      <c r="Z258" s="99"/>
      <c r="AA258" s="99"/>
      <c r="AB258" s="99"/>
      <c r="AC258" s="99"/>
      <c r="AD258" s="99"/>
      <c r="AE258" s="99"/>
      <c r="AF258" s="99"/>
      <c r="AG258" s="99"/>
      <c r="AH258" s="99"/>
      <c r="AI258" s="99"/>
      <c r="AJ258" s="99"/>
      <c r="AK258" s="99"/>
      <c r="AL258" s="99"/>
      <c r="AM258" s="99"/>
    </row>
    <row r="259" spans="1:39" s="71" customFormat="1" ht="13.8" x14ac:dyDescent="0.3">
      <c r="A259" s="66">
        <v>4034</v>
      </c>
      <c r="B259" s="67" t="s">
        <v>297</v>
      </c>
      <c r="C259" s="66">
        <v>1</v>
      </c>
      <c r="D259" s="66"/>
      <c r="E259" s="133" t="e">
        <f t="shared" si="56"/>
        <v>#REF!</v>
      </c>
      <c r="F259" s="68">
        <v>8</v>
      </c>
      <c r="G259" s="66">
        <v>230</v>
      </c>
      <c r="H259" s="69" t="e">
        <f>#REF!</f>
        <v>#REF!</v>
      </c>
      <c r="I259" s="69" t="e">
        <f t="shared" si="55"/>
        <v>#REF!</v>
      </c>
      <c r="J259" s="69"/>
      <c r="K259" s="119" t="e">
        <f t="shared" si="57"/>
        <v>#REF!</v>
      </c>
      <c r="L259" s="77" t="e">
        <f t="shared" si="58"/>
        <v>#REF!</v>
      </c>
      <c r="M259" s="130" t="e">
        <f t="shared" si="45"/>
        <v>#REF!</v>
      </c>
      <c r="N259" s="131" t="e">
        <f t="shared" si="47"/>
        <v>#REF!</v>
      </c>
      <c r="O259" s="99"/>
      <c r="P259" s="99"/>
      <c r="Q259" s="113"/>
      <c r="R259" s="99"/>
      <c r="S259" s="99"/>
      <c r="T259" s="99"/>
      <c r="U259" s="99"/>
      <c r="V259" s="99"/>
      <c r="W259" s="99"/>
      <c r="X259" s="99"/>
      <c r="Y259" s="99"/>
      <c r="Z259" s="99"/>
      <c r="AA259" s="99"/>
      <c r="AB259" s="99"/>
      <c r="AC259" s="99"/>
      <c r="AD259" s="99"/>
      <c r="AE259" s="99"/>
      <c r="AF259" s="99"/>
      <c r="AG259" s="99"/>
      <c r="AH259" s="99"/>
      <c r="AI259" s="99"/>
      <c r="AJ259" s="99"/>
      <c r="AK259" s="99"/>
      <c r="AL259" s="99"/>
      <c r="AM259" s="99"/>
    </row>
    <row r="260" spans="1:39" s="71" customFormat="1" ht="13.8" x14ac:dyDescent="0.3">
      <c r="A260" s="66">
        <v>4036</v>
      </c>
      <c r="B260" s="67" t="s">
        <v>298</v>
      </c>
      <c r="C260" s="66">
        <v>1</v>
      </c>
      <c r="D260" s="66"/>
      <c r="E260" s="133" t="e">
        <f t="shared" si="56"/>
        <v>#REF!</v>
      </c>
      <c r="F260" s="68">
        <v>8</v>
      </c>
      <c r="G260" s="66">
        <v>81</v>
      </c>
      <c r="H260" s="69" t="e">
        <f>#REF!</f>
        <v>#REF!</v>
      </c>
      <c r="I260" s="69" t="e">
        <f t="shared" si="55"/>
        <v>#REF!</v>
      </c>
      <c r="J260" s="69"/>
      <c r="K260" s="119" t="e">
        <f t="shared" si="57"/>
        <v>#REF!</v>
      </c>
      <c r="L260" s="77" t="e">
        <f t="shared" si="58"/>
        <v>#REF!</v>
      </c>
      <c r="M260" s="130" t="e">
        <f t="shared" si="45"/>
        <v>#REF!</v>
      </c>
      <c r="N260" s="131" t="e">
        <f t="shared" si="47"/>
        <v>#REF!</v>
      </c>
      <c r="O260" s="99"/>
      <c r="P260" s="99"/>
      <c r="Q260" s="113"/>
      <c r="R260" s="99"/>
      <c r="S260" s="99"/>
      <c r="T260" s="99"/>
      <c r="U260" s="99"/>
      <c r="V260" s="99"/>
      <c r="W260" s="99"/>
      <c r="X260" s="99"/>
      <c r="Y260" s="99"/>
      <c r="Z260" s="99"/>
      <c r="AA260" s="99"/>
      <c r="AB260" s="99"/>
      <c r="AC260" s="99"/>
      <c r="AD260" s="99"/>
      <c r="AE260" s="99"/>
      <c r="AF260" s="99"/>
      <c r="AG260" s="99"/>
      <c r="AH260" s="99"/>
      <c r="AI260" s="99"/>
      <c r="AJ260" s="99"/>
      <c r="AK260" s="99"/>
      <c r="AL260" s="99"/>
      <c r="AM260" s="99"/>
    </row>
    <row r="261" spans="1:39" s="71" customFormat="1" ht="13.8" x14ac:dyDescent="0.3">
      <c r="A261" s="66">
        <v>4018</v>
      </c>
      <c r="B261" s="67" t="s">
        <v>294</v>
      </c>
      <c r="C261" s="66">
        <v>1</v>
      </c>
      <c r="D261" s="66"/>
      <c r="E261" s="133" t="e">
        <f t="shared" si="56"/>
        <v>#REF!</v>
      </c>
      <c r="F261" s="68">
        <v>8</v>
      </c>
      <c r="G261" s="66">
        <v>185</v>
      </c>
      <c r="H261" s="69" t="e">
        <f>#REF!</f>
        <v>#REF!</v>
      </c>
      <c r="I261" s="69" t="e">
        <f t="shared" si="55"/>
        <v>#REF!</v>
      </c>
      <c r="J261" s="69"/>
      <c r="K261" s="119" t="e">
        <f t="shared" si="57"/>
        <v>#REF!</v>
      </c>
      <c r="L261" s="77" t="e">
        <f t="shared" si="58"/>
        <v>#REF!</v>
      </c>
      <c r="M261" s="130" t="e">
        <f t="shared" si="45"/>
        <v>#REF!</v>
      </c>
      <c r="N261" s="131" t="e">
        <f t="shared" si="47"/>
        <v>#REF!</v>
      </c>
      <c r="O261" s="99"/>
      <c r="P261" s="99"/>
      <c r="Q261" s="113"/>
      <c r="R261" s="99"/>
      <c r="S261" s="99"/>
      <c r="T261" s="99"/>
      <c r="U261" s="99"/>
      <c r="V261" s="99"/>
      <c r="W261" s="99"/>
      <c r="X261" s="99"/>
      <c r="Y261" s="99"/>
      <c r="Z261" s="99"/>
      <c r="AA261" s="99"/>
      <c r="AB261" s="99"/>
      <c r="AC261" s="99"/>
      <c r="AD261" s="99"/>
      <c r="AE261" s="99"/>
      <c r="AF261" s="99"/>
      <c r="AG261" s="99"/>
      <c r="AH261" s="99"/>
      <c r="AI261" s="99"/>
      <c r="AJ261" s="99"/>
      <c r="AK261" s="99"/>
      <c r="AL261" s="99"/>
      <c r="AM261" s="99"/>
    </row>
    <row r="262" spans="1:39" s="71" customFormat="1" ht="13.8" x14ac:dyDescent="0.3">
      <c r="A262" s="66">
        <v>4003</v>
      </c>
      <c r="B262" s="67" t="s">
        <v>300</v>
      </c>
      <c r="C262" s="66">
        <v>1</v>
      </c>
      <c r="D262" s="66"/>
      <c r="E262" s="133" t="e">
        <f t="shared" si="56"/>
        <v>#REF!</v>
      </c>
      <c r="F262" s="116">
        <v>16</v>
      </c>
      <c r="G262" s="66">
        <v>30</v>
      </c>
      <c r="H262" s="69" t="e">
        <f>#REF!</f>
        <v>#REF!</v>
      </c>
      <c r="I262" s="69" t="e">
        <f t="shared" si="55"/>
        <v>#REF!</v>
      </c>
      <c r="J262" s="69"/>
      <c r="K262" s="119" t="e">
        <f t="shared" si="57"/>
        <v>#REF!</v>
      </c>
      <c r="L262" s="77" t="e">
        <f t="shared" si="58"/>
        <v>#REF!</v>
      </c>
      <c r="M262" s="130" t="e">
        <f t="shared" si="45"/>
        <v>#REF!</v>
      </c>
      <c r="N262" s="131" t="e">
        <f t="shared" si="47"/>
        <v>#REF!</v>
      </c>
      <c r="O262" s="99"/>
      <c r="P262" s="99"/>
      <c r="Q262" s="113"/>
      <c r="R262" s="99"/>
      <c r="S262" s="99"/>
      <c r="T262" s="99"/>
      <c r="U262" s="99"/>
      <c r="V262" s="99"/>
      <c r="W262" s="99"/>
      <c r="X262" s="99"/>
      <c r="Y262" s="99"/>
      <c r="Z262" s="99"/>
      <c r="AA262" s="99"/>
      <c r="AB262" s="99"/>
      <c r="AC262" s="99"/>
      <c r="AD262" s="99"/>
      <c r="AE262" s="99"/>
      <c r="AF262" s="99"/>
      <c r="AG262" s="99"/>
      <c r="AH262" s="99"/>
      <c r="AI262" s="99"/>
      <c r="AJ262" s="99"/>
      <c r="AK262" s="99"/>
      <c r="AL262" s="99"/>
      <c r="AM262" s="99"/>
    </row>
    <row r="263" spans="1:39" s="71" customFormat="1" ht="13.8" x14ac:dyDescent="0.3">
      <c r="A263" s="66">
        <v>4005</v>
      </c>
      <c r="B263" s="67" t="s">
        <v>299</v>
      </c>
      <c r="C263" s="66">
        <v>1</v>
      </c>
      <c r="D263" s="66"/>
      <c r="E263" s="133" t="e">
        <f t="shared" si="56"/>
        <v>#REF!</v>
      </c>
      <c r="F263" s="116">
        <v>16</v>
      </c>
      <c r="G263" s="66">
        <v>65</v>
      </c>
      <c r="H263" s="69" t="e">
        <f>#REF!</f>
        <v>#REF!</v>
      </c>
      <c r="I263" s="69" t="e">
        <f t="shared" si="55"/>
        <v>#REF!</v>
      </c>
      <c r="J263" s="69"/>
      <c r="K263" s="119" t="e">
        <f t="shared" si="57"/>
        <v>#REF!</v>
      </c>
      <c r="L263" s="77" t="e">
        <f t="shared" si="58"/>
        <v>#REF!</v>
      </c>
      <c r="M263" s="130" t="e">
        <f t="shared" si="45"/>
        <v>#REF!</v>
      </c>
      <c r="N263" s="131" t="e">
        <f t="shared" si="47"/>
        <v>#REF!</v>
      </c>
      <c r="O263" s="99"/>
      <c r="P263" s="99"/>
      <c r="Q263" s="113"/>
      <c r="R263" s="99"/>
      <c r="S263" s="99"/>
      <c r="T263" s="99"/>
      <c r="U263" s="99"/>
      <c r="V263" s="99"/>
      <c r="W263" s="99"/>
      <c r="X263" s="99"/>
      <c r="Y263" s="99"/>
      <c r="Z263" s="99"/>
      <c r="AA263" s="99"/>
      <c r="AB263" s="99"/>
      <c r="AC263" s="99"/>
      <c r="AD263" s="99"/>
      <c r="AE263" s="99"/>
      <c r="AF263" s="99"/>
      <c r="AG263" s="99"/>
      <c r="AH263" s="99"/>
      <c r="AI263" s="99"/>
      <c r="AJ263" s="99"/>
      <c r="AK263" s="99"/>
      <c r="AL263" s="99"/>
      <c r="AM263" s="99"/>
    </row>
    <row r="264" spans="1:39" s="71" customFormat="1" ht="13.8" x14ac:dyDescent="0.3">
      <c r="A264" s="66">
        <v>4007</v>
      </c>
      <c r="B264" s="67" t="s">
        <v>301</v>
      </c>
      <c r="C264" s="66">
        <v>1</v>
      </c>
      <c r="D264" s="66"/>
      <c r="E264" s="133" t="e">
        <f t="shared" si="56"/>
        <v>#REF!</v>
      </c>
      <c r="F264" s="116">
        <v>16</v>
      </c>
      <c r="G264" s="66">
        <v>45</v>
      </c>
      <c r="H264" s="69" t="e">
        <f>#REF!</f>
        <v>#REF!</v>
      </c>
      <c r="I264" s="69" t="e">
        <f t="shared" si="55"/>
        <v>#REF!</v>
      </c>
      <c r="J264" s="69"/>
      <c r="K264" s="119" t="e">
        <f t="shared" si="57"/>
        <v>#REF!</v>
      </c>
      <c r="L264" s="77" t="e">
        <f t="shared" si="58"/>
        <v>#REF!</v>
      </c>
      <c r="M264" s="130" t="e">
        <f t="shared" si="45"/>
        <v>#REF!</v>
      </c>
      <c r="N264" s="131" t="e">
        <f t="shared" si="47"/>
        <v>#REF!</v>
      </c>
      <c r="O264" s="99"/>
      <c r="P264" s="99"/>
      <c r="Q264" s="113"/>
      <c r="R264" s="99"/>
      <c r="S264" s="99"/>
      <c r="T264" s="99"/>
      <c r="U264" s="99"/>
      <c r="V264" s="99"/>
      <c r="W264" s="99"/>
      <c r="X264" s="99"/>
      <c r="Y264" s="99"/>
      <c r="Z264" s="99"/>
      <c r="AA264" s="99"/>
      <c r="AB264" s="99"/>
      <c r="AC264" s="99"/>
      <c r="AD264" s="99"/>
      <c r="AE264" s="99"/>
      <c r="AF264" s="99"/>
      <c r="AG264" s="99"/>
      <c r="AH264" s="99"/>
      <c r="AI264" s="99"/>
      <c r="AJ264" s="99"/>
      <c r="AK264" s="99"/>
      <c r="AL264" s="99"/>
      <c r="AM264" s="99"/>
    </row>
    <row r="265" spans="1:39" s="71" customFormat="1" ht="13.8" x14ac:dyDescent="0.3">
      <c r="A265" s="66">
        <v>4009</v>
      </c>
      <c r="B265" s="67" t="s">
        <v>302</v>
      </c>
      <c r="C265" s="66">
        <v>1</v>
      </c>
      <c r="D265" s="66"/>
      <c r="E265" s="133" t="e">
        <f t="shared" si="56"/>
        <v>#REF!</v>
      </c>
      <c r="F265" s="116">
        <v>16</v>
      </c>
      <c r="G265" s="66">
        <v>66</v>
      </c>
      <c r="H265" s="69" t="e">
        <f>#REF!</f>
        <v>#REF!</v>
      </c>
      <c r="I265" s="69" t="e">
        <f t="shared" si="55"/>
        <v>#REF!</v>
      </c>
      <c r="J265" s="69"/>
      <c r="K265" s="119" t="e">
        <f t="shared" si="57"/>
        <v>#REF!</v>
      </c>
      <c r="L265" s="77" t="e">
        <f t="shared" si="58"/>
        <v>#REF!</v>
      </c>
      <c r="M265" s="130" t="e">
        <f t="shared" si="45"/>
        <v>#REF!</v>
      </c>
      <c r="N265" s="131" t="e">
        <f t="shared" si="47"/>
        <v>#REF!</v>
      </c>
      <c r="O265" s="99"/>
      <c r="P265" s="99"/>
      <c r="Q265" s="113"/>
      <c r="R265" s="99"/>
      <c r="S265" s="99"/>
      <c r="T265" s="99"/>
      <c r="U265" s="99"/>
      <c r="V265" s="99"/>
      <c r="W265" s="99"/>
      <c r="X265" s="99"/>
      <c r="Y265" s="99"/>
      <c r="Z265" s="99"/>
      <c r="AA265" s="99"/>
      <c r="AB265" s="99"/>
      <c r="AC265" s="99"/>
      <c r="AD265" s="99"/>
      <c r="AE265" s="99"/>
      <c r="AF265" s="99"/>
      <c r="AG265" s="99"/>
      <c r="AH265" s="99"/>
      <c r="AI265" s="99"/>
      <c r="AJ265" s="99"/>
      <c r="AK265" s="99"/>
      <c r="AL265" s="99"/>
      <c r="AM265" s="99"/>
    </row>
    <row r="266" spans="1:39" s="71" customFormat="1" ht="13.8" x14ac:dyDescent="0.3">
      <c r="A266" s="66">
        <v>4011</v>
      </c>
      <c r="B266" s="67" t="s">
        <v>303</v>
      </c>
      <c r="C266" s="66">
        <v>1</v>
      </c>
      <c r="D266" s="66"/>
      <c r="E266" s="133" t="e">
        <f t="shared" si="56"/>
        <v>#REF!</v>
      </c>
      <c r="F266" s="116">
        <v>16</v>
      </c>
      <c r="G266" s="66">
        <v>40</v>
      </c>
      <c r="H266" s="69" t="e">
        <f>#REF!</f>
        <v>#REF!</v>
      </c>
      <c r="I266" s="69" t="e">
        <f t="shared" si="55"/>
        <v>#REF!</v>
      </c>
      <c r="J266" s="69"/>
      <c r="K266" s="119" t="e">
        <f t="shared" si="57"/>
        <v>#REF!</v>
      </c>
      <c r="L266" s="77" t="e">
        <f t="shared" si="58"/>
        <v>#REF!</v>
      </c>
      <c r="M266" s="130" t="e">
        <f t="shared" si="45"/>
        <v>#REF!</v>
      </c>
      <c r="N266" s="131" t="e">
        <f t="shared" si="47"/>
        <v>#REF!</v>
      </c>
      <c r="O266" s="99"/>
      <c r="P266" s="99"/>
      <c r="Q266" s="113"/>
      <c r="R266" s="99"/>
      <c r="S266" s="99"/>
      <c r="T266" s="99"/>
      <c r="U266" s="99"/>
      <c r="V266" s="99"/>
      <c r="W266" s="99"/>
      <c r="X266" s="99"/>
      <c r="Y266" s="99"/>
      <c r="Z266" s="99"/>
      <c r="AA266" s="99"/>
      <c r="AB266" s="99"/>
      <c r="AC266" s="99"/>
      <c r="AD266" s="99"/>
      <c r="AE266" s="99"/>
      <c r="AF266" s="99"/>
      <c r="AG266" s="99"/>
      <c r="AH266" s="99"/>
      <c r="AI266" s="99"/>
      <c r="AJ266" s="99"/>
      <c r="AK266" s="99"/>
      <c r="AL266" s="99"/>
      <c r="AM266" s="99"/>
    </row>
    <row r="267" spans="1:39" s="71" customFormat="1" ht="13.8" x14ac:dyDescent="0.3">
      <c r="A267" s="66">
        <v>4014</v>
      </c>
      <c r="B267" s="67" t="s">
        <v>305</v>
      </c>
      <c r="C267" s="66">
        <v>1</v>
      </c>
      <c r="D267" s="66"/>
      <c r="E267" s="133" t="e">
        <f t="shared" si="56"/>
        <v>#REF!</v>
      </c>
      <c r="F267" s="68">
        <v>12</v>
      </c>
      <c r="G267" s="66">
        <v>110</v>
      </c>
      <c r="H267" s="69" t="e">
        <f>#REF!</f>
        <v>#REF!</v>
      </c>
      <c r="I267" s="69" t="e">
        <f t="shared" si="55"/>
        <v>#REF!</v>
      </c>
      <c r="J267" s="69"/>
      <c r="K267" s="119" t="e">
        <f t="shared" si="57"/>
        <v>#REF!</v>
      </c>
      <c r="L267" s="77" t="e">
        <f t="shared" si="58"/>
        <v>#REF!</v>
      </c>
      <c r="M267" s="130" t="e">
        <f t="shared" si="45"/>
        <v>#REF!</v>
      </c>
      <c r="N267" s="131" t="e">
        <f t="shared" si="47"/>
        <v>#REF!</v>
      </c>
      <c r="O267" s="99"/>
      <c r="P267" s="99"/>
      <c r="Q267" s="113"/>
      <c r="R267" s="99"/>
      <c r="S267" s="99"/>
      <c r="T267" s="99"/>
      <c r="U267" s="99"/>
      <c r="V267" s="99"/>
      <c r="W267" s="99"/>
      <c r="X267" s="99"/>
      <c r="Y267" s="99"/>
      <c r="Z267" s="99"/>
      <c r="AA267" s="99"/>
      <c r="AB267" s="99"/>
      <c r="AC267" s="99"/>
      <c r="AD267" s="99"/>
      <c r="AE267" s="99"/>
      <c r="AF267" s="99"/>
      <c r="AG267" s="99"/>
      <c r="AH267" s="99"/>
      <c r="AI267" s="99"/>
      <c r="AJ267" s="99"/>
      <c r="AK267" s="99"/>
      <c r="AL267" s="99"/>
      <c r="AM267" s="99"/>
    </row>
    <row r="268" spans="1:39" s="110" customFormat="1" ht="13.8" x14ac:dyDescent="0.3">
      <c r="A268" s="75">
        <v>4022</v>
      </c>
      <c r="B268" s="102" t="s">
        <v>306</v>
      </c>
      <c r="C268" s="75">
        <v>1</v>
      </c>
      <c r="D268" s="75"/>
      <c r="E268" s="133" t="e">
        <f t="shared" si="56"/>
        <v>#REF!</v>
      </c>
      <c r="F268" s="106">
        <v>8</v>
      </c>
      <c r="G268" s="75">
        <v>230</v>
      </c>
      <c r="H268" s="107" t="e">
        <f>#REF!</f>
        <v>#REF!</v>
      </c>
      <c r="I268" s="69" t="e">
        <f t="shared" si="55"/>
        <v>#REF!</v>
      </c>
      <c r="J268" s="107"/>
      <c r="K268" s="119" t="e">
        <f t="shared" si="57"/>
        <v>#REF!</v>
      </c>
      <c r="L268" s="77" t="e">
        <f t="shared" si="58"/>
        <v>#REF!</v>
      </c>
      <c r="M268" s="130" t="e">
        <f t="shared" si="45"/>
        <v>#REF!</v>
      </c>
      <c r="N268" s="131" t="e">
        <f t="shared" si="47"/>
        <v>#REF!</v>
      </c>
      <c r="Q268" s="115"/>
    </row>
    <row r="269" spans="1:39" ht="13.8" x14ac:dyDescent="0.3">
      <c r="E269" s="127">
        <v>87</v>
      </c>
    </row>
    <row r="271" spans="1:39" ht="13.8" x14ac:dyDescent="0.3">
      <c r="E271" s="127" t="s">
        <v>378</v>
      </c>
      <c r="F271" s="141" t="s">
        <v>380</v>
      </c>
      <c r="G271" s="141"/>
    </row>
    <row r="272" spans="1:39" ht="13.8" x14ac:dyDescent="0.3">
      <c r="E272" s="127" t="s">
        <v>379</v>
      </c>
    </row>
    <row r="273" ht="13.8" x14ac:dyDescent="0.3"/>
  </sheetData>
  <sortState xmlns:xlrd2="http://schemas.microsoft.com/office/spreadsheetml/2017/richdata2" ref="A145:AM146">
    <sortCondition ref="A145:A146"/>
  </sortState>
  <mergeCells count="2">
    <mergeCell ref="A1:L1"/>
    <mergeCell ref="F271:G2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20</vt:i4>
      </vt:variant>
    </vt:vector>
  </HeadingPairs>
  <TitlesOfParts>
    <vt:vector size="20" baseType="lpstr">
      <vt:lpstr>08 junho 2020</vt:lpstr>
      <vt:lpstr> 08 junho 20 B</vt:lpstr>
      <vt:lpstr>05 julho 2020</vt:lpstr>
      <vt:lpstr>25 agosto 2020</vt:lpstr>
      <vt:lpstr>26 setembro 2020</vt:lpstr>
      <vt:lpstr>27 setembro 2020 atualizado</vt:lpstr>
      <vt:lpstr>01 novembro 2020</vt:lpstr>
      <vt:lpstr>01 dezembro 2020</vt:lpstr>
      <vt:lpstr>dezembro 2020</vt:lpstr>
      <vt:lpstr>11 janeiro 2021</vt:lpstr>
      <vt:lpstr>14 fevereiro 2021</vt:lpstr>
      <vt:lpstr>03 junho 2021</vt:lpstr>
      <vt:lpstr>17 agosto 21</vt:lpstr>
      <vt:lpstr>28 setembro 21</vt:lpstr>
      <vt:lpstr>01 dezembro 21</vt:lpstr>
      <vt:lpstr>04 fevereiro 22</vt:lpstr>
      <vt:lpstr>04 abril 22</vt:lpstr>
      <vt:lpstr>10 junho 22</vt:lpstr>
      <vt:lpstr>16 setembro 22</vt:lpstr>
      <vt:lpstr>16 novembro 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Vinicius</cp:lastModifiedBy>
  <cp:lastPrinted>2020-09-06T12:33:40Z</cp:lastPrinted>
  <dcterms:created xsi:type="dcterms:W3CDTF">2020-06-07T08:35:47Z</dcterms:created>
  <dcterms:modified xsi:type="dcterms:W3CDTF">2022-11-20T03:41:28Z</dcterms:modified>
</cp:coreProperties>
</file>