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95d094fc889b20/Desktop/"/>
    </mc:Choice>
  </mc:AlternateContent>
  <xr:revisionPtr revIDLastSave="0" documentId="8_{3950B1F7-C477-4662-A8ED-0072079FA96C}" xr6:coauthVersionLast="47" xr6:coauthVersionMax="47" xr10:uidLastSave="{00000000-0000-0000-0000-000000000000}"/>
  <bookViews>
    <workbookView xWindow="-105" yWindow="0" windowWidth="10455" windowHeight="10905" xr2:uid="{773168E7-8A94-4002-B683-FA9F09ACD0AA}"/>
  </bookViews>
  <sheets>
    <sheet name="PROJETO" sheetId="1" r:id="rId1"/>
    <sheet name="DADOS" sheetId="2" r:id="rId2"/>
  </sheets>
  <definedNames>
    <definedName name="Anos">PROJETO!$D$18</definedName>
    <definedName name="Aporte">PROJETO!$D$17</definedName>
    <definedName name="Patrimonio">PROJETO!$D$20</definedName>
    <definedName name="Rendimento_Carteira">PROJETO!$D$13</definedName>
    <definedName name="Salario">PROJETO!$D$12</definedName>
    <definedName name="Sugestao">PROJETO!$D$14</definedName>
    <definedName name="Taxa_Mensal">PROJETO!$D$19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8" i="1" l="1"/>
  <c r="C39" i="1"/>
  <c r="C40" i="1"/>
  <c r="C41" i="1"/>
  <c r="C42" i="1"/>
  <c r="C37" i="1"/>
  <c r="D37" i="1" s="1"/>
  <c r="D39" i="1"/>
  <c r="D42" i="1"/>
  <c r="H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D38" i="1"/>
  <c r="D40" i="1"/>
  <c r="D41" i="1"/>
  <c r="D20" i="1"/>
  <c r="D21" i="1" s="1"/>
  <c r="D14" i="1"/>
  <c r="C25" i="1"/>
  <c r="D25" i="1" s="1"/>
  <c r="C26" i="1"/>
  <c r="D26" i="1" s="1"/>
  <c r="C27" i="1"/>
  <c r="D27" i="1" s="1"/>
  <c r="C28" i="1"/>
  <c r="D28" i="1" s="1"/>
  <c r="C24" i="1"/>
  <c r="D24" i="1" s="1"/>
  <c r="D43" i="1" l="1"/>
</calcChain>
</file>

<file path=xl/sharedStrings.xml><?xml version="1.0" encoding="utf-8"?>
<sst xmlns="http://schemas.openxmlformats.org/spreadsheetml/2006/main" count="71" uniqueCount="36">
  <si>
    <t>Quanto investir por Mês?</t>
  </si>
  <si>
    <t>Por quantos anos?</t>
  </si>
  <si>
    <t>Taxa de rendimento mensal?</t>
  </si>
  <si>
    <t>Dividendos Mensais?</t>
  </si>
  <si>
    <t>INVESTIMENTO MENSAL</t>
  </si>
  <si>
    <t>Quanto rende em 2 anos?</t>
  </si>
  <si>
    <t>Quanto rende em 5 anos?</t>
  </si>
  <si>
    <t>Quanto rende em 10 anos?</t>
  </si>
  <si>
    <t>Quanto rende em 20 anos?</t>
  </si>
  <si>
    <t>Quanto rende em 30 anos?</t>
  </si>
  <si>
    <t>Cenários</t>
  </si>
  <si>
    <t>Dividendo</t>
  </si>
  <si>
    <t>CONFIGURAÇÕES</t>
  </si>
  <si>
    <t>Rendimento Carteira</t>
  </si>
  <si>
    <t>Salário</t>
  </si>
  <si>
    <t>Sugestão investimento</t>
  </si>
  <si>
    <t>Patrimônio Acumulado?</t>
  </si>
  <si>
    <t>PERFIL</t>
  </si>
  <si>
    <t>Moderado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</si>
  <si>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</si>
  <si>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</si>
  <si>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</si>
  <si>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</si>
  <si>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</si>
  <si>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</si>
  <si>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</si>
  <si>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</si>
  <si>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</si>
  <si>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Perfil</t>
  </si>
  <si>
    <t>Agressivo</t>
  </si>
  <si>
    <t>Valor a ser investido por mês</t>
  </si>
  <si>
    <t>TOTAL</t>
  </si>
  <si>
    <t>Conservador</t>
  </si>
  <si>
    <t>%</t>
  </si>
  <si>
    <t>CHAVE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</si>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</sst>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70" formatCode="&quot;R$&quot;\ 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theme="9"/>
      </bottom>
      <diagonal/>
    </border>
    <border>
      <left/>
      <right style="medium">
        <color indexed="64"/>
      </right>
      <top style="thin">
        <color theme="9"/>
      </top>
      <bottom style="thin">
        <color theme="9"/>
      </bottom>
      <diagonal/>
    </border>
    <border>
      <left/>
      <right style="medium">
        <color indexed="64"/>
      </right>
      <top style="thin">
        <color theme="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4" fillId="5" borderId="0" xfId="0" applyFont="1" applyFill="1"/>
    <xf numFmtId="0" fontId="6" fillId="3" borderId="1" xfId="0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8" fillId="6" borderId="4" xfId="0" applyFont="1" applyFill="1" applyBorder="1" applyAlignment="1">
      <alignment horizontal="center" vertical="center"/>
    </xf>
    <xf numFmtId="8" fontId="0" fillId="0" borderId="12" xfId="0" applyNumberFormat="1" applyBorder="1" applyAlignment="1">
      <alignment horizontal="center"/>
    </xf>
    <xf numFmtId="8" fontId="0" fillId="0" borderId="14" xfId="0" applyNumberFormat="1" applyBorder="1" applyAlignment="1">
      <alignment horizontal="center"/>
    </xf>
    <xf numFmtId="8" fontId="0" fillId="0" borderId="3" xfId="0" applyNumberFormat="1" applyBorder="1" applyAlignment="1">
      <alignment horizontal="center"/>
    </xf>
    <xf numFmtId="8" fontId="0" fillId="0" borderId="7" xfId="0" applyNumberFormat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8" fontId="0" fillId="0" borderId="9" xfId="0" applyNumberFormat="1" applyBorder="1" applyAlignment="1">
      <alignment horizontal="center"/>
    </xf>
    <xf numFmtId="0" fontId="5" fillId="0" borderId="6" xfId="0" applyFont="1" applyBorder="1"/>
    <xf numFmtId="0" fontId="5" fillId="0" borderId="13" xfId="0" applyFont="1" applyBorder="1"/>
    <xf numFmtId="0" fontId="5" fillId="0" borderId="8" xfId="0" applyFont="1" applyBorder="1"/>
    <xf numFmtId="0" fontId="6" fillId="3" borderId="5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vertical="center"/>
    </xf>
    <xf numFmtId="0" fontId="8" fillId="6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170" fontId="3" fillId="0" borderId="16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10" fontId="3" fillId="0" borderId="16" xfId="2" applyNumberFormat="1" applyFont="1" applyBorder="1" applyAlignment="1">
      <alignment horizontal="center"/>
    </xf>
    <xf numFmtId="8" fontId="3" fillId="4" borderId="16" xfId="0" applyNumberFormat="1" applyFont="1" applyFill="1" applyBorder="1" applyAlignment="1">
      <alignment horizontal="center"/>
    </xf>
    <xf numFmtId="8" fontId="3" fillId="4" borderId="17" xfId="0" applyNumberFormat="1" applyFont="1" applyFill="1" applyBorder="1" applyAlignment="1">
      <alignment horizontal="center"/>
    </xf>
    <xf numFmtId="170" fontId="0" fillId="0" borderId="18" xfId="1" applyNumberFormat="1" applyFont="1" applyBorder="1" applyAlignment="1">
      <alignment horizontal="center"/>
    </xf>
    <xf numFmtId="9" fontId="0" fillId="0" borderId="19" xfId="2" applyFont="1" applyBorder="1" applyAlignment="1">
      <alignment horizontal="center"/>
    </xf>
    <xf numFmtId="170" fontId="0" fillId="0" borderId="20" xfId="0" applyNumberFormat="1" applyBorder="1" applyAlignment="1">
      <alignment horizontal="center"/>
    </xf>
    <xf numFmtId="0" fontId="5" fillId="0" borderId="6" xfId="0" applyFont="1" applyBorder="1" applyAlignment="1">
      <alignment horizontal="left" indent="3"/>
    </xf>
    <xf numFmtId="0" fontId="5" fillId="0" borderId="3" xfId="0" applyFont="1" applyBorder="1" applyAlignment="1">
      <alignment horizontal="left" indent="3"/>
    </xf>
    <xf numFmtId="0" fontId="9" fillId="4" borderId="6" xfId="0" applyFont="1" applyFill="1" applyBorder="1" applyAlignment="1">
      <alignment horizontal="left" indent="3"/>
    </xf>
    <xf numFmtId="0" fontId="9" fillId="4" borderId="3" xfId="0" applyFont="1" applyFill="1" applyBorder="1" applyAlignment="1">
      <alignment horizontal="left" indent="3"/>
    </xf>
    <xf numFmtId="0" fontId="9" fillId="4" borderId="8" xfId="0" applyFont="1" applyFill="1" applyBorder="1" applyAlignment="1">
      <alignment horizontal="left" indent="3"/>
    </xf>
    <xf numFmtId="0" fontId="9" fillId="4" borderId="15" xfId="0" applyFont="1" applyFill="1" applyBorder="1" applyAlignment="1">
      <alignment horizontal="left" indent="3"/>
    </xf>
    <xf numFmtId="0" fontId="5" fillId="7" borderId="6" xfId="0" applyFont="1" applyFill="1" applyBorder="1" applyAlignment="1">
      <alignment horizontal="left" indent="3"/>
    </xf>
    <xf numFmtId="0" fontId="5" fillId="7" borderId="3" xfId="0" applyFont="1" applyFill="1" applyBorder="1" applyAlignment="1">
      <alignment horizontal="left" indent="3"/>
    </xf>
    <xf numFmtId="0" fontId="5" fillId="7" borderId="8" xfId="0" applyFont="1" applyFill="1" applyBorder="1" applyAlignment="1">
      <alignment horizontal="left" indent="3"/>
    </xf>
    <xf numFmtId="0" fontId="5" fillId="7" borderId="15" xfId="0" applyFont="1" applyFill="1" applyBorder="1" applyAlignment="1">
      <alignment horizontal="left" indent="3"/>
    </xf>
    <xf numFmtId="0" fontId="2" fillId="2" borderId="0" xfId="3"/>
    <xf numFmtId="0" fontId="3" fillId="8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9" borderId="0" xfId="0" applyFill="1"/>
    <xf numFmtId="0" fontId="10" fillId="9" borderId="0" xfId="0" applyFont="1" applyFill="1"/>
    <xf numFmtId="170" fontId="0" fillId="0" borderId="0" xfId="0" applyNumberFormat="1"/>
    <xf numFmtId="0" fontId="3" fillId="0" borderId="0" xfId="0" applyFont="1"/>
    <xf numFmtId="170" fontId="3" fillId="0" borderId="0" xfId="0" applyNumberFormat="1" applyFont="1" applyAlignment="1">
      <alignment horizontal="center"/>
    </xf>
    <xf numFmtId="0" fontId="0" fillId="8" borderId="0" xfId="0" applyFill="1"/>
    <xf numFmtId="170" fontId="3" fillId="8" borderId="0" xfId="0" applyNumberFormat="1" applyFont="1" applyFill="1"/>
    <xf numFmtId="0" fontId="4" fillId="10" borderId="0" xfId="0" applyFont="1" applyFill="1"/>
    <xf numFmtId="0" fontId="4" fillId="10" borderId="0" xfId="0" applyFont="1" applyFill="1" applyAlignment="1">
      <alignment horizontal="center"/>
    </xf>
    <xf numFmtId="0" fontId="0" fillId="0" borderId="21" xfId="0" applyBorder="1"/>
    <xf numFmtId="0" fontId="0" fillId="0" borderId="21" xfId="0" applyBorder="1" applyAlignment="1">
      <alignment horizontal="center"/>
    </xf>
    <xf numFmtId="9" fontId="0" fillId="0" borderId="21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2" fillId="2" borderId="0" xfId="2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PROJETO!$C$36</c:f>
              <c:strCache>
                <c:ptCount val="1"/>
                <c:pt idx="0">
                  <c:v>Percentual Sugerido</c:v>
                </c:pt>
              </c:strCache>
            </c:strRef>
          </c:tx>
          <c:spPr>
            <a:effectLst>
              <a:innerShdw blurRad="63500" dist="50800" dir="16200000">
                <a:prstClr val="black">
                  <a:alpha val="50000"/>
                </a:prstClr>
              </a:innerShdw>
            </a:effectLst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>
                <a:innerShdw blurRad="63500" dist="50800" dir="16200000">
                  <a:prstClr val="black">
                    <a:alpha val="50000"/>
                  </a:prstClr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PROJETO!$B$37:$B$43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  <c:pt idx="6">
                  <c:v>TOTAL</c:v>
                </c:pt>
              </c:strCache>
            </c:strRef>
          </c:cat>
          <c:val>
            <c:numRef>
              <c:f>PROJETO!$C$37:$C$43</c:f>
              <c:numCache>
                <c:formatCode>0%</c:formatCode>
                <c:ptCount val="7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9A-44A5-A1E4-AE0226427FB1}"/>
            </c:ext>
          </c:extLst>
        </c:ser>
        <c:ser>
          <c:idx val="1"/>
          <c:order val="1"/>
          <c:tx>
            <c:strRef>
              <c:f>PROJETO!$D$36</c:f>
              <c:strCache>
                <c:ptCount val="1"/>
                <c:pt idx="0">
                  <c:v>Valores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PROJETO!$B$37:$B$43</c:f>
              <c:strCache>
                <c:ptCount val="7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  <c:pt idx="6">
                  <c:v>TOTAL</c:v>
                </c:pt>
              </c:strCache>
            </c:strRef>
          </c:cat>
          <c:val>
            <c:numRef>
              <c:f>PROJETO!$D$37:$D$43</c:f>
              <c:numCache>
                <c:formatCode>"R$"\ #,##0.00</c:formatCode>
                <c:ptCount val="7"/>
                <c:pt idx="0">
                  <c:v>727.5</c:v>
                </c:pt>
                <c:pt idx="1">
                  <c:v>145.5</c:v>
                </c:pt>
                <c:pt idx="2">
                  <c:v>72.75</c:v>
                </c:pt>
                <c:pt idx="3">
                  <c:v>72.75</c:v>
                </c:pt>
                <c:pt idx="4">
                  <c:v>291</c:v>
                </c:pt>
                <c:pt idx="5">
                  <c:v>145.5</c:v>
                </c:pt>
                <c:pt idx="6">
                  <c:v>1455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49A-44A5-A1E4-AE0226427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495299</xdr:colOff>
      <xdr:row>1</xdr:row>
      <xdr:rowOff>31197</xdr:rowOff>
    </xdr:from>
    <xdr:to>
      <xdr:col>4</xdr:col>
      <xdr:colOff>123824</xdr:colOff>
      <xdr:row>8</xdr:row>
      <xdr:rowOff>7815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15FCA4A-50A2-454A-A160-8B7028DB4C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495299" y="221697"/>
          <a:ext cx="5686425" cy="1310118"/>
        </a:xfrm>
        <a:prstGeom prst="rect">
          <a:avLst/>
        </a:prstGeom>
      </xdr:spPr>
    </xdr:pic>
    <xdr:clientData/>
  </xdr:twoCellAnchor>
  <xdr:twoCellAnchor>
    <xdr:from>
      <xdr:col>1</xdr:col>
      <xdr:colOff>404812</xdr:colOff>
      <xdr:row>43</xdr:row>
      <xdr:rowOff>152400</xdr:rowOff>
    </xdr:from>
    <xdr:to>
      <xdr:col>3</xdr:col>
      <xdr:colOff>185737</xdr:colOff>
      <xdr:row>58</xdr:row>
      <xdr:rowOff>38100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39C2B23-2357-8E7C-0428-095E617141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7A488-2EF7-4D49-A526-8631C48C7599}">
  <dimension ref="A10:I64"/>
  <sheetViews>
    <sheetView showGridLines="0" tabSelected="1" workbookViewId="0">
      <selection activeCell="E47" sqref="E47"/>
    </sheetView>
  </sheetViews>
  <sheetFormatPr defaultColWidth="0" defaultRowHeight="15" x14ac:dyDescent="0.25"/>
  <cols>
    <col min="1" max="1" width="9.140625" customWidth="1"/>
    <col min="2" max="2" width="40.5703125" bestFit="1" customWidth="1"/>
    <col min="3" max="3" width="31.28515625" bestFit="1" customWidth="1"/>
    <col min="4" max="4" width="12.42578125" bestFit="1" customWidth="1"/>
    <col min="5" max="5" width="9.140625" customWidth="1"/>
    <col min="6" max="6" width="2" customWidth="1"/>
    <col min="7" max="8" width="9.140625" hidden="1" customWidth="1"/>
    <col min="9" max="9" width="7.42578125" hidden="1" customWidth="1"/>
    <col min="10" max="10" width="9.140625" hidden="1" customWidth="1"/>
    <col min="11" max="16384" width="9.140625" hidden="1"/>
  </cols>
  <sheetData>
    <row r="10" spans="2:4" ht="15.75" thickBot="1" x14ac:dyDescent="0.3"/>
    <row r="11" spans="2:4" ht="18.75" x14ac:dyDescent="0.25">
      <c r="B11" s="6" t="s">
        <v>12</v>
      </c>
      <c r="C11" s="19"/>
      <c r="D11" s="18"/>
    </row>
    <row r="12" spans="2:4" ht="15.75" x14ac:dyDescent="0.25">
      <c r="B12" s="35" t="s">
        <v>14</v>
      </c>
      <c r="C12" s="36"/>
      <c r="D12" s="26">
        <v>5000</v>
      </c>
    </row>
    <row r="13" spans="2:4" ht="15.75" x14ac:dyDescent="0.25">
      <c r="B13" s="35" t="s">
        <v>13</v>
      </c>
      <c r="C13" s="36"/>
      <c r="D13" s="27">
        <v>0.01</v>
      </c>
    </row>
    <row r="14" spans="2:4" ht="16.5" thickBot="1" x14ac:dyDescent="0.3">
      <c r="B14" s="37" t="s">
        <v>15</v>
      </c>
      <c r="C14" s="38"/>
      <c r="D14" s="28">
        <f>D12*30%</f>
        <v>1500</v>
      </c>
    </row>
    <row r="15" spans="2:4" ht="15.75" customHeight="1" thickBot="1" x14ac:dyDescent="0.3"/>
    <row r="16" spans="2:4" ht="57" customHeight="1" x14ac:dyDescent="0.25">
      <c r="B16" s="17" t="s">
        <v>4</v>
      </c>
      <c r="C16" s="20"/>
      <c r="D16" s="16"/>
    </row>
    <row r="17" spans="1:4" ht="15.75" customHeight="1" x14ac:dyDescent="0.25">
      <c r="B17" s="29" t="s">
        <v>0</v>
      </c>
      <c r="C17" s="30"/>
      <c r="D17" s="21">
        <v>2000</v>
      </c>
    </row>
    <row r="18" spans="1:4" ht="15" customHeight="1" x14ac:dyDescent="0.25">
      <c r="B18" s="29" t="s">
        <v>1</v>
      </c>
      <c r="C18" s="30"/>
      <c r="D18" s="22">
        <v>8</v>
      </c>
    </row>
    <row r="19" spans="1:4" ht="15" customHeight="1" x14ac:dyDescent="0.25">
      <c r="B19" s="29" t="s">
        <v>2</v>
      </c>
      <c r="C19" s="30"/>
      <c r="D19" s="23">
        <v>1.0800000000000001E-2</v>
      </c>
    </row>
    <row r="20" spans="1:4" ht="15" customHeight="1" x14ac:dyDescent="0.25">
      <c r="B20" s="31" t="s">
        <v>16</v>
      </c>
      <c r="C20" s="32"/>
      <c r="D20" s="24">
        <f>FV(Taxa_Mensal,Anos*12,Aporte*-1)</f>
        <v>334174.97485472594</v>
      </c>
    </row>
    <row r="21" spans="1:4" ht="15.75" customHeight="1" thickBot="1" x14ac:dyDescent="0.3">
      <c r="B21" s="33" t="s">
        <v>3</v>
      </c>
      <c r="C21" s="34"/>
      <c r="D21" s="25">
        <f>D20*Rendimento_Carteira</f>
        <v>3341.7497485472595</v>
      </c>
    </row>
    <row r="22" spans="1:4" ht="15.75" thickBot="1" x14ac:dyDescent="0.3"/>
    <row r="23" spans="1:4" ht="34.5" thickBot="1" x14ac:dyDescent="0.3">
      <c r="B23" s="3" t="s">
        <v>10</v>
      </c>
      <c r="C23" s="4"/>
      <c r="D23" s="5" t="s">
        <v>11</v>
      </c>
    </row>
    <row r="24" spans="1:4" ht="15.75" x14ac:dyDescent="0.25">
      <c r="A24" s="2">
        <v>2</v>
      </c>
      <c r="B24" s="14" t="s">
        <v>5</v>
      </c>
      <c r="C24" s="7">
        <f>FV($D$19,$A24*12,$D$17*-1)</f>
        <v>54461.727321163184</v>
      </c>
      <c r="D24" s="8">
        <f>C24*Rendimento_Carteira</f>
        <v>544.61727321163187</v>
      </c>
    </row>
    <row r="25" spans="1:4" ht="15.75" x14ac:dyDescent="0.25">
      <c r="A25" s="2">
        <v>5</v>
      </c>
      <c r="B25" s="13" t="s">
        <v>6</v>
      </c>
      <c r="C25" s="9">
        <f>FV($D$19,$A25*12,$D$17*-1)</f>
        <v>167608.03871851688</v>
      </c>
      <c r="D25" s="10">
        <f>C25*Rendimento_Carteira</f>
        <v>1676.0803871851688</v>
      </c>
    </row>
    <row r="26" spans="1:4" ht="15.75" x14ac:dyDescent="0.25">
      <c r="A26" s="2">
        <v>10</v>
      </c>
      <c r="B26" s="13" t="s">
        <v>7</v>
      </c>
      <c r="C26" s="9">
        <f>FV($D$19,$A26*12,$D$17*-1)</f>
        <v>486915.33250960021</v>
      </c>
      <c r="D26" s="10">
        <f>C26*Rendimento_Carteira</f>
        <v>4869.1533250960019</v>
      </c>
    </row>
    <row r="27" spans="1:4" ht="15.75" x14ac:dyDescent="0.25">
      <c r="A27" s="2">
        <v>20</v>
      </c>
      <c r="B27" s="13" t="s">
        <v>8</v>
      </c>
      <c r="C27" s="9">
        <f>FV($D$19,$A27*12,$D$17*-1)</f>
        <v>2254097.9865970467</v>
      </c>
      <c r="D27" s="10">
        <f>C27*Rendimento_Carteira</f>
        <v>22540.979865970468</v>
      </c>
    </row>
    <row r="28" spans="1:4" ht="16.5" thickBot="1" x14ac:dyDescent="0.3">
      <c r="A28" s="2">
        <v>30</v>
      </c>
      <c r="B28" s="15" t="s">
        <v>9</v>
      </c>
      <c r="C28" s="11">
        <f>FV($D$19,$A28*12,$D$17*-1)</f>
        <v>8667809.6206335034</v>
      </c>
      <c r="D28" s="12">
        <f>C28*Rendimento_Carteira</f>
        <v>86678.096206335031</v>
      </c>
    </row>
    <row r="32" spans="1:4" x14ac:dyDescent="0.25">
      <c r="B32" s="43" t="s">
        <v>28</v>
      </c>
      <c r="C32" s="43" t="s">
        <v>29</v>
      </c>
      <c r="D32" s="42"/>
    </row>
    <row r="33" spans="2:4" x14ac:dyDescent="0.25">
      <c r="B33" s="45" t="s">
        <v>30</v>
      </c>
      <c r="C33" s="46">
        <v>1455</v>
      </c>
    </row>
    <row r="36" spans="2:4" x14ac:dyDescent="0.25">
      <c r="B36" s="40" t="s">
        <v>19</v>
      </c>
      <c r="C36" s="40" t="s">
        <v>20</v>
      </c>
      <c r="D36" s="40" t="s">
        <v>21</v>
      </c>
    </row>
    <row r="37" spans="2:4" x14ac:dyDescent="0.25">
      <c r="B37" s="1" t="s">
        <v>22</v>
      </c>
      <c r="C37" s="41">
        <f>VLOOKUP($C$32&amp;"-"&amp;B37,DADOS!$A2:$D20,4,FALSE)</f>
        <v>0.5</v>
      </c>
      <c r="D37" s="44">
        <f>C37*$C$33</f>
        <v>727.5</v>
      </c>
    </row>
    <row r="38" spans="2:4" x14ac:dyDescent="0.25">
      <c r="B38" s="1" t="s">
        <v>23</v>
      </c>
      <c r="C38" s="41">
        <f>VLOOKUP($C$32&amp;"-"&amp;B38,DADOS!$A3:$D21,4,FALSE)</f>
        <v>0.1</v>
      </c>
      <c r="D38" s="44">
        <f t="shared" ref="D38:D42" si="0">C38*$C$33</f>
        <v>145.5</v>
      </c>
    </row>
    <row r="39" spans="2:4" x14ac:dyDescent="0.25">
      <c r="B39" s="1" t="s">
        <v>24</v>
      </c>
      <c r="C39" s="41">
        <f>VLOOKUP($C$32&amp;"-"&amp;B39,DADOS!$A4:$D22,4,FALSE)</f>
        <v>0.05</v>
      </c>
      <c r="D39" s="44">
        <f t="shared" si="0"/>
        <v>72.75</v>
      </c>
    </row>
    <row r="40" spans="2:4" x14ac:dyDescent="0.25">
      <c r="B40" s="1" t="s">
        <v>25</v>
      </c>
      <c r="C40" s="41">
        <f>VLOOKUP($C$32&amp;"-"&amp;B40,DADOS!$A5:$D23,4,FALSE)</f>
        <v>0.05</v>
      </c>
      <c r="D40" s="44">
        <f t="shared" si="0"/>
        <v>72.75</v>
      </c>
    </row>
    <row r="41" spans="2:4" x14ac:dyDescent="0.25">
      <c r="B41" s="1" t="s">
        <v>26</v>
      </c>
      <c r="C41" s="41">
        <f>VLOOKUP($C$32&amp;"-"&amp;B41,DADOS!$A6:$D24,4,FALSE)</f>
        <v>0.2</v>
      </c>
      <c r="D41" s="44">
        <f t="shared" si="0"/>
        <v>291</v>
      </c>
    </row>
    <row r="42" spans="2:4" x14ac:dyDescent="0.25">
      <c r="B42" s="1" t="s">
        <v>27</v>
      </c>
      <c r="C42" s="41">
        <f>VLOOKUP($C$32&amp;"-"&amp;B42,DADOS!$A7:$D25,4,FALSE)</f>
        <v>0.1</v>
      </c>
      <c r="D42" s="44">
        <f t="shared" si="0"/>
        <v>145.5</v>
      </c>
    </row>
    <row r="43" spans="2:4" x14ac:dyDescent="0.25">
      <c r="B43" s="40" t="s">
        <v>31</v>
      </c>
      <c r="C43" s="47"/>
      <c r="D43" s="48">
        <f>SUM(D37:D42)</f>
        <v>1455</v>
      </c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</sheetData>
  <mergeCells count="10">
    <mergeCell ref="B11:C11"/>
    <mergeCell ref="B12:C12"/>
    <mergeCell ref="B13:C13"/>
    <mergeCell ref="B14:C14"/>
    <mergeCell ref="B16:C16"/>
    <mergeCell ref="B17:C17"/>
    <mergeCell ref="B18:C18"/>
    <mergeCell ref="B19:C19"/>
    <mergeCell ref="B20:C20"/>
    <mergeCell ref="B21:C21"/>
  </mergeCells>
  <dataValidations count="1">
    <dataValidation type="list" allowBlank="1" showInputMessage="1" showErrorMessage="1" sqref="C32" xr:uid="{6A780C35-D994-403B-97A5-3501DEBFE596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C748A-A7EB-472F-89C2-540BD0E2F3C2}">
  <dimension ref="A2:H20"/>
  <sheetViews>
    <sheetView workbookViewId="0">
      <selection activeCell="G4" sqref="G4"/>
    </sheetView>
  </sheetViews>
  <sheetFormatPr defaultRowHeight="15" x14ac:dyDescent="0.25"/>
  <cols>
    <col min="1" max="1" width="27.85546875" customWidth="1"/>
    <col min="2" max="2" width="17.5703125" customWidth="1"/>
    <col min="3" max="3" width="19" bestFit="1" customWidth="1"/>
    <col min="7" max="7" width="17" bestFit="1" customWidth="1"/>
  </cols>
  <sheetData>
    <row r="2" spans="1:8" x14ac:dyDescent="0.25">
      <c r="A2" s="49" t="s">
        <v>34</v>
      </c>
      <c r="B2" s="49" t="s">
        <v>17</v>
      </c>
      <c r="C2" s="50" t="s">
        <v>19</v>
      </c>
      <c r="D2" s="50" t="s">
        <v>33</v>
      </c>
    </row>
    <row r="3" spans="1:8" x14ac:dyDescent="0.25">
      <c r="A3" t="str">
        <f>B3&amp;"-"&amp;C3</f>
        <v>Conservador-PAPEL</v>
      </c>
      <c r="B3" t="s">
        <v>32</v>
      </c>
      <c r="C3" s="1" t="s">
        <v>22</v>
      </c>
      <c r="D3" s="41">
        <v>0.3</v>
      </c>
    </row>
    <row r="4" spans="1:8" x14ac:dyDescent="0.25">
      <c r="A4" t="str">
        <f t="shared" ref="A4:A20" si="0">B4&amp;"-"&amp;C4</f>
        <v>Conservador-TIJOLO</v>
      </c>
      <c r="B4" t="s">
        <v>32</v>
      </c>
      <c r="C4" s="1" t="s">
        <v>23</v>
      </c>
      <c r="D4" s="41">
        <v>0.5</v>
      </c>
      <c r="G4" s="39" t="s">
        <v>35</v>
      </c>
      <c r="H4" s="57">
        <f>VLOOKUP(G4,A3:D20,4,FALSE)</f>
        <v>0.35</v>
      </c>
    </row>
    <row r="5" spans="1:8" x14ac:dyDescent="0.25">
      <c r="A5" t="str">
        <f t="shared" si="0"/>
        <v>Conservador-HÍBRIDOS</v>
      </c>
      <c r="B5" t="s">
        <v>32</v>
      </c>
      <c r="C5" s="1" t="s">
        <v>24</v>
      </c>
      <c r="D5" s="41">
        <v>0.1</v>
      </c>
    </row>
    <row r="6" spans="1:8" x14ac:dyDescent="0.25">
      <c r="A6" t="str">
        <f t="shared" si="0"/>
        <v>Conservador-FOFs</v>
      </c>
      <c r="B6" t="s">
        <v>32</v>
      </c>
      <c r="C6" s="1" t="s">
        <v>25</v>
      </c>
      <c r="D6" s="41">
        <v>0.1</v>
      </c>
    </row>
    <row r="7" spans="1:8" x14ac:dyDescent="0.25">
      <c r="A7" t="str">
        <f t="shared" si="0"/>
        <v>Conservador-DESENVOLVIMENTO</v>
      </c>
      <c r="B7" t="s">
        <v>32</v>
      </c>
      <c r="C7" s="1" t="s">
        <v>26</v>
      </c>
      <c r="D7" s="41">
        <v>0</v>
      </c>
    </row>
    <row r="8" spans="1:8" ht="15.75" thickBot="1" x14ac:dyDescent="0.3">
      <c r="A8" t="str">
        <f t="shared" si="0"/>
        <v>Conservador-HOTELARIAS</v>
      </c>
      <c r="B8" s="51" t="s">
        <v>32</v>
      </c>
      <c r="C8" s="52" t="s">
        <v>27</v>
      </c>
      <c r="D8" s="53">
        <v>0</v>
      </c>
    </row>
    <row r="9" spans="1:8" x14ac:dyDescent="0.25">
      <c r="A9" t="str">
        <f t="shared" si="0"/>
        <v>Moderado-PAPEL</v>
      </c>
      <c r="B9" t="s">
        <v>18</v>
      </c>
      <c r="C9" s="1" t="s">
        <v>22</v>
      </c>
      <c r="D9" s="41">
        <v>0.32</v>
      </c>
    </row>
    <row r="10" spans="1:8" x14ac:dyDescent="0.25">
      <c r="A10" t="str">
        <f t="shared" si="0"/>
        <v>Moderado-TIJOLO</v>
      </c>
      <c r="B10" s="54" t="s">
        <v>18</v>
      </c>
      <c r="C10" s="55" t="s">
        <v>23</v>
      </c>
      <c r="D10" s="56">
        <v>0.35</v>
      </c>
    </row>
    <row r="11" spans="1:8" x14ac:dyDescent="0.25">
      <c r="A11" t="str">
        <f t="shared" si="0"/>
        <v>Moderado-HÍBRIDOS</v>
      </c>
      <c r="B11" t="s">
        <v>18</v>
      </c>
      <c r="C11" s="1" t="s">
        <v>24</v>
      </c>
      <c r="D11" s="41">
        <v>0.08</v>
      </c>
    </row>
    <row r="12" spans="1:8" x14ac:dyDescent="0.25">
      <c r="A12" t="str">
        <f t="shared" si="0"/>
        <v>Moderado-FOFs</v>
      </c>
      <c r="B12" t="s">
        <v>18</v>
      </c>
      <c r="C12" s="1" t="s">
        <v>25</v>
      </c>
      <c r="D12" s="41">
        <v>0.05</v>
      </c>
    </row>
    <row r="13" spans="1:8" x14ac:dyDescent="0.25">
      <c r="A13" t="str">
        <f t="shared" si="0"/>
        <v>Moderado-DESENVOLVIMENTO</v>
      </c>
      <c r="B13" t="s">
        <v>18</v>
      </c>
      <c r="C13" s="1" t="s">
        <v>26</v>
      </c>
      <c r="D13" s="41">
        <v>0.1</v>
      </c>
    </row>
    <row r="14" spans="1:8" ht="15.75" thickBot="1" x14ac:dyDescent="0.3">
      <c r="A14" t="str">
        <f t="shared" si="0"/>
        <v>Moderado-HOTELARIAS</v>
      </c>
      <c r="B14" s="51" t="s">
        <v>18</v>
      </c>
      <c r="C14" s="52" t="s">
        <v>27</v>
      </c>
      <c r="D14" s="53">
        <v>0.1</v>
      </c>
    </row>
    <row r="15" spans="1:8" x14ac:dyDescent="0.25">
      <c r="A15" t="str">
        <f t="shared" si="0"/>
        <v>Agressivo-PAPEL</v>
      </c>
      <c r="B15" t="s">
        <v>29</v>
      </c>
      <c r="C15" s="1" t="s">
        <v>22</v>
      </c>
      <c r="D15" s="41">
        <v>0.5</v>
      </c>
    </row>
    <row r="16" spans="1:8" x14ac:dyDescent="0.25">
      <c r="A16" t="str">
        <f t="shared" si="0"/>
        <v>Agressivo-TIJOLO</v>
      </c>
      <c r="B16" t="s">
        <v>29</v>
      </c>
      <c r="C16" s="1" t="s">
        <v>23</v>
      </c>
      <c r="D16" s="41">
        <v>0.1</v>
      </c>
    </row>
    <row r="17" spans="1:4" x14ac:dyDescent="0.25">
      <c r="A17" t="str">
        <f t="shared" si="0"/>
        <v>Agressivo-HÍBRIDOS</v>
      </c>
      <c r="B17" t="s">
        <v>29</v>
      </c>
      <c r="C17" s="1" t="s">
        <v>24</v>
      </c>
      <c r="D17" s="41">
        <v>0.05</v>
      </c>
    </row>
    <row r="18" spans="1:4" x14ac:dyDescent="0.25">
      <c r="A18" t="str">
        <f t="shared" si="0"/>
        <v>Agressivo-FOFs</v>
      </c>
      <c r="B18" t="s">
        <v>29</v>
      </c>
      <c r="C18" s="1" t="s">
        <v>25</v>
      </c>
      <c r="D18" s="41">
        <v>0.05</v>
      </c>
    </row>
    <row r="19" spans="1:4" x14ac:dyDescent="0.25">
      <c r="A19" t="str">
        <f t="shared" si="0"/>
        <v>Agressivo-DESENVOLVIMENTO</v>
      </c>
      <c r="B19" t="s">
        <v>29</v>
      </c>
      <c r="C19" s="1" t="s">
        <v>26</v>
      </c>
      <c r="D19" s="41">
        <v>0.2</v>
      </c>
    </row>
    <row r="20" spans="1:4" x14ac:dyDescent="0.25">
      <c r="A20" t="str">
        <f t="shared" si="0"/>
        <v>Agressivo-HOTELARIAS</v>
      </c>
      <c r="B20" t="s">
        <v>29</v>
      </c>
      <c r="C20" s="1" t="s">
        <v>27</v>
      </c>
      <c r="D20" s="41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PROJETO</vt:lpstr>
      <vt:lpstr>DADOS</vt:lpstr>
      <vt:lpstr>Anos</vt:lpstr>
      <vt:lpstr>Aporte</vt:lpstr>
      <vt:lpstr>Patrimonio</vt:lpstr>
      <vt:lpstr>Rendimento_Carteira</vt:lpstr>
      <vt:lpstr>Salario</vt:lpstr>
      <vt:lpstr>Sugestao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Paiva</dc:creator>
  <cp:lastModifiedBy>Matheus Paiva</cp:lastModifiedBy>
  <dcterms:created xsi:type="dcterms:W3CDTF">2025-06-08T18:20:55Z</dcterms:created>
  <dcterms:modified xsi:type="dcterms:W3CDTF">2025-06-09T22:30:13Z</dcterms:modified>
</cp:coreProperties>
</file>