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excel_40\aula07\"/>
    </mc:Choice>
  </mc:AlternateContent>
  <xr:revisionPtr revIDLastSave="0" documentId="13_ncr:1_{D233C582-06BA-409A-8E6D-507143310167}" xr6:coauthVersionLast="47" xr6:coauthVersionMax="47" xr10:uidLastSave="{00000000-0000-0000-0000-000000000000}"/>
  <bookViews>
    <workbookView xWindow="-108" yWindow="-108" windowWidth="20376" windowHeight="12216" activeTab="2" xr2:uid="{19AB0D12-79B9-4EC8-9AAC-D662D422B379}"/>
  </bookViews>
  <sheets>
    <sheet name="Janeiro" sheetId="1" r:id="rId1"/>
    <sheet name="Fevereiro" sheetId="2" r:id="rId2"/>
    <sheet name="Março" sheetId="3" r:id="rId3"/>
    <sheet name="Impost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I22" i="2"/>
  <c r="J22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3" i="2"/>
  <c r="J3" i="2" s="1"/>
  <c r="I4" i="1"/>
  <c r="J4" i="1" s="1"/>
  <c r="I5" i="1"/>
  <c r="J5" i="1" s="1"/>
  <c r="I6" i="1"/>
  <c r="J6" i="1" s="1"/>
  <c r="K6" i="1" s="1"/>
  <c r="L6" i="1" s="1"/>
  <c r="I7" i="1"/>
  <c r="J7" i="1" s="1"/>
  <c r="I8" i="1"/>
  <c r="I9" i="1"/>
  <c r="K9" i="1" s="1"/>
  <c r="L9" i="1" s="1"/>
  <c r="I10" i="1"/>
  <c r="I11" i="1"/>
  <c r="I12" i="1"/>
  <c r="J12" i="1" s="1"/>
  <c r="I13" i="1"/>
  <c r="J13" i="1" s="1"/>
  <c r="I14" i="1"/>
  <c r="J14" i="1" s="1"/>
  <c r="K14" i="1" s="1"/>
  <c r="L14" i="1" s="1"/>
  <c r="I15" i="1"/>
  <c r="J15" i="1" s="1"/>
  <c r="I16" i="1"/>
  <c r="I17" i="1"/>
  <c r="I18" i="1"/>
  <c r="K18" i="1" s="1"/>
  <c r="L18" i="1" s="1"/>
  <c r="N18" i="1" s="1"/>
  <c r="I19" i="1"/>
  <c r="I20" i="1"/>
  <c r="J20" i="1" s="1"/>
  <c r="I21" i="1"/>
  <c r="J21" i="1" s="1"/>
  <c r="I22" i="1"/>
  <c r="J22" i="1" s="1"/>
  <c r="K22" i="1" s="1"/>
  <c r="L22" i="1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3" i="3"/>
  <c r="J3" i="3" s="1"/>
  <c r="F3" i="1"/>
  <c r="H3" i="1" s="1"/>
  <c r="I3" i="1" s="1"/>
  <c r="J3" i="1" s="1"/>
  <c r="G4" i="3"/>
  <c r="H4" i="3" s="1"/>
  <c r="G5" i="3"/>
  <c r="H5" i="3"/>
  <c r="G6" i="3"/>
  <c r="H6" i="3" s="1"/>
  <c r="G7" i="3"/>
  <c r="H7" i="3"/>
  <c r="G8" i="3"/>
  <c r="H8" i="3" s="1"/>
  <c r="G9" i="3"/>
  <c r="H9" i="3"/>
  <c r="G10" i="3"/>
  <c r="H10" i="3" s="1"/>
  <c r="G11" i="3"/>
  <c r="H11" i="3"/>
  <c r="G12" i="3"/>
  <c r="H12" i="3" s="1"/>
  <c r="G13" i="3"/>
  <c r="H13" i="3"/>
  <c r="G14" i="3"/>
  <c r="H14" i="3" s="1"/>
  <c r="G15" i="3"/>
  <c r="H15" i="3"/>
  <c r="G16" i="3"/>
  <c r="H16" i="3" s="1"/>
  <c r="G17" i="3"/>
  <c r="H17" i="3"/>
  <c r="G18" i="3"/>
  <c r="H18" i="3" s="1"/>
  <c r="G19" i="3"/>
  <c r="H19" i="3"/>
  <c r="G20" i="3"/>
  <c r="H20" i="3" s="1"/>
  <c r="G21" i="3"/>
  <c r="H21" i="3"/>
  <c r="G22" i="3"/>
  <c r="H22" i="3" s="1"/>
  <c r="H3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G4" i="1"/>
  <c r="H4" i="1"/>
  <c r="G5" i="1"/>
  <c r="H5" i="1" s="1"/>
  <c r="G6" i="1"/>
  <c r="G7" i="1"/>
  <c r="G8" i="1"/>
  <c r="G9" i="1"/>
  <c r="G10" i="1"/>
  <c r="G11" i="1"/>
  <c r="G12" i="1"/>
  <c r="G13" i="1"/>
  <c r="H13" i="1"/>
  <c r="G14" i="1"/>
  <c r="G15" i="1"/>
  <c r="H15" i="1"/>
  <c r="G16" i="1"/>
  <c r="G17" i="1"/>
  <c r="H17" i="1"/>
  <c r="G18" i="1"/>
  <c r="G19" i="1"/>
  <c r="G20" i="1"/>
  <c r="G21" i="1"/>
  <c r="H21" i="1"/>
  <c r="G22" i="1"/>
  <c r="H22" i="1" s="1"/>
  <c r="G3" i="1"/>
  <c r="F21" i="1"/>
  <c r="F22" i="1"/>
  <c r="F18" i="1"/>
  <c r="H18" i="1" s="1"/>
  <c r="F19" i="1"/>
  <c r="H19" i="1" s="1"/>
  <c r="F20" i="1"/>
  <c r="H20" i="1" s="1"/>
  <c r="F4" i="1"/>
  <c r="F5" i="1"/>
  <c r="F6" i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F14" i="1"/>
  <c r="H14" i="1" s="1"/>
  <c r="F15" i="1"/>
  <c r="F16" i="1"/>
  <c r="H16" i="1" s="1"/>
  <c r="F17" i="1"/>
  <c r="M22" i="1" l="1"/>
  <c r="O22" i="1" s="1"/>
  <c r="P22" i="1" s="1"/>
  <c r="M14" i="1"/>
  <c r="O14" i="1" s="1"/>
  <c r="P14" i="1" s="1"/>
  <c r="M6" i="1"/>
  <c r="O6" i="1" s="1"/>
  <c r="P6" i="1" s="1"/>
  <c r="N9" i="1"/>
  <c r="N22" i="1"/>
  <c r="N14" i="1"/>
  <c r="N6" i="1"/>
  <c r="O9" i="1"/>
  <c r="P9" i="1" s="1"/>
  <c r="M18" i="1"/>
  <c r="O18" i="1" s="1"/>
  <c r="P18" i="1" s="1"/>
  <c r="M9" i="1"/>
  <c r="J19" i="1"/>
  <c r="K19" i="1" s="1"/>
  <c r="L19" i="1" s="1"/>
  <c r="J11" i="1"/>
  <c r="K11" i="1" s="1"/>
  <c r="L11" i="1" s="1"/>
  <c r="K3" i="1"/>
  <c r="K15" i="1"/>
  <c r="L15" i="1" s="1"/>
  <c r="K7" i="1"/>
  <c r="L7" i="1" s="1"/>
  <c r="J17" i="1"/>
  <c r="K17" i="1" s="1"/>
  <c r="L17" i="1" s="1"/>
  <c r="J9" i="1"/>
  <c r="K21" i="1"/>
  <c r="L21" i="1" s="1"/>
  <c r="K13" i="1"/>
  <c r="L13" i="1" s="1"/>
  <c r="K5" i="1"/>
  <c r="L5" i="1" s="1"/>
  <c r="J16" i="1"/>
  <c r="K16" i="1" s="1"/>
  <c r="L16" i="1" s="1"/>
  <c r="J8" i="1"/>
  <c r="K8" i="1" s="1"/>
  <c r="L8" i="1" s="1"/>
  <c r="K20" i="1"/>
  <c r="L20" i="1" s="1"/>
  <c r="K12" i="1"/>
  <c r="L12" i="1" s="1"/>
  <c r="K4" i="1"/>
  <c r="L4" i="1" s="1"/>
  <c r="J10" i="1"/>
  <c r="K10" i="1" s="1"/>
  <c r="L10" i="1" s="1"/>
  <c r="J18" i="1"/>
  <c r="H6" i="1"/>
  <c r="M7" i="1" l="1"/>
  <c r="O7" i="1" s="1"/>
  <c r="P7" i="1" s="1"/>
  <c r="N7" i="1"/>
  <c r="L3" i="1"/>
  <c r="K24" i="1"/>
  <c r="O11" i="1"/>
  <c r="P11" i="1" s="1"/>
  <c r="N11" i="1"/>
  <c r="M11" i="1"/>
  <c r="M8" i="1"/>
  <c r="O8" i="1" s="1"/>
  <c r="P8" i="1" s="1"/>
  <c r="N8" i="1"/>
  <c r="N19" i="1"/>
  <c r="O19" i="1" s="1"/>
  <c r="P19" i="1" s="1"/>
  <c r="M19" i="1"/>
  <c r="N20" i="1"/>
  <c r="M20" i="1"/>
  <c r="O20" i="1"/>
  <c r="P20" i="1" s="1"/>
  <c r="N10" i="1"/>
  <c r="O10" i="1" s="1"/>
  <c r="P10" i="1" s="1"/>
  <c r="M10" i="1"/>
  <c r="M21" i="1"/>
  <c r="N21" i="1"/>
  <c r="O21" i="1" s="1"/>
  <c r="P21" i="1" s="1"/>
  <c r="M15" i="1"/>
  <c r="O15" i="1" s="1"/>
  <c r="P15" i="1" s="1"/>
  <c r="N15" i="1"/>
  <c r="N5" i="1"/>
  <c r="M5" i="1"/>
  <c r="O5" i="1" s="1"/>
  <c r="P5" i="1" s="1"/>
  <c r="N4" i="1"/>
  <c r="O4" i="1" s="1"/>
  <c r="P4" i="1" s="1"/>
  <c r="M4" i="1"/>
  <c r="M16" i="1"/>
  <c r="N16" i="1"/>
  <c r="O16" i="1" s="1"/>
  <c r="P16" i="1" s="1"/>
  <c r="N13" i="1"/>
  <c r="O13" i="1" s="1"/>
  <c r="P13" i="1" s="1"/>
  <c r="M13" i="1"/>
  <c r="N12" i="1"/>
  <c r="M12" i="1"/>
  <c r="O12" i="1"/>
  <c r="P12" i="1" s="1"/>
  <c r="M17" i="1"/>
  <c r="O17" i="1" s="1"/>
  <c r="P17" i="1" s="1"/>
  <c r="N17" i="1"/>
  <c r="N3" i="1"/>
  <c r="M3" i="1"/>
  <c r="O3" i="1" s="1"/>
  <c r="P3" i="1" l="1"/>
  <c r="P24" i="1" s="1"/>
  <c r="O24" i="1"/>
</calcChain>
</file>

<file path=xl/sharedStrings.xml><?xml version="1.0" encoding="utf-8"?>
<sst xmlns="http://schemas.openxmlformats.org/spreadsheetml/2006/main" count="184" uniqueCount="50">
  <si>
    <t>Ana Julia De Castro Alves</t>
  </si>
  <si>
    <t>Ana Julia De Oliveira</t>
  </si>
  <si>
    <t>Ana Kalyne Miranda Dos Santos</t>
  </si>
  <si>
    <t>Ana Letícia Domingos</t>
  </si>
  <si>
    <t>Brhenda Eduarda Caetano Dos Santos</t>
  </si>
  <si>
    <t>Bruna Cristina Teles Silva</t>
  </si>
  <si>
    <t>Gabriella Sant'Anna Silva</t>
  </si>
  <si>
    <t>Ingrid Vitória De Couto Araujo</t>
  </si>
  <si>
    <t>Joselaine Luceia Pieroni</t>
  </si>
  <si>
    <t>Kellen Cristina Alves Silva Andrade</t>
  </si>
  <si>
    <t>Luan Dias Medeiros</t>
  </si>
  <si>
    <t>Luciano Jose Da Silva Filho</t>
  </si>
  <si>
    <t>Maira Cristina Amaral Jurkevicius</t>
  </si>
  <si>
    <t>Maria Julia Godoy Massari</t>
  </si>
  <si>
    <t>Marya Clara Sousa Da Silva</t>
  </si>
  <si>
    <t>Pedro Antonio Camatgo De Moraes</t>
  </si>
  <si>
    <t>Raimundo Nonato Marques</t>
  </si>
  <si>
    <t>Simi Emperatriz Loayza Carpio</t>
  </si>
  <si>
    <t>Sonia Regina Dos Santos</t>
  </si>
  <si>
    <t>Thamires Aparecida Ribeiro Dos Santos</t>
  </si>
  <si>
    <t>Funcionário</t>
  </si>
  <si>
    <t>Cargo</t>
  </si>
  <si>
    <t>Horas Extras</t>
  </si>
  <si>
    <t>Encarregado(a)</t>
  </si>
  <si>
    <t>Ajudante Geral</t>
  </si>
  <si>
    <t>Gerente</t>
  </si>
  <si>
    <t>Diretor(a)</t>
  </si>
  <si>
    <t>Aux. Produção</t>
  </si>
  <si>
    <t>Salário Base</t>
  </si>
  <si>
    <t>Comissão</t>
  </si>
  <si>
    <t>H. Extra R$</t>
  </si>
  <si>
    <t>Bonus R$</t>
  </si>
  <si>
    <t>Salário Bruto</t>
  </si>
  <si>
    <t>INSS %</t>
  </si>
  <si>
    <t>INSS R$</t>
  </si>
  <si>
    <t>Folha de Pagamento 2023 - Fábrica de Papel</t>
  </si>
  <si>
    <t>INSS</t>
  </si>
  <si>
    <t>Até</t>
  </si>
  <si>
    <t>Porcentagem</t>
  </si>
  <si>
    <t>Deduzir</t>
  </si>
  <si>
    <t>Teto</t>
  </si>
  <si>
    <t>IRRF (Imposto de Renda Retido na Fonte)</t>
  </si>
  <si>
    <t>Acima</t>
  </si>
  <si>
    <t>Salario</t>
  </si>
  <si>
    <t>IRRF %</t>
  </si>
  <si>
    <t>Sal. Líquido</t>
  </si>
  <si>
    <t>De</t>
  </si>
  <si>
    <t>IRRF R$</t>
  </si>
  <si>
    <t>Tatal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</si>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</sst>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0" fontId="3" fillId="0" borderId="0" xfId="0" applyFont="1"/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Font="1"/>
    <xf numFmtId="0" fontId="4" fillId="0" borderId="0" xfId="0" applyFont="1"/>
    <xf numFmtId="44" fontId="4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44" fontId="0" fillId="0" borderId="0" xfId="2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853D-5571-458A-84E6-33011AB4D8A1}">
  <dimension ref="A1:P24"/>
  <sheetViews>
    <sheetView zoomScale="85" zoomScaleNormal="85" workbookViewId="0">
      <selection activeCell="P24" sqref="P24"/>
    </sheetView>
  </sheetViews>
  <sheetFormatPr defaultRowHeight="14.4" x14ac:dyDescent="0.3"/>
  <cols>
    <col min="1" max="1" width="39.44140625" bestFit="1" customWidth="1"/>
    <col min="2" max="2" width="14" bestFit="1" customWidth="1"/>
    <col min="3" max="3" width="12.6640625" style="5" bestFit="1" customWidth="1"/>
    <col min="4" max="4" width="11.6640625" bestFit="1" customWidth="1"/>
    <col min="5" max="5" width="9.109375" bestFit="1" customWidth="1"/>
    <col min="6" max="6" width="10.6640625" bestFit="1" customWidth="1"/>
    <col min="7" max="7" width="9.6640625" bestFit="1" customWidth="1"/>
    <col min="8" max="8" width="14.44140625" bestFit="1" customWidth="1"/>
    <col min="9" max="9" width="6.5546875" bestFit="1" customWidth="1"/>
    <col min="10" max="10" width="10.6640625" bestFit="1" customWidth="1"/>
    <col min="11" max="11" width="13.33203125" bestFit="1" customWidth="1"/>
    <col min="12" max="12" width="12.21875" bestFit="1" customWidth="1"/>
    <col min="13" max="13" width="6.6640625" bestFit="1" customWidth="1"/>
    <col min="14" max="14" width="10.6640625" bestFit="1" customWidth="1"/>
    <col min="15" max="16" width="13.33203125" bestFit="1" customWidth="1"/>
  </cols>
  <sheetData>
    <row r="1" spans="1:16" x14ac:dyDescent="0.3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t="s">
        <v>20</v>
      </c>
      <c r="B2" t="s">
        <v>21</v>
      </c>
      <c r="C2" s="5" t="s">
        <v>28</v>
      </c>
      <c r="D2" t="s">
        <v>22</v>
      </c>
      <c r="E2" t="s">
        <v>29</v>
      </c>
      <c r="F2" t="s">
        <v>30</v>
      </c>
      <c r="G2" t="s">
        <v>31</v>
      </c>
      <c r="H2" s="11" t="s">
        <v>32</v>
      </c>
      <c r="I2" t="s">
        <v>33</v>
      </c>
      <c r="J2" t="s">
        <v>39</v>
      </c>
      <c r="K2" t="s">
        <v>34</v>
      </c>
      <c r="L2" t="s">
        <v>43</v>
      </c>
      <c r="M2" t="s">
        <v>44</v>
      </c>
      <c r="N2" t="s">
        <v>39</v>
      </c>
      <c r="O2" t="s">
        <v>47</v>
      </c>
      <c r="P2" t="s">
        <v>45</v>
      </c>
    </row>
    <row r="3" spans="1:16" x14ac:dyDescent="0.3">
      <c r="A3" t="s">
        <v>0</v>
      </c>
      <c r="B3" t="s">
        <v>23</v>
      </c>
      <c r="C3" s="5">
        <v>6300</v>
      </c>
      <c r="D3">
        <v>20</v>
      </c>
      <c r="E3" s="2">
        <v>1.5E-3</v>
      </c>
      <c r="F3" s="6">
        <f>(C3/220+C3/220*50%)*D3</f>
        <v>859.09090909090901</v>
      </c>
      <c r="G3" s="6">
        <f>C3*E3</f>
        <v>9.4500000000000011</v>
      </c>
      <c r="H3" s="12">
        <f>C3+F3+G3</f>
        <v>7168.5409090909088</v>
      </c>
      <c r="I3" s="13">
        <f>IF(H3&lt;=Impostos!$B$3,Impostos!$C$3,IF(H3&lt;=Impostos!$B$4,Impostos!$C$4,IF(H3&lt;=Impostos!$B$5,Impostos!$C$5,IF(H3&lt;=Impostos!$B$6,Impostos!$C$6,"Teto"))))</f>
        <v>0.14000000000000001</v>
      </c>
      <c r="J3" s="5">
        <f>VLOOKUP(I3,Impostos!$C$3:$D$7,2)</f>
        <v>173.81</v>
      </c>
      <c r="K3" s="6">
        <f>IF(I3="Teto",877.23,H3*I3-J3)</f>
        <v>829.7857272727274</v>
      </c>
      <c r="L3" s="6">
        <f>H3-K3</f>
        <v>6338.7551818181819</v>
      </c>
      <c r="M3" s="9">
        <f>VLOOKUP(L3,Impostos!$B$11:$D$15,2)</f>
        <v>0.27500000000000002</v>
      </c>
      <c r="N3" s="5">
        <f>VLOOKUP(L3,Impostos!$B$11:$D$15,3)</f>
        <v>869.36</v>
      </c>
      <c r="O3" s="6">
        <f>L3*M3-N3</f>
        <v>873.79767500000014</v>
      </c>
      <c r="P3" s="6">
        <f>L3-O3</f>
        <v>5464.9575068181821</v>
      </c>
    </row>
    <row r="4" spans="1:16" x14ac:dyDescent="0.3">
      <c r="A4" t="s">
        <v>1</v>
      </c>
      <c r="B4" t="s">
        <v>24</v>
      </c>
      <c r="C4" s="5">
        <v>1600</v>
      </c>
      <c r="D4">
        <v>5</v>
      </c>
      <c r="E4" s="2">
        <v>5.0000000000000001E-4</v>
      </c>
      <c r="F4" s="6">
        <f t="shared" ref="F4:F22" si="0">(C4/220+C4/220*50%)*D4</f>
        <v>54.54545454545454</v>
      </c>
      <c r="G4" s="6">
        <f t="shared" ref="G4:G22" si="1">C4*E4</f>
        <v>0.8</v>
      </c>
      <c r="H4" s="12">
        <f t="shared" ref="H4:H22" si="2">C4+F4+G4</f>
        <v>1655.3454545454545</v>
      </c>
      <c r="I4" s="13">
        <f>IF(H4&lt;=Impostos!$B$3,Impostos!$C$3,IF(H4&lt;=Impostos!$B$4,Impostos!$C$4,IF(H4&lt;=Impostos!$B$5,Impostos!$C$5,IF(H4&lt;=Impostos!$B$6,Impostos!$C$6,"Teto"))))</f>
        <v>0.09</v>
      </c>
      <c r="J4" s="5">
        <f>VLOOKUP(I4,Impostos!$C$3:$D$7,2)</f>
        <v>19.53</v>
      </c>
      <c r="K4" s="6">
        <f t="shared" ref="K4:K22" si="3">IF(I4="Teto",877.23,H4*I4-J4)</f>
        <v>129.45109090909091</v>
      </c>
      <c r="L4" s="6">
        <f t="shared" ref="L4:L22" si="4">H4-K4</f>
        <v>1525.8943636363636</v>
      </c>
      <c r="M4" s="9">
        <f>VLOOKUP(L4,Impostos!$B$11:$D$15,2)</f>
        <v>0</v>
      </c>
      <c r="N4" s="5">
        <f>VLOOKUP(L4,Impostos!$B$11:$D$15,3)</f>
        <v>0</v>
      </c>
      <c r="O4" s="6">
        <f t="shared" ref="O4:O22" si="5">L4*M4-N4</f>
        <v>0</v>
      </c>
      <c r="P4" s="6">
        <f t="shared" ref="P4:P21" si="6">L4-O4</f>
        <v>1525.8943636363636</v>
      </c>
    </row>
    <row r="5" spans="1:16" x14ac:dyDescent="0.3">
      <c r="A5" t="s">
        <v>2</v>
      </c>
      <c r="B5" t="s">
        <v>25</v>
      </c>
      <c r="C5" s="5">
        <v>8500</v>
      </c>
      <c r="D5">
        <v>0</v>
      </c>
      <c r="E5" s="2">
        <v>0</v>
      </c>
      <c r="F5" s="6">
        <f t="shared" si="0"/>
        <v>0</v>
      </c>
      <c r="G5" s="6">
        <f t="shared" si="1"/>
        <v>0</v>
      </c>
      <c r="H5" s="12">
        <f t="shared" si="2"/>
        <v>8500</v>
      </c>
      <c r="I5" s="13" t="str">
        <f>IF(H5&lt;=Impostos!$B$3,Impostos!$C$3,IF(H5&lt;=Impostos!$B$4,Impostos!$C$4,IF(H5&lt;=Impostos!$B$5,Impostos!$C$5,IF(H5&lt;=Impostos!$B$6,Impostos!$C$6,"Teto"))))</f>
        <v>Teto</v>
      </c>
      <c r="J5" s="5">
        <f>VLOOKUP(I5,Impostos!$C$3:$D$7,2)</f>
        <v>0</v>
      </c>
      <c r="K5" s="6">
        <f t="shared" si="3"/>
        <v>877.23</v>
      </c>
      <c r="L5" s="6">
        <f t="shared" si="4"/>
        <v>7622.77</v>
      </c>
      <c r="M5" s="9">
        <f>VLOOKUP(L5,Impostos!$B$11:$D$15,2)</f>
        <v>0.27500000000000002</v>
      </c>
      <c r="N5" s="5">
        <f>VLOOKUP(L5,Impostos!$B$11:$D$15,3)</f>
        <v>869.36</v>
      </c>
      <c r="O5" s="6">
        <f t="shared" si="5"/>
        <v>1226.90175</v>
      </c>
      <c r="P5" s="6">
        <f t="shared" si="6"/>
        <v>6395.8682500000004</v>
      </c>
    </row>
    <row r="6" spans="1:16" x14ac:dyDescent="0.3">
      <c r="A6" t="s">
        <v>3</v>
      </c>
      <c r="B6" t="s">
        <v>23</v>
      </c>
      <c r="C6" s="5">
        <v>5300</v>
      </c>
      <c r="D6">
        <v>1</v>
      </c>
      <c r="E6" s="2">
        <v>1.5E-3</v>
      </c>
      <c r="F6" s="6">
        <f t="shared" si="0"/>
        <v>36.136363636363633</v>
      </c>
      <c r="G6" s="6">
        <f t="shared" si="1"/>
        <v>7.95</v>
      </c>
      <c r="H6" s="12">
        <f t="shared" si="2"/>
        <v>5344.0863636363638</v>
      </c>
      <c r="I6" s="13">
        <f>IF(H6&lt;=Impostos!$B$3,Impostos!$C$3,IF(H6&lt;=Impostos!$B$4,Impostos!$C$4,IF(H6&lt;=Impostos!$B$5,Impostos!$C$5,IF(H6&lt;=Impostos!$B$6,Impostos!$C$6,"Teto"))))</f>
        <v>0.14000000000000001</v>
      </c>
      <c r="J6" s="5">
        <f>VLOOKUP(I6,Impostos!$C$3:$D$7,2)</f>
        <v>173.81</v>
      </c>
      <c r="K6" s="6">
        <f t="shared" si="3"/>
        <v>574.36209090909097</v>
      </c>
      <c r="L6" s="6">
        <f t="shared" si="4"/>
        <v>4769.7242727272733</v>
      </c>
      <c r="M6" s="9">
        <f>VLOOKUP(L6,Impostos!$B$11:$D$15,2)</f>
        <v>0.27500000000000002</v>
      </c>
      <c r="N6" s="5">
        <f>VLOOKUP(L6,Impostos!$B$11:$D$15,3)</f>
        <v>869.36</v>
      </c>
      <c r="O6" s="6">
        <f t="shared" si="5"/>
        <v>442.31417500000032</v>
      </c>
      <c r="P6" s="6">
        <f t="shared" si="6"/>
        <v>4327.4100977272728</v>
      </c>
    </row>
    <row r="7" spans="1:16" x14ac:dyDescent="0.3">
      <c r="A7" t="s">
        <v>4</v>
      </c>
      <c r="B7" t="s">
        <v>23</v>
      </c>
      <c r="C7" s="5">
        <v>5500</v>
      </c>
      <c r="D7">
        <v>15</v>
      </c>
      <c r="E7" s="2">
        <v>1E-3</v>
      </c>
      <c r="F7" s="6">
        <f t="shared" si="0"/>
        <v>562.5</v>
      </c>
      <c r="G7" s="6">
        <f t="shared" si="1"/>
        <v>5.5</v>
      </c>
      <c r="H7" s="12">
        <f t="shared" si="2"/>
        <v>6068</v>
      </c>
      <c r="I7" s="13">
        <f>IF(H7&lt;=Impostos!$B$3,Impostos!$C$3,IF(H7&lt;=Impostos!$B$4,Impostos!$C$4,IF(H7&lt;=Impostos!$B$5,Impostos!$C$5,IF(H7&lt;=Impostos!$B$6,Impostos!$C$6,"Teto"))))</f>
        <v>0.14000000000000001</v>
      </c>
      <c r="J7" s="5">
        <f>VLOOKUP(I7,Impostos!$C$3:$D$7,2)</f>
        <v>173.81</v>
      </c>
      <c r="K7" s="6">
        <f t="shared" si="3"/>
        <v>675.71</v>
      </c>
      <c r="L7" s="6">
        <f t="shared" si="4"/>
        <v>5392.29</v>
      </c>
      <c r="M7" s="9">
        <f>VLOOKUP(L7,Impostos!$B$11:$D$15,2)</f>
        <v>0.27500000000000002</v>
      </c>
      <c r="N7" s="5">
        <f>VLOOKUP(L7,Impostos!$B$11:$D$15,3)</f>
        <v>869.36</v>
      </c>
      <c r="O7" s="6">
        <f t="shared" si="5"/>
        <v>613.51975000000004</v>
      </c>
      <c r="P7" s="6">
        <f t="shared" si="6"/>
        <v>4778.7702499999996</v>
      </c>
    </row>
    <row r="8" spans="1:16" x14ac:dyDescent="0.3">
      <c r="A8" t="s">
        <v>5</v>
      </c>
      <c r="B8" t="s">
        <v>23</v>
      </c>
      <c r="C8" s="5">
        <v>5600</v>
      </c>
      <c r="D8">
        <v>5</v>
      </c>
      <c r="E8" s="2">
        <v>5.0000000000000001E-4</v>
      </c>
      <c r="F8" s="6">
        <f t="shared" si="0"/>
        <v>190.90909090909091</v>
      </c>
      <c r="G8" s="6">
        <f t="shared" si="1"/>
        <v>2.8000000000000003</v>
      </c>
      <c r="H8" s="12">
        <f t="shared" si="2"/>
        <v>5793.7090909090912</v>
      </c>
      <c r="I8" s="13">
        <f>IF(H8&lt;=Impostos!$B$3,Impostos!$C$3,IF(H8&lt;=Impostos!$B$4,Impostos!$C$4,IF(H8&lt;=Impostos!$B$5,Impostos!$C$5,IF(H8&lt;=Impostos!$B$6,Impostos!$C$6,"Teto"))))</f>
        <v>0.14000000000000001</v>
      </c>
      <c r="J8" s="5">
        <f>VLOOKUP(I8,Impostos!$C$3:$D$7,2)</f>
        <v>173.81</v>
      </c>
      <c r="K8" s="6">
        <f t="shared" si="3"/>
        <v>637.30927272727286</v>
      </c>
      <c r="L8" s="6">
        <f t="shared" si="4"/>
        <v>5156.3998181818188</v>
      </c>
      <c r="M8" s="9">
        <f>VLOOKUP(L8,Impostos!$B$11:$D$15,2)</f>
        <v>0.27500000000000002</v>
      </c>
      <c r="N8" s="5">
        <f>VLOOKUP(L8,Impostos!$B$11:$D$15,3)</f>
        <v>869.36</v>
      </c>
      <c r="O8" s="6">
        <f t="shared" si="5"/>
        <v>548.64995000000033</v>
      </c>
      <c r="P8" s="6">
        <f t="shared" si="6"/>
        <v>4607.7498681818188</v>
      </c>
    </row>
    <row r="9" spans="1:16" x14ac:dyDescent="0.3">
      <c r="A9" t="s">
        <v>6</v>
      </c>
      <c r="B9" t="s">
        <v>26</v>
      </c>
      <c r="C9" s="5">
        <v>9600</v>
      </c>
      <c r="D9">
        <v>13</v>
      </c>
      <c r="E9" s="2">
        <v>0</v>
      </c>
      <c r="F9" s="6">
        <f t="shared" si="0"/>
        <v>850.90909090909088</v>
      </c>
      <c r="G9" s="6">
        <f t="shared" si="1"/>
        <v>0</v>
      </c>
      <c r="H9" s="12">
        <f t="shared" si="2"/>
        <v>10450.90909090909</v>
      </c>
      <c r="I9" s="13" t="str">
        <f>IF(H9&lt;=Impostos!$B$3,Impostos!$C$3,IF(H9&lt;=Impostos!$B$4,Impostos!$C$4,IF(H9&lt;=Impostos!$B$5,Impostos!$C$5,IF(H9&lt;=Impostos!$B$6,Impostos!$C$6,"Teto"))))</f>
        <v>Teto</v>
      </c>
      <c r="J9" s="5">
        <f>VLOOKUP(I9,Impostos!$C$3:$D$7,2)</f>
        <v>0</v>
      </c>
      <c r="K9" s="6">
        <f t="shared" si="3"/>
        <v>877.23</v>
      </c>
      <c r="L9" s="6">
        <f t="shared" si="4"/>
        <v>9573.6790909090905</v>
      </c>
      <c r="M9" s="9">
        <f>VLOOKUP(L9,Impostos!$B$11:$D$15,2)</f>
        <v>0.27500000000000002</v>
      </c>
      <c r="N9" s="5">
        <f>VLOOKUP(L9,Impostos!$B$11:$D$15,3)</f>
        <v>869.36</v>
      </c>
      <c r="O9" s="6">
        <f t="shared" si="5"/>
        <v>1763.40175</v>
      </c>
      <c r="P9" s="6">
        <f t="shared" si="6"/>
        <v>7810.2773409090905</v>
      </c>
    </row>
    <row r="10" spans="1:16" x14ac:dyDescent="0.3">
      <c r="A10" t="s">
        <v>7</v>
      </c>
      <c r="B10" t="s">
        <v>23</v>
      </c>
      <c r="C10" s="5">
        <v>5600</v>
      </c>
      <c r="D10">
        <v>16</v>
      </c>
      <c r="E10" s="2">
        <v>0</v>
      </c>
      <c r="F10" s="6">
        <f t="shared" si="0"/>
        <v>610.90909090909088</v>
      </c>
      <c r="G10" s="6">
        <f t="shared" si="1"/>
        <v>0</v>
      </c>
      <c r="H10" s="12">
        <f t="shared" si="2"/>
        <v>6210.909090909091</v>
      </c>
      <c r="I10" s="13">
        <f>IF(H10&lt;=Impostos!$B$3,Impostos!$C$3,IF(H10&lt;=Impostos!$B$4,Impostos!$C$4,IF(H10&lt;=Impostos!$B$5,Impostos!$C$5,IF(H10&lt;=Impostos!$B$6,Impostos!$C$6,"Teto"))))</f>
        <v>0.14000000000000001</v>
      </c>
      <c r="J10" s="5">
        <f>VLOOKUP(I10,Impostos!$C$3:$D$7,2)</f>
        <v>173.81</v>
      </c>
      <c r="K10" s="6">
        <f t="shared" si="3"/>
        <v>695.71727272727276</v>
      </c>
      <c r="L10" s="6">
        <f t="shared" si="4"/>
        <v>5515.1918181818182</v>
      </c>
      <c r="M10" s="9">
        <f>VLOOKUP(L10,Impostos!$B$11:$D$15,2)</f>
        <v>0.27500000000000002</v>
      </c>
      <c r="N10" s="5">
        <f>VLOOKUP(L10,Impostos!$B$11:$D$15,3)</f>
        <v>869.36</v>
      </c>
      <c r="O10" s="6">
        <f t="shared" si="5"/>
        <v>647.31775000000005</v>
      </c>
      <c r="P10" s="6">
        <f t="shared" si="6"/>
        <v>4867.8740681818181</v>
      </c>
    </row>
    <row r="11" spans="1:16" x14ac:dyDescent="0.3">
      <c r="A11" t="s">
        <v>8</v>
      </c>
      <c r="B11" t="s">
        <v>27</v>
      </c>
      <c r="C11" s="5">
        <v>3000</v>
      </c>
      <c r="D11">
        <v>7</v>
      </c>
      <c r="E11" s="2">
        <v>0</v>
      </c>
      <c r="F11" s="6">
        <f t="shared" si="0"/>
        <v>143.18181818181819</v>
      </c>
      <c r="G11" s="6">
        <f t="shared" si="1"/>
        <v>0</v>
      </c>
      <c r="H11" s="12">
        <f t="shared" si="2"/>
        <v>3143.181818181818</v>
      </c>
      <c r="I11" s="13">
        <f>IF(H11&lt;=Impostos!$B$3,Impostos!$C$3,IF(H11&lt;=Impostos!$B$4,Impostos!$C$4,IF(H11&lt;=Impostos!$B$5,Impostos!$C$5,IF(H11&lt;=Impostos!$B$6,Impostos!$C$6,"Teto"))))</f>
        <v>0.12</v>
      </c>
      <c r="J11" s="5">
        <f>VLOOKUP(I11,Impostos!$C$3:$D$7,2)</f>
        <v>96.67</v>
      </c>
      <c r="K11" s="6">
        <f t="shared" si="3"/>
        <v>280.51181818181811</v>
      </c>
      <c r="L11" s="6">
        <f t="shared" si="4"/>
        <v>2862.67</v>
      </c>
      <c r="M11" s="9">
        <f>VLOOKUP(L11,Impostos!$B$11:$D$15,2)</f>
        <v>0.15</v>
      </c>
      <c r="N11" s="5">
        <f>VLOOKUP(L11,Impostos!$B$11:$D$15,3)</f>
        <v>354.8</v>
      </c>
      <c r="O11" s="6">
        <f t="shared" si="5"/>
        <v>74.600500000000011</v>
      </c>
      <c r="P11" s="6">
        <f t="shared" si="6"/>
        <v>2788.0695000000001</v>
      </c>
    </row>
    <row r="12" spans="1:16" x14ac:dyDescent="0.3">
      <c r="A12" t="s">
        <v>9</v>
      </c>
      <c r="B12" t="s">
        <v>24</v>
      </c>
      <c r="C12" s="5">
        <v>2800</v>
      </c>
      <c r="D12">
        <v>2</v>
      </c>
      <c r="E12" s="2">
        <v>1.5E-3</v>
      </c>
      <c r="F12" s="6">
        <f t="shared" si="0"/>
        <v>38.18181818181818</v>
      </c>
      <c r="G12" s="6">
        <f t="shared" si="1"/>
        <v>4.2</v>
      </c>
      <c r="H12" s="12">
        <f t="shared" si="2"/>
        <v>2842.3818181818178</v>
      </c>
      <c r="I12" s="13">
        <f>IF(H12&lt;=Impostos!$B$3,Impostos!$C$3,IF(H12&lt;=Impostos!$B$4,Impostos!$C$4,IF(H12&lt;=Impostos!$B$5,Impostos!$C$5,IF(H12&lt;=Impostos!$B$6,Impostos!$C$6,"Teto"))))</f>
        <v>0.12</v>
      </c>
      <c r="J12" s="5">
        <f>VLOOKUP(I12,Impostos!$C$3:$D$7,2)</f>
        <v>96.67</v>
      </c>
      <c r="K12" s="6">
        <f t="shared" si="3"/>
        <v>244.41581818181811</v>
      </c>
      <c r="L12" s="6">
        <f t="shared" si="4"/>
        <v>2597.9659999999999</v>
      </c>
      <c r="M12" s="9">
        <f>VLOOKUP(L12,Impostos!$B$11:$D$15,2)</f>
        <v>7.4999999999999997E-2</v>
      </c>
      <c r="N12" s="5">
        <f>VLOOKUP(L12,Impostos!$B$11:$D$15,3)</f>
        <v>142.80000000000001</v>
      </c>
      <c r="O12" s="6">
        <f t="shared" si="5"/>
        <v>52.047449999999969</v>
      </c>
      <c r="P12" s="6">
        <f t="shared" si="6"/>
        <v>2545.9185499999999</v>
      </c>
    </row>
    <row r="13" spans="1:16" x14ac:dyDescent="0.3">
      <c r="A13" s="10" t="s">
        <v>10</v>
      </c>
      <c r="B13" t="s">
        <v>26</v>
      </c>
      <c r="C13" s="5">
        <v>9100</v>
      </c>
      <c r="D13">
        <v>15</v>
      </c>
      <c r="E13" s="2">
        <v>1E-3</v>
      </c>
      <c r="F13" s="6">
        <f t="shared" si="0"/>
        <v>930.68181818181824</v>
      </c>
      <c r="G13" s="6">
        <f t="shared" si="1"/>
        <v>9.1</v>
      </c>
      <c r="H13" s="12">
        <f t="shared" si="2"/>
        <v>10039.781818181818</v>
      </c>
      <c r="I13" s="13" t="str">
        <f>IF(H13&lt;=Impostos!$B$3,Impostos!$C$3,IF(H13&lt;=Impostos!$B$4,Impostos!$C$4,IF(H13&lt;=Impostos!$B$5,Impostos!$C$5,IF(H13&lt;=Impostos!$B$6,Impostos!$C$6,"Teto"))))</f>
        <v>Teto</v>
      </c>
      <c r="J13" s="5">
        <f>VLOOKUP(I13,Impostos!$C$3:$D$7,2)</f>
        <v>0</v>
      </c>
      <c r="K13" s="6">
        <f t="shared" si="3"/>
        <v>877.23</v>
      </c>
      <c r="L13" s="6">
        <f t="shared" si="4"/>
        <v>9162.5518181818188</v>
      </c>
      <c r="M13" s="9">
        <f>VLOOKUP(L13,Impostos!$B$11:$D$15,2)</f>
        <v>0.27500000000000002</v>
      </c>
      <c r="N13" s="5">
        <f>VLOOKUP(L13,Impostos!$B$11:$D$15,3)</f>
        <v>869.36</v>
      </c>
      <c r="O13" s="6">
        <f t="shared" si="5"/>
        <v>1650.34175</v>
      </c>
      <c r="P13" s="6">
        <f t="shared" si="6"/>
        <v>7512.2100681818192</v>
      </c>
    </row>
    <row r="14" spans="1:16" x14ac:dyDescent="0.3">
      <c r="A14" t="s">
        <v>11</v>
      </c>
      <c r="B14" t="s">
        <v>24</v>
      </c>
      <c r="C14" s="5">
        <v>2000</v>
      </c>
      <c r="D14">
        <v>1</v>
      </c>
      <c r="E14" s="2">
        <v>1.5E-3</v>
      </c>
      <c r="F14" s="6">
        <f t="shared" si="0"/>
        <v>13.636363636363637</v>
      </c>
      <c r="G14" s="6">
        <f t="shared" si="1"/>
        <v>3</v>
      </c>
      <c r="H14" s="12">
        <f t="shared" si="2"/>
        <v>2016.6363636363637</v>
      </c>
      <c r="I14" s="13">
        <f>IF(H14&lt;=Impostos!$B$3,Impostos!$C$3,IF(H14&lt;=Impostos!$B$4,Impostos!$C$4,IF(H14&lt;=Impostos!$B$5,Impostos!$C$5,IF(H14&lt;=Impostos!$B$6,Impostos!$C$6,"Teto"))))</f>
        <v>0.09</v>
      </c>
      <c r="J14" s="5">
        <f>VLOOKUP(I14,Impostos!$C$3:$D$7,2)</f>
        <v>19.53</v>
      </c>
      <c r="K14" s="6">
        <f t="shared" si="3"/>
        <v>161.96727272727273</v>
      </c>
      <c r="L14" s="6">
        <f t="shared" si="4"/>
        <v>1854.669090909091</v>
      </c>
      <c r="M14" s="9">
        <f>VLOOKUP(L14,Impostos!$B$11:$D$15,2)</f>
        <v>0</v>
      </c>
      <c r="N14" s="5">
        <f>VLOOKUP(L14,Impostos!$B$11:$D$15,3)</f>
        <v>0</v>
      </c>
      <c r="O14" s="6">
        <f t="shared" si="5"/>
        <v>0</v>
      </c>
      <c r="P14" s="6">
        <f t="shared" si="6"/>
        <v>1854.669090909091</v>
      </c>
    </row>
    <row r="15" spans="1:16" x14ac:dyDescent="0.3">
      <c r="A15" t="s">
        <v>12</v>
      </c>
      <c r="B15" t="s">
        <v>27</v>
      </c>
      <c r="C15" s="5">
        <v>3500</v>
      </c>
      <c r="D15">
        <v>17</v>
      </c>
      <c r="E15" s="2">
        <v>1.5E-3</v>
      </c>
      <c r="F15" s="6">
        <f t="shared" si="0"/>
        <v>405.68181818181819</v>
      </c>
      <c r="G15" s="6">
        <f t="shared" si="1"/>
        <v>5.25</v>
      </c>
      <c r="H15" s="12">
        <f t="shared" si="2"/>
        <v>3910.931818181818</v>
      </c>
      <c r="I15" s="13">
        <f>IF(H15&lt;=Impostos!$B$3,Impostos!$C$3,IF(H15&lt;=Impostos!$B$4,Impostos!$C$4,IF(H15&lt;=Impostos!$B$5,Impostos!$C$5,IF(H15&lt;=Impostos!$B$6,Impostos!$C$6,"Teto"))))</f>
        <v>0.14000000000000001</v>
      </c>
      <c r="J15" s="5">
        <f>VLOOKUP(I15,Impostos!$C$3:$D$7,2)</f>
        <v>173.81</v>
      </c>
      <c r="K15" s="6">
        <f t="shared" si="3"/>
        <v>373.72045454545452</v>
      </c>
      <c r="L15" s="6">
        <f t="shared" si="4"/>
        <v>3537.2113636363633</v>
      </c>
      <c r="M15" s="9">
        <f>VLOOKUP(L15,Impostos!$B$11:$D$15,2)</f>
        <v>0.15</v>
      </c>
      <c r="N15" s="5">
        <f>VLOOKUP(L15,Impostos!$B$11:$D$15,3)</f>
        <v>354.8</v>
      </c>
      <c r="O15" s="6">
        <f t="shared" si="5"/>
        <v>175.78170454545449</v>
      </c>
      <c r="P15" s="6">
        <f t="shared" si="6"/>
        <v>3361.4296590909089</v>
      </c>
    </row>
    <row r="16" spans="1:16" x14ac:dyDescent="0.3">
      <c r="A16" t="s">
        <v>13</v>
      </c>
      <c r="B16" t="s">
        <v>27</v>
      </c>
      <c r="C16" s="5">
        <v>4600</v>
      </c>
      <c r="D16">
        <v>10</v>
      </c>
      <c r="E16" s="2">
        <v>1.5E-3</v>
      </c>
      <c r="F16" s="6">
        <f t="shared" si="0"/>
        <v>313.63636363636368</v>
      </c>
      <c r="G16" s="6">
        <f t="shared" si="1"/>
        <v>6.9</v>
      </c>
      <c r="H16" s="12">
        <f t="shared" si="2"/>
        <v>4920.5363636363636</v>
      </c>
      <c r="I16" s="13">
        <f>IF(H16&lt;=Impostos!$B$3,Impostos!$C$3,IF(H16&lt;=Impostos!$B$4,Impostos!$C$4,IF(H16&lt;=Impostos!$B$5,Impostos!$C$5,IF(H16&lt;=Impostos!$B$6,Impostos!$C$6,"Teto"))))</f>
        <v>0.14000000000000001</v>
      </c>
      <c r="J16" s="5">
        <f>VLOOKUP(I16,Impostos!$C$3:$D$7,2)</f>
        <v>173.81</v>
      </c>
      <c r="K16" s="6">
        <f t="shared" si="3"/>
        <v>515.06509090909094</v>
      </c>
      <c r="L16" s="6">
        <f t="shared" si="4"/>
        <v>4405.4712727272727</v>
      </c>
      <c r="M16" s="9">
        <f>VLOOKUP(L16,Impostos!$B$11:$D$15,2)</f>
        <v>0.22500000000000001</v>
      </c>
      <c r="N16" s="5">
        <f>VLOOKUP(L16,Impostos!$B$11:$D$15,3)</f>
        <v>636.13</v>
      </c>
      <c r="O16" s="6">
        <f t="shared" si="5"/>
        <v>355.10103636363635</v>
      </c>
      <c r="P16" s="6">
        <f t="shared" si="6"/>
        <v>4050.3702363636362</v>
      </c>
    </row>
    <row r="17" spans="1:16" x14ac:dyDescent="0.3">
      <c r="A17" t="s">
        <v>14</v>
      </c>
      <c r="B17" t="s">
        <v>24</v>
      </c>
      <c r="C17" s="5">
        <v>1700</v>
      </c>
      <c r="D17">
        <v>7</v>
      </c>
      <c r="E17" s="2">
        <v>5.0000000000000001E-4</v>
      </c>
      <c r="F17" s="6">
        <f t="shared" si="0"/>
        <v>81.13636363636364</v>
      </c>
      <c r="G17" s="6">
        <f t="shared" si="1"/>
        <v>0.85</v>
      </c>
      <c r="H17" s="12">
        <f t="shared" si="2"/>
        <v>1781.9863636363636</v>
      </c>
      <c r="I17" s="13">
        <f>IF(H17&lt;=Impostos!$B$3,Impostos!$C$3,IF(H17&lt;=Impostos!$B$4,Impostos!$C$4,IF(H17&lt;=Impostos!$B$5,Impostos!$C$5,IF(H17&lt;=Impostos!$B$6,Impostos!$C$6,"Teto"))))</f>
        <v>0.09</v>
      </c>
      <c r="J17" s="5">
        <f>VLOOKUP(I17,Impostos!$C$3:$D$7,2)</f>
        <v>19.53</v>
      </c>
      <c r="K17" s="6">
        <f t="shared" si="3"/>
        <v>140.84877272727272</v>
      </c>
      <c r="L17" s="6">
        <f t="shared" si="4"/>
        <v>1641.1375909090909</v>
      </c>
      <c r="M17" s="9">
        <f>VLOOKUP(L17,Impostos!$B$11:$D$15,2)</f>
        <v>0</v>
      </c>
      <c r="N17" s="5">
        <f>VLOOKUP(L17,Impostos!$B$11:$D$15,3)</f>
        <v>0</v>
      </c>
      <c r="O17" s="6">
        <f t="shared" si="5"/>
        <v>0</v>
      </c>
      <c r="P17" s="6">
        <f t="shared" si="6"/>
        <v>1641.1375909090909</v>
      </c>
    </row>
    <row r="18" spans="1:16" x14ac:dyDescent="0.3">
      <c r="A18" t="s">
        <v>15</v>
      </c>
      <c r="B18" t="s">
        <v>25</v>
      </c>
      <c r="C18" s="5">
        <v>7500</v>
      </c>
      <c r="D18">
        <v>17</v>
      </c>
      <c r="E18" s="2">
        <v>1E-3</v>
      </c>
      <c r="F18" s="6">
        <f>(C18/220+C18/220*50%)*D18</f>
        <v>869.31818181818187</v>
      </c>
      <c r="G18" s="6">
        <f t="shared" si="1"/>
        <v>7.5</v>
      </c>
      <c r="H18" s="12">
        <f t="shared" si="2"/>
        <v>8376.818181818182</v>
      </c>
      <c r="I18" s="13" t="str">
        <f>IF(H18&lt;=Impostos!$B$3,Impostos!$C$3,IF(H18&lt;=Impostos!$B$4,Impostos!$C$4,IF(H18&lt;=Impostos!$B$5,Impostos!$C$5,IF(H18&lt;=Impostos!$B$6,Impostos!$C$6,"Teto"))))</f>
        <v>Teto</v>
      </c>
      <c r="J18" s="5">
        <f>VLOOKUP(I18,Impostos!$C$3:$D$7,2)</f>
        <v>0</v>
      </c>
      <c r="K18" s="6">
        <f t="shared" si="3"/>
        <v>877.23</v>
      </c>
      <c r="L18" s="6">
        <f t="shared" si="4"/>
        <v>7499.5881818181824</v>
      </c>
      <c r="M18" s="9">
        <f>VLOOKUP(L18,Impostos!$B$11:$D$15,2)</f>
        <v>0.27500000000000002</v>
      </c>
      <c r="N18" s="5">
        <f>VLOOKUP(L18,Impostos!$B$11:$D$15,3)</f>
        <v>869.36</v>
      </c>
      <c r="O18" s="6">
        <f t="shared" si="5"/>
        <v>1193.02675</v>
      </c>
      <c r="P18" s="6">
        <f t="shared" si="6"/>
        <v>6306.5614318181824</v>
      </c>
    </row>
    <row r="19" spans="1:16" x14ac:dyDescent="0.3">
      <c r="A19" t="s">
        <v>16</v>
      </c>
      <c r="B19" t="s">
        <v>24</v>
      </c>
      <c r="C19" s="5">
        <v>2400</v>
      </c>
      <c r="D19">
        <v>0</v>
      </c>
      <c r="E19" s="2">
        <v>1E-3</v>
      </c>
      <c r="F19" s="6">
        <f t="shared" si="0"/>
        <v>0</v>
      </c>
      <c r="G19" s="6">
        <f t="shared" si="1"/>
        <v>2.4</v>
      </c>
      <c r="H19" s="12">
        <f t="shared" si="2"/>
        <v>2402.4</v>
      </c>
      <c r="I19" s="13">
        <f>IF(H19&lt;=Impostos!$B$3,Impostos!$C$3,IF(H19&lt;=Impostos!$B$4,Impostos!$C$4,IF(H19&lt;=Impostos!$B$5,Impostos!$C$5,IF(H19&lt;=Impostos!$B$6,Impostos!$C$6,"Teto"))))</f>
        <v>0.09</v>
      </c>
      <c r="J19" s="5">
        <f>VLOOKUP(I19,Impostos!$C$3:$D$7,2)</f>
        <v>19.53</v>
      </c>
      <c r="K19" s="6">
        <f t="shared" si="3"/>
        <v>196.68600000000001</v>
      </c>
      <c r="L19" s="6">
        <f t="shared" si="4"/>
        <v>2205.7139999999999</v>
      </c>
      <c r="M19" s="9">
        <f>VLOOKUP(L19,Impostos!$B$11:$D$15,2)</f>
        <v>7.4999999999999997E-2</v>
      </c>
      <c r="N19" s="5">
        <f>VLOOKUP(L19,Impostos!$B$11:$D$15,3)</f>
        <v>142.80000000000001</v>
      </c>
      <c r="O19" s="6">
        <f t="shared" si="5"/>
        <v>22.62854999999999</v>
      </c>
      <c r="P19" s="6">
        <f t="shared" si="6"/>
        <v>2183.08545</v>
      </c>
    </row>
    <row r="20" spans="1:16" x14ac:dyDescent="0.3">
      <c r="A20" t="s">
        <v>17</v>
      </c>
      <c r="B20" t="s">
        <v>26</v>
      </c>
      <c r="C20" s="5">
        <v>9000</v>
      </c>
      <c r="D20">
        <v>14</v>
      </c>
      <c r="E20" s="2">
        <v>1.5E-3</v>
      </c>
      <c r="F20" s="6">
        <f t="shared" si="0"/>
        <v>859.09090909090901</v>
      </c>
      <c r="G20" s="6">
        <f t="shared" si="1"/>
        <v>13.5</v>
      </c>
      <c r="H20" s="12">
        <f t="shared" si="2"/>
        <v>9872.5909090909081</v>
      </c>
      <c r="I20" s="13" t="str">
        <f>IF(H20&lt;=Impostos!$B$3,Impostos!$C$3,IF(H20&lt;=Impostos!$B$4,Impostos!$C$4,IF(H20&lt;=Impostos!$B$5,Impostos!$C$5,IF(H20&lt;=Impostos!$B$6,Impostos!$C$6,"Teto"))))</f>
        <v>Teto</v>
      </c>
      <c r="J20" s="5">
        <f>VLOOKUP(I20,Impostos!$C$3:$D$7,2)</f>
        <v>0</v>
      </c>
      <c r="K20" s="6">
        <f t="shared" si="3"/>
        <v>877.23</v>
      </c>
      <c r="L20" s="6">
        <f t="shared" si="4"/>
        <v>8995.3609090909085</v>
      </c>
      <c r="M20" s="9">
        <f>VLOOKUP(L20,Impostos!$B$11:$D$15,2)</f>
        <v>0.27500000000000002</v>
      </c>
      <c r="N20" s="5">
        <f>VLOOKUP(L20,Impostos!$B$11:$D$15,3)</f>
        <v>869.36</v>
      </c>
      <c r="O20" s="6">
        <f t="shared" si="5"/>
        <v>1604.3642500000001</v>
      </c>
      <c r="P20" s="6">
        <f t="shared" si="6"/>
        <v>7390.996659090908</v>
      </c>
    </row>
    <row r="21" spans="1:16" x14ac:dyDescent="0.3">
      <c r="A21" t="s">
        <v>18</v>
      </c>
      <c r="B21" t="s">
        <v>25</v>
      </c>
      <c r="C21" s="5">
        <v>8400</v>
      </c>
      <c r="D21">
        <v>15</v>
      </c>
      <c r="E21" s="2">
        <v>0</v>
      </c>
      <c r="F21" s="6">
        <f>(C21/220+C21/220*50%)*D21</f>
        <v>859.09090909090901</v>
      </c>
      <c r="G21" s="6">
        <f t="shared" si="1"/>
        <v>0</v>
      </c>
      <c r="H21" s="12">
        <f t="shared" si="2"/>
        <v>9259.0909090909081</v>
      </c>
      <c r="I21" s="13" t="str">
        <f>IF(H21&lt;=Impostos!$B$3,Impostos!$C$3,IF(H21&lt;=Impostos!$B$4,Impostos!$C$4,IF(H21&lt;=Impostos!$B$5,Impostos!$C$5,IF(H21&lt;=Impostos!$B$6,Impostos!$C$6,"Teto"))))</f>
        <v>Teto</v>
      </c>
      <c r="J21" s="5">
        <f>VLOOKUP(I21,Impostos!$C$3:$D$7,2)</f>
        <v>0</v>
      </c>
      <c r="K21" s="6">
        <f t="shared" si="3"/>
        <v>877.23</v>
      </c>
      <c r="L21" s="6">
        <f t="shared" si="4"/>
        <v>8381.8609090909085</v>
      </c>
      <c r="M21" s="9">
        <f>VLOOKUP(L21,Impostos!$B$11:$D$15,2)</f>
        <v>0.27500000000000002</v>
      </c>
      <c r="N21" s="5">
        <f>VLOOKUP(L21,Impostos!$B$11:$D$15,3)</f>
        <v>869.36</v>
      </c>
      <c r="O21" s="6">
        <f t="shared" si="5"/>
        <v>1435.65175</v>
      </c>
      <c r="P21" s="6">
        <f t="shared" si="6"/>
        <v>6946.2091590909085</v>
      </c>
    </row>
    <row r="22" spans="1:16" x14ac:dyDescent="0.3">
      <c r="A22" s="1" t="s">
        <v>19</v>
      </c>
      <c r="B22" t="s">
        <v>25</v>
      </c>
      <c r="C22" s="5">
        <v>7200</v>
      </c>
      <c r="D22">
        <v>4</v>
      </c>
      <c r="E22" s="2">
        <v>1.5E-3</v>
      </c>
      <c r="F22" s="6">
        <f t="shared" si="0"/>
        <v>196.36363636363637</v>
      </c>
      <c r="G22" s="6">
        <f t="shared" si="1"/>
        <v>10.8</v>
      </c>
      <c r="H22" s="12">
        <f t="shared" si="2"/>
        <v>7407.1636363636362</v>
      </c>
      <c r="I22" s="13">
        <f>IF(H22&lt;=Impostos!$B$3,Impostos!$C$3,IF(H22&lt;=Impostos!$B$4,Impostos!$C$4,IF(H22&lt;=Impostos!$B$5,Impostos!$C$5,IF(H22&lt;=Impostos!$B$6,Impostos!$C$6,"Teto"))))</f>
        <v>0.14000000000000001</v>
      </c>
      <c r="J22" s="5">
        <f>VLOOKUP(I22,Impostos!$C$3:$D$7,2)</f>
        <v>173.81</v>
      </c>
      <c r="K22" s="6">
        <f t="shared" si="3"/>
        <v>863.19290909090932</v>
      </c>
      <c r="L22" s="6">
        <f t="shared" si="4"/>
        <v>6543.9707272727264</v>
      </c>
      <c r="M22" s="9">
        <f>VLOOKUP(L22,Impostos!$B$11:$D$15,2)</f>
        <v>0.27500000000000002</v>
      </c>
      <c r="N22" s="5">
        <f>VLOOKUP(L22,Impostos!$B$11:$D$15,3)</f>
        <v>869.36</v>
      </c>
      <c r="O22" s="6">
        <f t="shared" si="5"/>
        <v>930.23194999999998</v>
      </c>
      <c r="P22" s="6">
        <f t="shared" ref="P4:P22" si="7">L22-O22</f>
        <v>5613.7387772727261</v>
      </c>
    </row>
    <row r="23" spans="1:16" x14ac:dyDescent="0.3">
      <c r="H23" t="s">
        <v>48</v>
      </c>
      <c r="K23" t="s">
        <v>48</v>
      </c>
      <c r="O23" t="s">
        <v>48</v>
      </c>
      <c r="P23" t="s">
        <v>48</v>
      </c>
    </row>
    <row r="24" spans="1:16" x14ac:dyDescent="0.3">
      <c r="H24" s="6">
        <f>SUM(H3:H22)</f>
        <v>117165</v>
      </c>
      <c r="I24" s="6"/>
      <c r="J24" s="6"/>
      <c r="K24" s="6">
        <f t="shared" ref="I24:O24" si="8">SUM(K3:K22)</f>
        <v>11582.12359090909</v>
      </c>
      <c r="L24" s="6"/>
      <c r="M24" s="6"/>
      <c r="N24" s="6"/>
      <c r="O24" s="6">
        <f t="shared" si="8"/>
        <v>13609.678490909095</v>
      </c>
      <c r="P24" s="6">
        <f>SUM(P3:P22)</f>
        <v>91973.197918181802</v>
      </c>
    </row>
  </sheetData>
  <mergeCells count="1">
    <mergeCell ref="A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5805-F37C-4E38-B423-201B70B20A4E}">
  <dimension ref="A1:K22"/>
  <sheetViews>
    <sheetView zoomScale="85" zoomScaleNormal="85" workbookViewId="0">
      <selection activeCell="E13" sqref="E13"/>
    </sheetView>
  </sheetViews>
  <sheetFormatPr defaultRowHeight="14.4" x14ac:dyDescent="0.3"/>
  <cols>
    <col min="1" max="1" width="38.21875" bestFit="1" customWidth="1"/>
    <col min="2" max="2" width="13.44140625" bestFit="1" customWidth="1"/>
    <col min="3" max="3" width="12.21875" style="5" bestFit="1" customWidth="1"/>
    <col min="4" max="4" width="11.21875" bestFit="1" customWidth="1"/>
    <col min="6" max="6" width="10.44140625" bestFit="1" customWidth="1"/>
    <col min="7" max="7" width="9.33203125" bestFit="1" customWidth="1"/>
    <col min="8" max="8" width="13.109375" bestFit="1" customWidth="1"/>
    <col min="9" max="9" width="6.5546875" style="7" bestFit="1" customWidth="1"/>
    <col min="10" max="10" width="10.44140625" bestFit="1" customWidth="1"/>
  </cols>
  <sheetData>
    <row r="1" spans="1:11" x14ac:dyDescent="0.3">
      <c r="A1" t="s">
        <v>35</v>
      </c>
    </row>
    <row r="2" spans="1:11" x14ac:dyDescent="0.3">
      <c r="A2" t="s">
        <v>20</v>
      </c>
      <c r="B2" t="s">
        <v>21</v>
      </c>
      <c r="C2" s="5" t="s">
        <v>28</v>
      </c>
      <c r="D2" t="s">
        <v>22</v>
      </c>
      <c r="E2" t="s">
        <v>29</v>
      </c>
      <c r="F2" t="s">
        <v>30</v>
      </c>
      <c r="G2" t="s">
        <v>31</v>
      </c>
      <c r="H2" t="s">
        <v>32</v>
      </c>
      <c r="I2" s="7" t="s">
        <v>33</v>
      </c>
      <c r="J2" t="s">
        <v>39</v>
      </c>
      <c r="K2" t="s">
        <v>34</v>
      </c>
    </row>
    <row r="3" spans="1:11" x14ac:dyDescent="0.3">
      <c r="A3" t="s">
        <v>0</v>
      </c>
      <c r="B3" t="s">
        <v>23</v>
      </c>
      <c r="C3" s="5">
        <v>6300</v>
      </c>
      <c r="D3">
        <v>6</v>
      </c>
      <c r="E3" s="2">
        <v>1E-3</v>
      </c>
      <c r="F3" s="5">
        <f>(C3/220+C3/220*50%)*D3</f>
        <v>257.72727272727275</v>
      </c>
      <c r="G3" s="6">
        <f>C3*E3</f>
        <v>6.3</v>
      </c>
      <c r="H3" s="6">
        <f>C3+F3+G3</f>
        <v>6564.0272727272732</v>
      </c>
      <c r="I3" s="15">
        <f>IF(H3&lt;=Impostos!$B$3,Impostos!$C$3,IF(H3&lt;=Impostos!$B$4,Impostos!$C$4,IF(H3&lt;=Impostos!$B$5,Impostos!$C$5,IF(H3&lt;=Impostos!$B$6,Impostos!$C$6,"Teto"))))</f>
        <v>0.14000000000000001</v>
      </c>
      <c r="J3" s="5">
        <f>VLOOKUP(I3,Impostos!$C$3:$D$7,2)</f>
        <v>173.81</v>
      </c>
    </row>
    <row r="4" spans="1:11" x14ac:dyDescent="0.3">
      <c r="A4" t="s">
        <v>1</v>
      </c>
      <c r="B4" t="s">
        <v>24</v>
      </c>
      <c r="C4" s="5">
        <v>1600</v>
      </c>
      <c r="D4">
        <v>5</v>
      </c>
      <c r="E4" s="2">
        <v>0</v>
      </c>
      <c r="F4" s="5">
        <f t="shared" ref="F4:F22" si="0">(C4/220+C4/220*50%)*D4</f>
        <v>54.54545454545454</v>
      </c>
      <c r="G4" s="6">
        <f t="shared" ref="G4:G22" si="1">C4*E4</f>
        <v>0</v>
      </c>
      <c r="H4" s="6">
        <f t="shared" ref="H4:H22" si="2">C4+F4+G4</f>
        <v>1654.5454545454545</v>
      </c>
      <c r="I4" s="15">
        <f>IF(H4&lt;=Impostos!$B$3,Impostos!$C$3,IF(H4&lt;=Impostos!$B$4,Impostos!$C$4,IF(H4&lt;=Impostos!$B$5,Impostos!$C$5,IF(H4&lt;=Impostos!$B$6,Impostos!$C$6,"Teto"))))</f>
        <v>0.09</v>
      </c>
      <c r="J4" s="5">
        <f>VLOOKUP(I4,Impostos!$C$3:$D$7,2)</f>
        <v>19.53</v>
      </c>
    </row>
    <row r="5" spans="1:11" x14ac:dyDescent="0.3">
      <c r="A5" t="s">
        <v>2</v>
      </c>
      <c r="B5" t="s">
        <v>25</v>
      </c>
      <c r="C5" s="5">
        <v>8500</v>
      </c>
      <c r="D5">
        <v>0</v>
      </c>
      <c r="E5" s="2">
        <v>5.0000000000000001E-4</v>
      </c>
      <c r="F5" s="5">
        <f t="shared" si="0"/>
        <v>0</v>
      </c>
      <c r="G5" s="6">
        <f t="shared" si="1"/>
        <v>4.25</v>
      </c>
      <c r="H5" s="6">
        <f t="shared" si="2"/>
        <v>8504.25</v>
      </c>
      <c r="I5" s="15" t="str">
        <f>IF(H5&lt;=Impostos!$B$3,Impostos!$C$3,IF(H5&lt;=Impostos!$B$4,Impostos!$C$4,IF(H5&lt;=Impostos!$B$5,Impostos!$C$5,IF(H5&lt;=Impostos!$B$6,Impostos!$C$6,"Teto"))))</f>
        <v>Teto</v>
      </c>
      <c r="J5" s="5">
        <f>VLOOKUP(I5,Impostos!$C$3:$D$7,2)</f>
        <v>0</v>
      </c>
    </row>
    <row r="6" spans="1:11" x14ac:dyDescent="0.3">
      <c r="A6" t="s">
        <v>3</v>
      </c>
      <c r="B6" t="s">
        <v>23</v>
      </c>
      <c r="C6" s="5">
        <v>5300</v>
      </c>
      <c r="D6">
        <v>1</v>
      </c>
      <c r="E6" s="2">
        <v>5.0000000000000001E-4</v>
      </c>
      <c r="F6" s="5">
        <f t="shared" si="0"/>
        <v>36.136363636363633</v>
      </c>
      <c r="G6" s="6">
        <f t="shared" si="1"/>
        <v>2.65</v>
      </c>
      <c r="H6" s="6">
        <f t="shared" si="2"/>
        <v>5338.7863636363636</v>
      </c>
      <c r="I6" s="15">
        <f>IF(H6&lt;=Impostos!$B$3,Impostos!$C$3,IF(H6&lt;=Impostos!$B$4,Impostos!$C$4,IF(H6&lt;=Impostos!$B$5,Impostos!$C$5,IF(H6&lt;=Impostos!$B$6,Impostos!$C$6,"Teto"))))</f>
        <v>0.14000000000000001</v>
      </c>
      <c r="J6" s="5">
        <f>VLOOKUP(I6,Impostos!$C$3:$D$7,2)</f>
        <v>173.81</v>
      </c>
    </row>
    <row r="7" spans="1:11" x14ac:dyDescent="0.3">
      <c r="A7" t="s">
        <v>4</v>
      </c>
      <c r="B7" t="s">
        <v>23</v>
      </c>
      <c r="C7" s="5">
        <v>5500</v>
      </c>
      <c r="D7">
        <v>15</v>
      </c>
      <c r="E7" s="2">
        <v>1.5E-3</v>
      </c>
      <c r="F7" s="5">
        <f t="shared" si="0"/>
        <v>562.5</v>
      </c>
      <c r="G7" s="6">
        <f t="shared" si="1"/>
        <v>8.25</v>
      </c>
      <c r="H7" s="6">
        <f t="shared" si="2"/>
        <v>6070.75</v>
      </c>
      <c r="I7" s="15">
        <f>IF(H7&lt;=Impostos!$B$3,Impostos!$C$3,IF(H7&lt;=Impostos!$B$4,Impostos!$C$4,IF(H7&lt;=Impostos!$B$5,Impostos!$C$5,IF(H7&lt;=Impostos!$B$6,Impostos!$C$6,"Teto"))))</f>
        <v>0.14000000000000001</v>
      </c>
      <c r="J7" s="5">
        <f>VLOOKUP(I7,Impostos!$C$3:$D$7,2)</f>
        <v>173.81</v>
      </c>
    </row>
    <row r="8" spans="1:11" x14ac:dyDescent="0.3">
      <c r="A8" t="s">
        <v>5</v>
      </c>
      <c r="B8" t="s">
        <v>23</v>
      </c>
      <c r="C8" s="5">
        <v>5600</v>
      </c>
      <c r="D8">
        <v>5</v>
      </c>
      <c r="E8" s="2">
        <v>1.5E-3</v>
      </c>
      <c r="F8" s="5">
        <f t="shared" si="0"/>
        <v>190.90909090909091</v>
      </c>
      <c r="G8" s="6">
        <f t="shared" si="1"/>
        <v>8.4</v>
      </c>
      <c r="H8" s="6">
        <f t="shared" si="2"/>
        <v>5799.3090909090906</v>
      </c>
      <c r="I8" s="15">
        <f>IF(H8&lt;=Impostos!$B$3,Impostos!$C$3,IF(H8&lt;=Impostos!$B$4,Impostos!$C$4,IF(H8&lt;=Impostos!$B$5,Impostos!$C$5,IF(H8&lt;=Impostos!$B$6,Impostos!$C$6,"Teto"))))</f>
        <v>0.14000000000000001</v>
      </c>
      <c r="J8" s="5">
        <f>VLOOKUP(I8,Impostos!$C$3:$D$7,2)</f>
        <v>173.81</v>
      </c>
    </row>
    <row r="9" spans="1:11" x14ac:dyDescent="0.3">
      <c r="A9" t="s">
        <v>6</v>
      </c>
      <c r="B9" t="s">
        <v>26</v>
      </c>
      <c r="C9" s="5">
        <v>9600</v>
      </c>
      <c r="D9">
        <v>13</v>
      </c>
      <c r="E9" s="2">
        <v>5.0000000000000001E-4</v>
      </c>
      <c r="F9" s="5">
        <f t="shared" si="0"/>
        <v>850.90909090909088</v>
      </c>
      <c r="G9" s="6">
        <f t="shared" si="1"/>
        <v>4.8</v>
      </c>
      <c r="H9" s="6">
        <f t="shared" si="2"/>
        <v>10455.709090909089</v>
      </c>
      <c r="I9" s="15" t="str">
        <f>IF(H9&lt;=Impostos!$B$3,Impostos!$C$3,IF(H9&lt;=Impostos!$B$4,Impostos!$C$4,IF(H9&lt;=Impostos!$B$5,Impostos!$C$5,IF(H9&lt;=Impostos!$B$6,Impostos!$C$6,"Teto"))))</f>
        <v>Teto</v>
      </c>
      <c r="J9" s="5">
        <f>VLOOKUP(I9,Impostos!$C$3:$D$7,2)</f>
        <v>0</v>
      </c>
    </row>
    <row r="10" spans="1:11" x14ac:dyDescent="0.3">
      <c r="A10" t="s">
        <v>7</v>
      </c>
      <c r="B10" t="s">
        <v>23</v>
      </c>
      <c r="C10" s="5">
        <v>5600</v>
      </c>
      <c r="D10">
        <v>16</v>
      </c>
      <c r="E10" s="2">
        <v>5.0000000000000001E-4</v>
      </c>
      <c r="F10" s="5">
        <f t="shared" si="0"/>
        <v>610.90909090909088</v>
      </c>
      <c r="G10" s="6">
        <f t="shared" si="1"/>
        <v>2.8000000000000003</v>
      </c>
      <c r="H10" s="6">
        <f t="shared" si="2"/>
        <v>6213.7090909090912</v>
      </c>
      <c r="I10" s="15">
        <f>IF(H10&lt;=Impostos!$B$3,Impostos!$C$3,IF(H10&lt;=Impostos!$B$4,Impostos!$C$4,IF(H10&lt;=Impostos!$B$5,Impostos!$C$5,IF(H10&lt;=Impostos!$B$6,Impostos!$C$6,"Teto"))))</f>
        <v>0.14000000000000001</v>
      </c>
      <c r="J10" s="5">
        <f>VLOOKUP(I10,Impostos!$C$3:$D$7,2)</f>
        <v>173.81</v>
      </c>
    </row>
    <row r="11" spans="1:11" x14ac:dyDescent="0.3">
      <c r="A11" t="s">
        <v>8</v>
      </c>
      <c r="B11" t="s">
        <v>27</v>
      </c>
      <c r="C11" s="5">
        <v>3000</v>
      </c>
      <c r="D11">
        <v>7</v>
      </c>
      <c r="E11" s="2">
        <v>0</v>
      </c>
      <c r="F11" s="5">
        <f t="shared" si="0"/>
        <v>143.18181818181819</v>
      </c>
      <c r="G11" s="6">
        <f t="shared" si="1"/>
        <v>0</v>
      </c>
      <c r="H11" s="6">
        <f t="shared" si="2"/>
        <v>3143.181818181818</v>
      </c>
      <c r="I11" s="15">
        <f>IF(H11&lt;=Impostos!$B$3,Impostos!$C$3,IF(H11&lt;=Impostos!$B$4,Impostos!$C$4,IF(H11&lt;=Impostos!$B$5,Impostos!$C$5,IF(H11&lt;=Impostos!$B$6,Impostos!$C$6,"Teto"))))</f>
        <v>0.12</v>
      </c>
      <c r="J11" s="5">
        <f>VLOOKUP(I11,Impostos!$C$3:$D$7,2)</f>
        <v>96.67</v>
      </c>
    </row>
    <row r="12" spans="1:11" x14ac:dyDescent="0.3">
      <c r="A12" t="s">
        <v>9</v>
      </c>
      <c r="B12" t="s">
        <v>24</v>
      </c>
      <c r="C12" s="5">
        <v>2800</v>
      </c>
      <c r="D12">
        <v>2</v>
      </c>
      <c r="E12" s="2">
        <v>1E-3</v>
      </c>
      <c r="F12" s="5">
        <f t="shared" si="0"/>
        <v>38.18181818181818</v>
      </c>
      <c r="G12" s="6">
        <f t="shared" si="1"/>
        <v>2.8000000000000003</v>
      </c>
      <c r="H12" s="6">
        <f t="shared" si="2"/>
        <v>2840.9818181818182</v>
      </c>
      <c r="I12" s="15">
        <f>IF(H12&lt;=Impostos!$B$3,Impostos!$C$3,IF(H12&lt;=Impostos!$B$4,Impostos!$C$4,IF(H12&lt;=Impostos!$B$5,Impostos!$C$5,IF(H12&lt;=Impostos!$B$6,Impostos!$C$6,"Teto"))))</f>
        <v>0.12</v>
      </c>
      <c r="J12" s="5">
        <f>VLOOKUP(I12,Impostos!$C$3:$D$7,2)</f>
        <v>96.67</v>
      </c>
    </row>
    <row r="13" spans="1:11" x14ac:dyDescent="0.3">
      <c r="A13" t="s">
        <v>10</v>
      </c>
      <c r="B13" t="s">
        <v>26</v>
      </c>
      <c r="C13" s="5">
        <v>9100</v>
      </c>
      <c r="D13">
        <v>15</v>
      </c>
      <c r="E13" s="2">
        <v>5.0000000000000001E-4</v>
      </c>
      <c r="F13" s="5">
        <f t="shared" si="0"/>
        <v>930.68181818181824</v>
      </c>
      <c r="G13" s="6">
        <f t="shared" si="1"/>
        <v>4.55</v>
      </c>
      <c r="H13" s="6">
        <f t="shared" si="2"/>
        <v>10035.231818181817</v>
      </c>
      <c r="I13" s="15" t="str">
        <f>IF(H13&lt;=Impostos!$B$3,Impostos!$C$3,IF(H13&lt;=Impostos!$B$4,Impostos!$C$4,IF(H13&lt;=Impostos!$B$5,Impostos!$C$5,IF(H13&lt;=Impostos!$B$6,Impostos!$C$6,"Teto"))))</f>
        <v>Teto</v>
      </c>
      <c r="J13" s="5">
        <f>VLOOKUP(I13,Impostos!$C$3:$D$7,2)</f>
        <v>0</v>
      </c>
    </row>
    <row r="14" spans="1:11" x14ac:dyDescent="0.3">
      <c r="A14" t="s">
        <v>11</v>
      </c>
      <c r="B14" t="s">
        <v>24</v>
      </c>
      <c r="C14" s="5">
        <v>2000</v>
      </c>
      <c r="D14">
        <v>1</v>
      </c>
      <c r="E14" s="2">
        <v>0</v>
      </c>
      <c r="F14" s="5">
        <f t="shared" si="0"/>
        <v>13.636363636363637</v>
      </c>
      <c r="G14" s="6">
        <f t="shared" si="1"/>
        <v>0</v>
      </c>
      <c r="H14" s="6">
        <f t="shared" si="2"/>
        <v>2013.6363636363637</v>
      </c>
      <c r="I14" s="15">
        <f>IF(H14&lt;=Impostos!$B$3,Impostos!$C$3,IF(H14&lt;=Impostos!$B$4,Impostos!$C$4,IF(H14&lt;=Impostos!$B$5,Impostos!$C$5,IF(H14&lt;=Impostos!$B$6,Impostos!$C$6,"Teto"))))</f>
        <v>0.09</v>
      </c>
      <c r="J14" s="5">
        <f>VLOOKUP(I14,Impostos!$C$3:$D$7,2)</f>
        <v>19.53</v>
      </c>
    </row>
    <row r="15" spans="1:11" x14ac:dyDescent="0.3">
      <c r="A15" t="s">
        <v>12</v>
      </c>
      <c r="B15" t="s">
        <v>27</v>
      </c>
      <c r="C15" s="5">
        <v>3500</v>
      </c>
      <c r="D15">
        <v>17</v>
      </c>
      <c r="E15" s="2">
        <v>5.0000000000000001E-4</v>
      </c>
      <c r="F15" s="5">
        <f t="shared" si="0"/>
        <v>405.68181818181819</v>
      </c>
      <c r="G15" s="6">
        <f t="shared" si="1"/>
        <v>1.75</v>
      </c>
      <c r="H15" s="6">
        <f t="shared" si="2"/>
        <v>3907.431818181818</v>
      </c>
      <c r="I15" s="15">
        <f>IF(H15&lt;=Impostos!$B$3,Impostos!$C$3,IF(H15&lt;=Impostos!$B$4,Impostos!$C$4,IF(H15&lt;=Impostos!$B$5,Impostos!$C$5,IF(H15&lt;=Impostos!$B$6,Impostos!$C$6,"Teto"))))</f>
        <v>0.14000000000000001</v>
      </c>
      <c r="J15" s="5">
        <f>VLOOKUP(I15,Impostos!$C$3:$D$7,2)</f>
        <v>173.81</v>
      </c>
    </row>
    <row r="16" spans="1:11" x14ac:dyDescent="0.3">
      <c r="A16" t="s">
        <v>13</v>
      </c>
      <c r="B16" t="s">
        <v>27</v>
      </c>
      <c r="C16" s="5">
        <v>4600</v>
      </c>
      <c r="D16">
        <v>10</v>
      </c>
      <c r="E16" s="2">
        <v>0</v>
      </c>
      <c r="F16" s="5">
        <f t="shared" si="0"/>
        <v>313.63636363636368</v>
      </c>
      <c r="G16" s="6">
        <f t="shared" si="1"/>
        <v>0</v>
      </c>
      <c r="H16" s="6">
        <f t="shared" si="2"/>
        <v>4913.636363636364</v>
      </c>
      <c r="I16" s="15">
        <f>IF(H16&lt;=Impostos!$B$3,Impostos!$C$3,IF(H16&lt;=Impostos!$B$4,Impostos!$C$4,IF(H16&lt;=Impostos!$B$5,Impostos!$C$5,IF(H16&lt;=Impostos!$B$6,Impostos!$C$6,"Teto"))))</f>
        <v>0.14000000000000001</v>
      </c>
      <c r="J16" s="5">
        <f>VLOOKUP(I16,Impostos!$C$3:$D$7,2)</f>
        <v>173.81</v>
      </c>
    </row>
    <row r="17" spans="1:10" x14ac:dyDescent="0.3">
      <c r="A17" t="s">
        <v>14</v>
      </c>
      <c r="B17" t="s">
        <v>24</v>
      </c>
      <c r="C17" s="5">
        <v>1700</v>
      </c>
      <c r="D17">
        <v>7</v>
      </c>
      <c r="E17" s="2">
        <v>1E-3</v>
      </c>
      <c r="F17" s="5">
        <f t="shared" si="0"/>
        <v>81.13636363636364</v>
      </c>
      <c r="G17" s="6">
        <f t="shared" si="1"/>
        <v>1.7</v>
      </c>
      <c r="H17" s="6">
        <f t="shared" si="2"/>
        <v>1782.8363636363638</v>
      </c>
      <c r="I17" s="15">
        <f>IF(H17&lt;=Impostos!$B$3,Impostos!$C$3,IF(H17&lt;=Impostos!$B$4,Impostos!$C$4,IF(H17&lt;=Impostos!$B$5,Impostos!$C$5,IF(H17&lt;=Impostos!$B$6,Impostos!$C$6,"Teto"))))</f>
        <v>0.09</v>
      </c>
      <c r="J17" s="5">
        <f>VLOOKUP(I17,Impostos!$C$3:$D$7,2)</f>
        <v>19.53</v>
      </c>
    </row>
    <row r="18" spans="1:10" x14ac:dyDescent="0.3">
      <c r="A18" t="s">
        <v>15</v>
      </c>
      <c r="B18" t="s">
        <v>25</v>
      </c>
      <c r="C18" s="5">
        <v>7500</v>
      </c>
      <c r="D18">
        <v>17</v>
      </c>
      <c r="E18" s="2">
        <v>0</v>
      </c>
      <c r="F18" s="5">
        <f t="shared" si="0"/>
        <v>869.31818181818187</v>
      </c>
      <c r="G18" s="6">
        <f t="shared" si="1"/>
        <v>0</v>
      </c>
      <c r="H18" s="6">
        <f t="shared" si="2"/>
        <v>8369.318181818182</v>
      </c>
      <c r="I18" s="15" t="str">
        <f>IF(H18&lt;=Impostos!$B$3,Impostos!$C$3,IF(H18&lt;=Impostos!$B$4,Impostos!$C$4,IF(H18&lt;=Impostos!$B$5,Impostos!$C$5,IF(H18&lt;=Impostos!$B$6,Impostos!$C$6,"Teto"))))</f>
        <v>Teto</v>
      </c>
      <c r="J18" s="5">
        <f>VLOOKUP(I18,Impostos!$C$3:$D$7,2)</f>
        <v>0</v>
      </c>
    </row>
    <row r="19" spans="1:10" x14ac:dyDescent="0.3">
      <c r="A19" t="s">
        <v>16</v>
      </c>
      <c r="B19" t="s">
        <v>24</v>
      </c>
      <c r="C19" s="5">
        <v>2400</v>
      </c>
      <c r="D19">
        <v>0</v>
      </c>
      <c r="E19" s="2">
        <v>1E-3</v>
      </c>
      <c r="F19" s="5">
        <f t="shared" si="0"/>
        <v>0</v>
      </c>
      <c r="G19" s="6">
        <f t="shared" si="1"/>
        <v>2.4</v>
      </c>
      <c r="H19" s="6">
        <f t="shared" si="2"/>
        <v>2402.4</v>
      </c>
      <c r="I19" s="15">
        <f>IF(H19&lt;=Impostos!$B$3,Impostos!$C$3,IF(H19&lt;=Impostos!$B$4,Impostos!$C$4,IF(H19&lt;=Impostos!$B$5,Impostos!$C$5,IF(H19&lt;=Impostos!$B$6,Impostos!$C$6,"Teto"))))</f>
        <v>0.09</v>
      </c>
      <c r="J19" s="5">
        <f>VLOOKUP(I19,Impostos!$C$3:$D$7,2)</f>
        <v>19.53</v>
      </c>
    </row>
    <row r="20" spans="1:10" x14ac:dyDescent="0.3">
      <c r="A20" t="s">
        <v>17</v>
      </c>
      <c r="B20" t="s">
        <v>26</v>
      </c>
      <c r="C20" s="5">
        <v>9000</v>
      </c>
      <c r="D20">
        <v>14</v>
      </c>
      <c r="E20" s="2">
        <v>1.5E-3</v>
      </c>
      <c r="F20" s="5">
        <f t="shared" si="0"/>
        <v>859.09090909090901</v>
      </c>
      <c r="G20" s="6">
        <f t="shared" si="1"/>
        <v>13.5</v>
      </c>
      <c r="H20" s="6">
        <f t="shared" si="2"/>
        <v>9872.5909090909081</v>
      </c>
      <c r="I20" s="15" t="str">
        <f>IF(H20&lt;=Impostos!$B$3,Impostos!$C$3,IF(H20&lt;=Impostos!$B$4,Impostos!$C$4,IF(H20&lt;=Impostos!$B$5,Impostos!$C$5,IF(H20&lt;=Impostos!$B$6,Impostos!$C$6,"Teto"))))</f>
        <v>Teto</v>
      </c>
      <c r="J20" s="5">
        <f>VLOOKUP(I20,Impostos!$C$3:$D$7,2)</f>
        <v>0</v>
      </c>
    </row>
    <row r="21" spans="1:10" x14ac:dyDescent="0.3">
      <c r="A21" t="s">
        <v>18</v>
      </c>
      <c r="B21" t="s">
        <v>25</v>
      </c>
      <c r="C21" s="5">
        <v>8400</v>
      </c>
      <c r="D21">
        <v>15</v>
      </c>
      <c r="E21" s="2">
        <v>1E-3</v>
      </c>
      <c r="F21" s="5">
        <f t="shared" si="0"/>
        <v>859.09090909090901</v>
      </c>
      <c r="G21" s="6">
        <f t="shared" si="1"/>
        <v>8.4</v>
      </c>
      <c r="H21" s="6">
        <f t="shared" si="2"/>
        <v>9267.4909090909077</v>
      </c>
      <c r="I21" s="15" t="str">
        <f>IF(H21&lt;=Impostos!$B$3,Impostos!$C$3,IF(H21&lt;=Impostos!$B$4,Impostos!$C$4,IF(H21&lt;=Impostos!$B$5,Impostos!$C$5,IF(H21&lt;=Impostos!$B$6,Impostos!$C$6,"Teto"))))</f>
        <v>Teto</v>
      </c>
      <c r="J21" s="5">
        <f>VLOOKUP(I21,Impostos!$C$3:$D$7,2)</f>
        <v>0</v>
      </c>
    </row>
    <row r="22" spans="1:10" x14ac:dyDescent="0.3">
      <c r="A22" s="1" t="s">
        <v>19</v>
      </c>
      <c r="B22" t="s">
        <v>25</v>
      </c>
      <c r="C22" s="5">
        <v>7200</v>
      </c>
      <c r="D22">
        <v>4</v>
      </c>
      <c r="E22" s="2">
        <v>1E-3</v>
      </c>
      <c r="F22" s="5">
        <f t="shared" si="0"/>
        <v>196.36363636363637</v>
      </c>
      <c r="G22" s="6">
        <f t="shared" si="1"/>
        <v>7.2</v>
      </c>
      <c r="H22" s="6">
        <f t="shared" si="2"/>
        <v>7403.5636363636359</v>
      </c>
      <c r="I22" s="15">
        <f>IF(H22&lt;=Impostos!$B$3,Impostos!$C$3,IF(H22&lt;=Impostos!$B$4,Impostos!$C$4,IF(H22&lt;=Impostos!$B$5,Impostos!$C$5,IF(H22&lt;=Impostos!$B$6,Impostos!$C$6,"Teto"))))</f>
        <v>0.14000000000000001</v>
      </c>
      <c r="J22" s="5">
        <f>VLOOKUP(I22,Impostos!$C$3:$D$7,2)</f>
        <v>173.81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78BC-F755-46BD-8A18-5C91EF616E55}">
  <dimension ref="A1:K22"/>
  <sheetViews>
    <sheetView tabSelected="1" zoomScale="85" zoomScaleNormal="85" workbookViewId="0">
      <selection activeCell="K3" sqref="K3"/>
    </sheetView>
  </sheetViews>
  <sheetFormatPr defaultRowHeight="14.4" x14ac:dyDescent="0.3"/>
  <cols>
    <col min="1" max="1" width="37.6640625" bestFit="1" customWidth="1"/>
    <col min="2" max="2" width="13.44140625" bestFit="1" customWidth="1"/>
    <col min="3" max="3" width="12.21875" style="5" bestFit="1" customWidth="1"/>
    <col min="4" max="4" width="11.21875" bestFit="1" customWidth="1"/>
    <col min="6" max="6" width="10.33203125" bestFit="1" customWidth="1"/>
    <col min="7" max="7" width="9.33203125" bestFit="1" customWidth="1"/>
    <col min="8" max="8" width="12.88671875" bestFit="1" customWidth="1"/>
    <col min="9" max="9" width="6.5546875" bestFit="1" customWidth="1"/>
    <col min="10" max="10" width="10.44140625" bestFit="1" customWidth="1"/>
  </cols>
  <sheetData>
    <row r="1" spans="1:11" x14ac:dyDescent="0.3">
      <c r="A1" t="s">
        <v>35</v>
      </c>
    </row>
    <row r="2" spans="1:11" x14ac:dyDescent="0.3">
      <c r="A2" t="s">
        <v>20</v>
      </c>
      <c r="B2" t="s">
        <v>21</v>
      </c>
      <c r="C2" s="5" t="s">
        <v>28</v>
      </c>
      <c r="D2" t="s">
        <v>22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39</v>
      </c>
      <c r="K2" t="s">
        <v>34</v>
      </c>
    </row>
    <row r="3" spans="1:11" x14ac:dyDescent="0.3">
      <c r="A3" t="s">
        <v>0</v>
      </c>
      <c r="B3" t="s">
        <v>23</v>
      </c>
      <c r="C3" s="5">
        <v>6300</v>
      </c>
      <c r="D3">
        <v>8</v>
      </c>
      <c r="E3" s="2">
        <v>1.5E-3</v>
      </c>
      <c r="F3" s="5">
        <f>(C3/220+C3/220*50%)*D3</f>
        <v>343.63636363636363</v>
      </c>
      <c r="G3" s="6">
        <f>C3*E3</f>
        <v>9.4500000000000011</v>
      </c>
      <c r="H3" s="6">
        <f>C3+F3+G3</f>
        <v>6653.0863636363638</v>
      </c>
      <c r="I3" s="14">
        <f>IF(H3&lt;=Impostos!$B$3,Impostos!$C$3,IF(H3&lt;=Impostos!$B$4,Impostos!$C$4,IF(H3&lt;=Impostos!$B$5,Impostos!$C$5,IF(H3&lt;=Impostos!$B$6,Impostos!$C$6,"Teto"))))</f>
        <v>0.14000000000000001</v>
      </c>
      <c r="J3" s="16">
        <f>VLOOKUP(I3,Impostos!$C$3:$D$7,2)</f>
        <v>173.81</v>
      </c>
    </row>
    <row r="4" spans="1:11" x14ac:dyDescent="0.3">
      <c r="A4" t="s">
        <v>1</v>
      </c>
      <c r="B4" t="s">
        <v>24</v>
      </c>
      <c r="C4" s="5">
        <v>1600</v>
      </c>
      <c r="D4">
        <v>5</v>
      </c>
      <c r="E4" s="2">
        <v>0</v>
      </c>
      <c r="F4" s="5">
        <f t="shared" ref="F4:F22" si="0">(C4/220+C4/220*50%)*D4</f>
        <v>54.54545454545454</v>
      </c>
      <c r="G4" s="6">
        <f t="shared" ref="G4:G22" si="1">C4*E4</f>
        <v>0</v>
      </c>
      <c r="H4" s="6">
        <f t="shared" ref="H4:H22" si="2">C4+F4+G4</f>
        <v>1654.5454545454545</v>
      </c>
      <c r="I4" s="14">
        <f>IF(H4&lt;=Impostos!$B$3,Impostos!$C$3,IF(H4&lt;=Impostos!$B$4,Impostos!$C$4,IF(H4&lt;=Impostos!$B$5,Impostos!$C$5,IF(H4&lt;=Impostos!$B$6,Impostos!$C$6,"Teto"))))</f>
        <v>0.09</v>
      </c>
      <c r="J4" s="16">
        <f>VLOOKUP(I4,Impostos!$C$3:$D$7,2)</f>
        <v>19.53</v>
      </c>
    </row>
    <row r="5" spans="1:11" x14ac:dyDescent="0.3">
      <c r="A5" t="s">
        <v>2</v>
      </c>
      <c r="B5" t="s">
        <v>25</v>
      </c>
      <c r="C5" s="5">
        <v>8500</v>
      </c>
      <c r="D5">
        <v>0</v>
      </c>
      <c r="E5" s="2">
        <v>5.0000000000000001E-4</v>
      </c>
      <c r="F5" s="5">
        <f t="shared" si="0"/>
        <v>0</v>
      </c>
      <c r="G5" s="6">
        <f t="shared" si="1"/>
        <v>4.25</v>
      </c>
      <c r="H5" s="6">
        <f t="shared" si="2"/>
        <v>8504.25</v>
      </c>
      <c r="I5" s="14" t="str">
        <f>IF(H5&lt;=Impostos!$B$3,Impostos!$C$3,IF(H5&lt;=Impostos!$B$4,Impostos!$C$4,IF(H5&lt;=Impostos!$B$5,Impostos!$C$5,IF(H5&lt;=Impostos!$B$6,Impostos!$C$6,"Teto"))))</f>
        <v>Teto</v>
      </c>
      <c r="J5" s="16">
        <f>VLOOKUP(I5,Impostos!$C$3:$D$7,2)</f>
        <v>0</v>
      </c>
    </row>
    <row r="6" spans="1:11" x14ac:dyDescent="0.3">
      <c r="A6" t="s">
        <v>3</v>
      </c>
      <c r="B6" t="s">
        <v>23</v>
      </c>
      <c r="C6" s="5">
        <v>5300</v>
      </c>
      <c r="D6">
        <v>1</v>
      </c>
      <c r="E6" s="2">
        <v>0</v>
      </c>
      <c r="F6" s="5">
        <f t="shared" si="0"/>
        <v>36.136363636363633</v>
      </c>
      <c r="G6" s="6">
        <f t="shared" si="1"/>
        <v>0</v>
      </c>
      <c r="H6" s="6">
        <f t="shared" si="2"/>
        <v>5336.136363636364</v>
      </c>
      <c r="I6" s="14">
        <f>IF(H6&lt;=Impostos!$B$3,Impostos!$C$3,IF(H6&lt;=Impostos!$B$4,Impostos!$C$4,IF(H6&lt;=Impostos!$B$5,Impostos!$C$5,IF(H6&lt;=Impostos!$B$6,Impostos!$C$6,"Teto"))))</f>
        <v>0.14000000000000001</v>
      </c>
      <c r="J6" s="16">
        <f>VLOOKUP(I6,Impostos!$C$3:$D$7,2)</f>
        <v>173.81</v>
      </c>
    </row>
    <row r="7" spans="1:11" x14ac:dyDescent="0.3">
      <c r="A7" t="s">
        <v>4</v>
      </c>
      <c r="B7" t="s">
        <v>23</v>
      </c>
      <c r="C7" s="5">
        <v>5500</v>
      </c>
      <c r="D7">
        <v>15</v>
      </c>
      <c r="E7" s="2">
        <v>5.0000000000000001E-4</v>
      </c>
      <c r="F7" s="5">
        <f t="shared" si="0"/>
        <v>562.5</v>
      </c>
      <c r="G7" s="6">
        <f t="shared" si="1"/>
        <v>2.75</v>
      </c>
      <c r="H7" s="6">
        <f t="shared" si="2"/>
        <v>6065.25</v>
      </c>
      <c r="I7" s="14">
        <f>IF(H7&lt;=Impostos!$B$3,Impostos!$C$3,IF(H7&lt;=Impostos!$B$4,Impostos!$C$4,IF(H7&lt;=Impostos!$B$5,Impostos!$C$5,IF(H7&lt;=Impostos!$B$6,Impostos!$C$6,"Teto"))))</f>
        <v>0.14000000000000001</v>
      </c>
      <c r="J7" s="16">
        <f>VLOOKUP(I7,Impostos!$C$3:$D$7,2)</f>
        <v>173.81</v>
      </c>
    </row>
    <row r="8" spans="1:11" x14ac:dyDescent="0.3">
      <c r="A8" t="s">
        <v>5</v>
      </c>
      <c r="B8" t="s">
        <v>23</v>
      </c>
      <c r="C8" s="5">
        <v>5600</v>
      </c>
      <c r="D8">
        <v>5</v>
      </c>
      <c r="E8" s="2">
        <v>1E-3</v>
      </c>
      <c r="F8" s="5">
        <f t="shared" si="0"/>
        <v>190.90909090909091</v>
      </c>
      <c r="G8" s="6">
        <f t="shared" si="1"/>
        <v>5.6000000000000005</v>
      </c>
      <c r="H8" s="6">
        <f t="shared" si="2"/>
        <v>5796.5090909090914</v>
      </c>
      <c r="I8" s="14">
        <f>IF(H8&lt;=Impostos!$B$3,Impostos!$C$3,IF(H8&lt;=Impostos!$B$4,Impostos!$C$4,IF(H8&lt;=Impostos!$B$5,Impostos!$C$5,IF(H8&lt;=Impostos!$B$6,Impostos!$C$6,"Teto"))))</f>
        <v>0.14000000000000001</v>
      </c>
      <c r="J8" s="16">
        <f>VLOOKUP(I8,Impostos!$C$3:$D$7,2)</f>
        <v>173.81</v>
      </c>
    </row>
    <row r="9" spans="1:11" x14ac:dyDescent="0.3">
      <c r="A9" t="s">
        <v>6</v>
      </c>
      <c r="B9" t="s">
        <v>26</v>
      </c>
      <c r="C9" s="5">
        <v>9600</v>
      </c>
      <c r="D9">
        <v>13</v>
      </c>
      <c r="E9" s="2">
        <v>1.5E-3</v>
      </c>
      <c r="F9" s="5">
        <f t="shared" si="0"/>
        <v>850.90909090909088</v>
      </c>
      <c r="G9" s="6">
        <f t="shared" si="1"/>
        <v>14.4</v>
      </c>
      <c r="H9" s="6">
        <f t="shared" si="2"/>
        <v>10465.30909090909</v>
      </c>
      <c r="I9" s="14" t="str">
        <f>IF(H9&lt;=Impostos!$B$3,Impostos!$C$3,IF(H9&lt;=Impostos!$B$4,Impostos!$C$4,IF(H9&lt;=Impostos!$B$5,Impostos!$C$5,IF(H9&lt;=Impostos!$B$6,Impostos!$C$6,"Teto"))))</f>
        <v>Teto</v>
      </c>
      <c r="J9" s="16">
        <f>VLOOKUP(I9,Impostos!$C$3:$D$7,2)</f>
        <v>0</v>
      </c>
    </row>
    <row r="10" spans="1:11" x14ac:dyDescent="0.3">
      <c r="A10" t="s">
        <v>7</v>
      </c>
      <c r="B10" t="s">
        <v>23</v>
      </c>
      <c r="C10" s="5">
        <v>5600</v>
      </c>
      <c r="D10">
        <v>16</v>
      </c>
      <c r="E10" s="2">
        <v>1.5E-3</v>
      </c>
      <c r="F10" s="5">
        <f t="shared" si="0"/>
        <v>610.90909090909088</v>
      </c>
      <c r="G10" s="6">
        <f t="shared" si="1"/>
        <v>8.4</v>
      </c>
      <c r="H10" s="6">
        <f t="shared" si="2"/>
        <v>6219.3090909090906</v>
      </c>
      <c r="I10" s="14">
        <f>IF(H10&lt;=Impostos!$B$3,Impostos!$C$3,IF(H10&lt;=Impostos!$B$4,Impostos!$C$4,IF(H10&lt;=Impostos!$B$5,Impostos!$C$5,IF(H10&lt;=Impostos!$B$6,Impostos!$C$6,"Teto"))))</f>
        <v>0.14000000000000001</v>
      </c>
      <c r="J10" s="16">
        <f>VLOOKUP(I10,Impostos!$C$3:$D$7,2)</f>
        <v>173.81</v>
      </c>
    </row>
    <row r="11" spans="1:11" x14ac:dyDescent="0.3">
      <c r="A11" t="s">
        <v>8</v>
      </c>
      <c r="B11" t="s">
        <v>27</v>
      </c>
      <c r="C11" s="5">
        <v>3000</v>
      </c>
      <c r="D11">
        <v>7</v>
      </c>
      <c r="E11" s="2">
        <v>1.5E-3</v>
      </c>
      <c r="F11" s="5">
        <f t="shared" si="0"/>
        <v>143.18181818181819</v>
      </c>
      <c r="G11" s="6">
        <f t="shared" si="1"/>
        <v>4.5</v>
      </c>
      <c r="H11" s="6">
        <f t="shared" si="2"/>
        <v>3147.681818181818</v>
      </c>
      <c r="I11" s="14">
        <f>IF(H11&lt;=Impostos!$B$3,Impostos!$C$3,IF(H11&lt;=Impostos!$B$4,Impostos!$C$4,IF(H11&lt;=Impostos!$B$5,Impostos!$C$5,IF(H11&lt;=Impostos!$B$6,Impostos!$C$6,"Teto"))))</f>
        <v>0.12</v>
      </c>
      <c r="J11" s="16">
        <f>VLOOKUP(I11,Impostos!$C$3:$D$7,2)</f>
        <v>96.67</v>
      </c>
    </row>
    <row r="12" spans="1:11" x14ac:dyDescent="0.3">
      <c r="A12" t="s">
        <v>9</v>
      </c>
      <c r="B12" t="s">
        <v>24</v>
      </c>
      <c r="C12" s="5">
        <v>2800</v>
      </c>
      <c r="D12">
        <v>2</v>
      </c>
      <c r="E12" s="2">
        <v>5.0000000000000001E-4</v>
      </c>
      <c r="F12" s="5">
        <f t="shared" si="0"/>
        <v>38.18181818181818</v>
      </c>
      <c r="G12" s="6">
        <f t="shared" si="1"/>
        <v>1.4000000000000001</v>
      </c>
      <c r="H12" s="6">
        <f t="shared" si="2"/>
        <v>2839.5818181818181</v>
      </c>
      <c r="I12" s="14">
        <f>IF(H12&lt;=Impostos!$B$3,Impostos!$C$3,IF(H12&lt;=Impostos!$B$4,Impostos!$C$4,IF(H12&lt;=Impostos!$B$5,Impostos!$C$5,IF(H12&lt;=Impostos!$B$6,Impostos!$C$6,"Teto"))))</f>
        <v>0.12</v>
      </c>
      <c r="J12" s="16">
        <f>VLOOKUP(I12,Impostos!$C$3:$D$7,2)</f>
        <v>96.67</v>
      </c>
    </row>
    <row r="13" spans="1:11" x14ac:dyDescent="0.3">
      <c r="A13" t="s">
        <v>10</v>
      </c>
      <c r="B13" t="s">
        <v>26</v>
      </c>
      <c r="C13" s="5">
        <v>9100</v>
      </c>
      <c r="D13">
        <v>15</v>
      </c>
      <c r="E13" s="2">
        <v>1E-3</v>
      </c>
      <c r="F13" s="5">
        <f t="shared" si="0"/>
        <v>930.68181818181824</v>
      </c>
      <c r="G13" s="6">
        <f t="shared" si="1"/>
        <v>9.1</v>
      </c>
      <c r="H13" s="6">
        <f t="shared" si="2"/>
        <v>10039.781818181818</v>
      </c>
      <c r="I13" s="14" t="str">
        <f>IF(H13&lt;=Impostos!$B$3,Impostos!$C$3,IF(H13&lt;=Impostos!$B$4,Impostos!$C$4,IF(H13&lt;=Impostos!$B$5,Impostos!$C$5,IF(H13&lt;=Impostos!$B$6,Impostos!$C$6,"Teto"))))</f>
        <v>Teto</v>
      </c>
      <c r="J13" s="16">
        <f>VLOOKUP(I13,Impostos!$C$3:$D$7,2)</f>
        <v>0</v>
      </c>
    </row>
    <row r="14" spans="1:11" x14ac:dyDescent="0.3">
      <c r="A14" t="s">
        <v>11</v>
      </c>
      <c r="B14" t="s">
        <v>24</v>
      </c>
      <c r="C14" s="5">
        <v>2000</v>
      </c>
      <c r="D14">
        <v>1</v>
      </c>
      <c r="E14" s="2">
        <v>1E-3</v>
      </c>
      <c r="F14" s="5">
        <f t="shared" si="0"/>
        <v>13.636363636363637</v>
      </c>
      <c r="G14" s="6">
        <f t="shared" si="1"/>
        <v>2</v>
      </c>
      <c r="H14" s="6">
        <f t="shared" si="2"/>
        <v>2015.6363636363637</v>
      </c>
      <c r="I14" s="14">
        <f>IF(H14&lt;=Impostos!$B$3,Impostos!$C$3,IF(H14&lt;=Impostos!$B$4,Impostos!$C$4,IF(H14&lt;=Impostos!$B$5,Impostos!$C$5,IF(H14&lt;=Impostos!$B$6,Impostos!$C$6,"Teto"))))</f>
        <v>0.09</v>
      </c>
      <c r="J14" s="16">
        <f>VLOOKUP(I14,Impostos!$C$3:$D$7,2)</f>
        <v>19.53</v>
      </c>
    </row>
    <row r="15" spans="1:11" x14ac:dyDescent="0.3">
      <c r="A15" t="s">
        <v>12</v>
      </c>
      <c r="B15" t="s">
        <v>27</v>
      </c>
      <c r="C15" s="5">
        <v>3500</v>
      </c>
      <c r="D15">
        <v>17</v>
      </c>
      <c r="E15" s="2">
        <v>1E-3</v>
      </c>
      <c r="F15" s="5">
        <f t="shared" si="0"/>
        <v>405.68181818181819</v>
      </c>
      <c r="G15" s="6">
        <f t="shared" si="1"/>
        <v>3.5</v>
      </c>
      <c r="H15" s="6">
        <f t="shared" si="2"/>
        <v>3909.181818181818</v>
      </c>
      <c r="I15" s="14">
        <f>IF(H15&lt;=Impostos!$B$3,Impostos!$C$3,IF(H15&lt;=Impostos!$B$4,Impostos!$C$4,IF(H15&lt;=Impostos!$B$5,Impostos!$C$5,IF(H15&lt;=Impostos!$B$6,Impostos!$C$6,"Teto"))))</f>
        <v>0.14000000000000001</v>
      </c>
      <c r="J15" s="16">
        <f>VLOOKUP(I15,Impostos!$C$3:$D$7,2)</f>
        <v>173.81</v>
      </c>
    </row>
    <row r="16" spans="1:11" x14ac:dyDescent="0.3">
      <c r="A16" t="s">
        <v>13</v>
      </c>
      <c r="B16" t="s">
        <v>27</v>
      </c>
      <c r="C16" s="5">
        <v>4600</v>
      </c>
      <c r="D16">
        <v>10</v>
      </c>
      <c r="E16" s="2">
        <v>1.5E-3</v>
      </c>
      <c r="F16" s="5">
        <f t="shared" si="0"/>
        <v>313.63636363636368</v>
      </c>
      <c r="G16" s="6">
        <f t="shared" si="1"/>
        <v>6.9</v>
      </c>
      <c r="H16" s="6">
        <f t="shared" si="2"/>
        <v>4920.5363636363636</v>
      </c>
      <c r="I16" s="14">
        <f>IF(H16&lt;=Impostos!$B$3,Impostos!$C$3,IF(H16&lt;=Impostos!$B$4,Impostos!$C$4,IF(H16&lt;=Impostos!$B$5,Impostos!$C$5,IF(H16&lt;=Impostos!$B$6,Impostos!$C$6,"Teto"))))</f>
        <v>0.14000000000000001</v>
      </c>
      <c r="J16" s="16">
        <f>VLOOKUP(I16,Impostos!$C$3:$D$7,2)</f>
        <v>173.81</v>
      </c>
    </row>
    <row r="17" spans="1:10" x14ac:dyDescent="0.3">
      <c r="A17" t="s">
        <v>14</v>
      </c>
      <c r="B17" t="s">
        <v>24</v>
      </c>
      <c r="C17" s="5">
        <v>1700</v>
      </c>
      <c r="D17">
        <v>7</v>
      </c>
      <c r="E17" s="2">
        <v>1E-3</v>
      </c>
      <c r="F17" s="5">
        <f t="shared" si="0"/>
        <v>81.13636363636364</v>
      </c>
      <c r="G17" s="6">
        <f t="shared" si="1"/>
        <v>1.7</v>
      </c>
      <c r="H17" s="6">
        <f t="shared" si="2"/>
        <v>1782.8363636363638</v>
      </c>
      <c r="I17" s="14">
        <f>IF(H17&lt;=Impostos!$B$3,Impostos!$C$3,IF(H17&lt;=Impostos!$B$4,Impostos!$C$4,IF(H17&lt;=Impostos!$B$5,Impostos!$C$5,IF(H17&lt;=Impostos!$B$6,Impostos!$C$6,"Teto"))))</f>
        <v>0.09</v>
      </c>
      <c r="J17" s="16">
        <f>VLOOKUP(I17,Impostos!$C$3:$D$7,2)</f>
        <v>19.53</v>
      </c>
    </row>
    <row r="18" spans="1:10" x14ac:dyDescent="0.3">
      <c r="A18" t="s">
        <v>15</v>
      </c>
      <c r="B18" t="s">
        <v>25</v>
      </c>
      <c r="C18" s="5">
        <v>7500</v>
      </c>
      <c r="D18">
        <v>17</v>
      </c>
      <c r="E18" s="2">
        <v>1E-3</v>
      </c>
      <c r="F18" s="5">
        <f t="shared" si="0"/>
        <v>869.31818181818187</v>
      </c>
      <c r="G18" s="6">
        <f t="shared" si="1"/>
        <v>7.5</v>
      </c>
      <c r="H18" s="6">
        <f t="shared" si="2"/>
        <v>8376.818181818182</v>
      </c>
      <c r="I18" s="14" t="str">
        <f>IF(H18&lt;=Impostos!$B$3,Impostos!$C$3,IF(H18&lt;=Impostos!$B$4,Impostos!$C$4,IF(H18&lt;=Impostos!$B$5,Impostos!$C$5,IF(H18&lt;=Impostos!$B$6,Impostos!$C$6,"Teto"))))</f>
        <v>Teto</v>
      </c>
      <c r="J18" s="16">
        <f>VLOOKUP(I18,Impostos!$C$3:$D$7,2)</f>
        <v>0</v>
      </c>
    </row>
    <row r="19" spans="1:10" x14ac:dyDescent="0.3">
      <c r="A19" t="s">
        <v>16</v>
      </c>
      <c r="B19" t="s">
        <v>24</v>
      </c>
      <c r="C19" s="5">
        <v>2400</v>
      </c>
      <c r="D19">
        <v>0</v>
      </c>
      <c r="E19" s="2">
        <v>5.0000000000000001E-4</v>
      </c>
      <c r="F19" s="5">
        <f t="shared" si="0"/>
        <v>0</v>
      </c>
      <c r="G19" s="6">
        <f t="shared" si="1"/>
        <v>1.2</v>
      </c>
      <c r="H19" s="6">
        <f t="shared" si="2"/>
        <v>2401.1999999999998</v>
      </c>
      <c r="I19" s="14">
        <f>IF(H19&lt;=Impostos!$B$3,Impostos!$C$3,IF(H19&lt;=Impostos!$B$4,Impostos!$C$4,IF(H19&lt;=Impostos!$B$5,Impostos!$C$5,IF(H19&lt;=Impostos!$B$6,Impostos!$C$6,"Teto"))))</f>
        <v>0.09</v>
      </c>
      <c r="J19" s="16">
        <f>VLOOKUP(I19,Impostos!$C$3:$D$7,2)</f>
        <v>19.53</v>
      </c>
    </row>
    <row r="20" spans="1:10" x14ac:dyDescent="0.3">
      <c r="A20" t="s">
        <v>17</v>
      </c>
      <c r="B20" t="s">
        <v>26</v>
      </c>
      <c r="C20" s="5">
        <v>9000</v>
      </c>
      <c r="D20">
        <v>14</v>
      </c>
      <c r="E20" s="2">
        <v>5.0000000000000001E-4</v>
      </c>
      <c r="F20" s="5">
        <f t="shared" si="0"/>
        <v>859.09090909090901</v>
      </c>
      <c r="G20" s="6">
        <f t="shared" si="1"/>
        <v>4.5</v>
      </c>
      <c r="H20" s="6">
        <f t="shared" si="2"/>
        <v>9863.5909090909081</v>
      </c>
      <c r="I20" s="14" t="str">
        <f>IF(H20&lt;=Impostos!$B$3,Impostos!$C$3,IF(H20&lt;=Impostos!$B$4,Impostos!$C$4,IF(H20&lt;=Impostos!$B$5,Impostos!$C$5,IF(H20&lt;=Impostos!$B$6,Impostos!$C$6,"Teto"))))</f>
        <v>Teto</v>
      </c>
      <c r="J20" s="16">
        <f>VLOOKUP(I20,Impostos!$C$3:$D$7,2)</f>
        <v>0</v>
      </c>
    </row>
    <row r="21" spans="1:10" x14ac:dyDescent="0.3">
      <c r="A21" t="s">
        <v>18</v>
      </c>
      <c r="B21" t="s">
        <v>25</v>
      </c>
      <c r="C21" s="5">
        <v>8400</v>
      </c>
      <c r="D21">
        <v>15</v>
      </c>
      <c r="E21" s="2">
        <v>1E-3</v>
      </c>
      <c r="F21" s="5">
        <f t="shared" si="0"/>
        <v>859.09090909090901</v>
      </c>
      <c r="G21" s="6">
        <f t="shared" si="1"/>
        <v>8.4</v>
      </c>
      <c r="H21" s="6">
        <f t="shared" si="2"/>
        <v>9267.4909090909077</v>
      </c>
      <c r="I21" s="14" t="str">
        <f>IF(H21&lt;=Impostos!$B$3,Impostos!$C$3,IF(H21&lt;=Impostos!$B$4,Impostos!$C$4,IF(H21&lt;=Impostos!$B$5,Impostos!$C$5,IF(H21&lt;=Impostos!$B$6,Impostos!$C$6,"Teto"))))</f>
        <v>Teto</v>
      </c>
      <c r="J21" s="16">
        <f>VLOOKUP(I21,Impostos!$C$3:$D$7,2)</f>
        <v>0</v>
      </c>
    </row>
    <row r="22" spans="1:10" x14ac:dyDescent="0.3">
      <c r="A22" s="1" t="s">
        <v>19</v>
      </c>
      <c r="B22" t="s">
        <v>25</v>
      </c>
      <c r="C22" s="5">
        <v>7200</v>
      </c>
      <c r="D22">
        <v>4</v>
      </c>
      <c r="E22" s="2">
        <v>1E-3</v>
      </c>
      <c r="F22" s="5">
        <f t="shared" si="0"/>
        <v>196.36363636363637</v>
      </c>
      <c r="G22" s="6">
        <f t="shared" si="1"/>
        <v>7.2</v>
      </c>
      <c r="H22" s="6">
        <f t="shared" si="2"/>
        <v>7403.5636363636359</v>
      </c>
      <c r="I22" s="14">
        <f>IF(H22&lt;=Impostos!$B$3,Impostos!$C$3,IF(H22&lt;=Impostos!$B$4,Impostos!$C$4,IF(H22&lt;=Impostos!$B$5,Impostos!$C$5,IF(H22&lt;=Impostos!$B$6,Impostos!$C$6,"Teto"))))</f>
        <v>0.14000000000000001</v>
      </c>
      <c r="J22" s="16">
        <f>VLOOKUP(I22,Impostos!$C$3:$D$7,2)</f>
        <v>173.81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AD0B-4A68-4CA1-B1DF-C6CB2F41CF5C}">
  <dimension ref="A1:D15"/>
  <sheetViews>
    <sheetView zoomScale="85" zoomScaleNormal="85" workbookViewId="0">
      <selection sqref="A1:D1"/>
    </sheetView>
  </sheetViews>
  <sheetFormatPr defaultRowHeight="14.4" x14ac:dyDescent="0.3"/>
  <cols>
    <col min="1" max="1" width="6.109375" bestFit="1" customWidth="1"/>
    <col min="2" max="2" width="12.21875" bestFit="1" customWidth="1"/>
    <col min="3" max="3" width="12" bestFit="1" customWidth="1"/>
    <col min="4" max="4" width="10.6640625" bestFit="1" customWidth="1"/>
  </cols>
  <sheetData>
    <row r="1" spans="1:4" x14ac:dyDescent="0.3">
      <c r="A1" s="8" t="s">
        <v>36</v>
      </c>
      <c r="B1" s="8"/>
      <c r="C1" s="8"/>
      <c r="D1" s="8"/>
    </row>
    <row r="2" spans="1:4" x14ac:dyDescent="0.3">
      <c r="B2" t="s">
        <v>32</v>
      </c>
      <c r="C2" t="s">
        <v>38</v>
      </c>
      <c r="D2" t="s">
        <v>39</v>
      </c>
    </row>
    <row r="3" spans="1:4" x14ac:dyDescent="0.3">
      <c r="A3" t="s">
        <v>37</v>
      </c>
      <c r="B3" s="5">
        <v>1302.01</v>
      </c>
      <c r="C3" s="3">
        <v>7.4999999999999997E-2</v>
      </c>
      <c r="D3" s="5">
        <v>0</v>
      </c>
    </row>
    <row r="4" spans="1:4" x14ac:dyDescent="0.3">
      <c r="A4" t="s">
        <v>37</v>
      </c>
      <c r="B4" s="5">
        <v>2571.3000000000002</v>
      </c>
      <c r="C4" s="3">
        <v>0.09</v>
      </c>
      <c r="D4" s="5">
        <v>19.53</v>
      </c>
    </row>
    <row r="5" spans="1:4" x14ac:dyDescent="0.3">
      <c r="A5" t="s">
        <v>37</v>
      </c>
      <c r="B5" s="5">
        <v>3856.95</v>
      </c>
      <c r="C5" s="3">
        <v>0.12</v>
      </c>
      <c r="D5" s="5">
        <v>96.67</v>
      </c>
    </row>
    <row r="6" spans="1:4" x14ac:dyDescent="0.3">
      <c r="A6" t="s">
        <v>37</v>
      </c>
      <c r="B6" s="5">
        <v>7507.5</v>
      </c>
      <c r="C6" s="3">
        <v>0.14000000000000001</v>
      </c>
      <c r="D6" s="5">
        <v>173.81</v>
      </c>
    </row>
    <row r="7" spans="1:4" x14ac:dyDescent="0.3">
      <c r="A7" t="s">
        <v>40</v>
      </c>
      <c r="B7" s="5">
        <v>877.23</v>
      </c>
      <c r="C7" s="7" t="s">
        <v>40</v>
      </c>
      <c r="D7" s="5">
        <v>0</v>
      </c>
    </row>
    <row r="8" spans="1:4" x14ac:dyDescent="0.3">
      <c r="B8" s="4"/>
    </row>
    <row r="9" spans="1:4" x14ac:dyDescent="0.3">
      <c r="A9" s="8" t="s">
        <v>41</v>
      </c>
      <c r="B9" s="8"/>
      <c r="C9" s="8"/>
      <c r="D9" s="8"/>
    </row>
    <row r="10" spans="1:4" x14ac:dyDescent="0.3">
      <c r="B10" t="s">
        <v>49</v>
      </c>
      <c r="C10" t="s">
        <v>38</v>
      </c>
      <c r="D10" t="s">
        <v>39</v>
      </c>
    </row>
    <row r="11" spans="1:4" x14ac:dyDescent="0.3">
      <c r="A11" t="s">
        <v>46</v>
      </c>
      <c r="B11" s="17">
        <v>0</v>
      </c>
      <c r="C11" s="2">
        <v>0</v>
      </c>
      <c r="D11" s="5">
        <v>0</v>
      </c>
    </row>
    <row r="12" spans="1:4" x14ac:dyDescent="0.3">
      <c r="A12" t="s">
        <v>37</v>
      </c>
      <c r="B12" s="5">
        <v>1903.99</v>
      </c>
      <c r="C12" s="2">
        <v>7.4999999999999997E-2</v>
      </c>
      <c r="D12" s="5">
        <v>142.80000000000001</v>
      </c>
    </row>
    <row r="13" spans="1:4" x14ac:dyDescent="0.3">
      <c r="A13" t="s">
        <v>37</v>
      </c>
      <c r="B13" s="5">
        <v>2826.66</v>
      </c>
      <c r="C13" s="2">
        <v>0.15</v>
      </c>
      <c r="D13" s="5">
        <v>354.8</v>
      </c>
    </row>
    <row r="14" spans="1:4" x14ac:dyDescent="0.3">
      <c r="A14" t="s">
        <v>37</v>
      </c>
      <c r="B14" s="5">
        <v>3751.06</v>
      </c>
      <c r="C14" s="2">
        <v>0.22500000000000001</v>
      </c>
      <c r="D14" s="5">
        <v>636.13</v>
      </c>
    </row>
    <row r="15" spans="1:4" x14ac:dyDescent="0.3">
      <c r="A15" t="s">
        <v>42</v>
      </c>
      <c r="B15" s="5">
        <v>4664.68</v>
      </c>
      <c r="C15" s="2">
        <v>0.27500000000000002</v>
      </c>
      <c r="D15" s="5">
        <v>869.36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2023-02-13T17:31:28Z</dcterms:created>
  <dcterms:modified xsi:type="dcterms:W3CDTF">2023-02-14T20:05:50Z</dcterms:modified>
</cp:coreProperties>
</file>