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X:\DTI\INDICADORES ELOHIM\"/>
    </mc:Choice>
  </mc:AlternateContent>
  <xr:revisionPtr revIDLastSave="0" documentId="13_ncr:1_{202F3E79-7149-4F63-BAE5-860E857B47E3}" xr6:coauthVersionLast="47" xr6:coauthVersionMax="47" xr10:uidLastSave="{00000000-0000-0000-0000-000000000000}"/>
  <bookViews>
    <workbookView xWindow="-120" yWindow="-120" windowWidth="29040" windowHeight="15840" tabRatio="877" firstSheet="9" activeTab="17" xr2:uid="{00000000-000D-0000-FFFF-FFFF00000000}"/>
  </bookViews>
  <sheets>
    <sheet name="ABSENTEISMO X HHT" sheetId="9" state="hidden" r:id="rId1"/>
    <sheet name="HORAS TERINAMENTOS X HHT" sheetId="6" state="hidden" r:id="rId2"/>
    <sheet name="HORAS DE TREINAMENTO 2021" sheetId="11" state="hidden" r:id="rId3"/>
    <sheet name="Indicadores - Dados" sheetId="1" state="hidden" r:id="rId4"/>
    <sheet name="DASHBOARD" sheetId="3" state="hidden" r:id="rId5"/>
    <sheet name="01.2024" sheetId="47" r:id="rId6"/>
    <sheet name="02.2024" sheetId="49" r:id="rId7"/>
    <sheet name="03.2024" sheetId="50" r:id="rId8"/>
    <sheet name="04.2024" sheetId="51" r:id="rId9"/>
    <sheet name="05.2024" sheetId="53" r:id="rId10"/>
    <sheet name="06.2024" sheetId="54" r:id="rId11"/>
    <sheet name="07.2024" sheetId="55" r:id="rId12"/>
    <sheet name="08.2024" sheetId="56" r:id="rId13"/>
    <sheet name="09.2024" sheetId="57" r:id="rId14"/>
    <sheet name="10.2024" sheetId="58" r:id="rId15"/>
    <sheet name="11.2024" sheetId="59" r:id="rId16"/>
    <sheet name="12.2024" sheetId="60" r:id="rId17"/>
    <sheet name="INDICADORES 2024" sheetId="17" r:id="rId18"/>
    <sheet name="TB TREINAMENTOS" sheetId="26" state="hidden" r:id="rId19"/>
    <sheet name="TB HORAS EXTRAS" sheetId="25" state="hidden" r:id="rId20"/>
    <sheet name="TB ABSENTEISMO" sheetId="20" state="hidden" r:id="rId21"/>
    <sheet name="NUMERO DE FUNCIONARIOS" sheetId="4" state="hidden" r:id="rId22"/>
    <sheet name="SALARIOS" sheetId="5" state="hidden" r:id="rId23"/>
    <sheet name="TB FALTAS INJUSTIFICADAS" sheetId="22" state="hidden" r:id="rId24"/>
    <sheet name="DASHBOARD 2024" sheetId="21" r:id="rId25"/>
    <sheet name="Planilha2" sheetId="52" r:id="rId26"/>
    <sheet name="Planilha1" sheetId="27" state="hidden" r:id="rId27"/>
    <sheet name="FALTAS INJUSTIFICADAS X HHT" sheetId="7" state="hidden" r:id="rId28"/>
    <sheet name="HORAS EXTRAS X HHT" sheetId="10" state="hidden" r:id="rId29"/>
  </sheets>
  <definedNames>
    <definedName name="SegmentaçãodeDados_ANO">#N/A</definedName>
    <definedName name="SegmentaçãodeDados_MÊS">#N/A</definedName>
  </definedNames>
  <calcPr calcId="181029"/>
  <pivotCaches>
    <pivotCache cacheId="0" r:id="rId30"/>
    <pivotCache cacheId="1" r:id="rId31"/>
  </pivotCaches>
  <extLst>
    <ext xmlns:x14="http://schemas.microsoft.com/office/spreadsheetml/2009/9/main" uri="{BBE1A952-AA13-448e-AADC-164F8A28A991}">
      <x14:slicerCaches>
        <x14:slicerCache r:id="rId32"/>
        <x14:slicerCache r:id="rId3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55" l="1"/>
  <c r="D55" i="55"/>
  <c r="E55" i="55"/>
  <c r="F55" i="55"/>
  <c r="G55" i="55"/>
  <c r="H55" i="55"/>
  <c r="I55" i="55"/>
  <c r="J55" i="55"/>
  <c r="K55" i="55"/>
  <c r="L55" i="55"/>
  <c r="M55" i="55"/>
  <c r="B55" i="55"/>
  <c r="N3" i="55"/>
  <c r="N55" i="55" l="1"/>
  <c r="C56" i="54"/>
  <c r="D56" i="54"/>
  <c r="E56" i="54"/>
  <c r="F56" i="54"/>
  <c r="G56" i="54"/>
  <c r="H56" i="54"/>
  <c r="I56" i="54"/>
  <c r="J56" i="54"/>
  <c r="K56" i="54"/>
  <c r="L56" i="54"/>
  <c r="M56" i="54"/>
  <c r="B56" i="54"/>
  <c r="N56" i="54" s="1"/>
  <c r="E27" i="17"/>
  <c r="E25" i="17"/>
  <c r="E22" i="17"/>
  <c r="E20" i="17"/>
  <c r="N17" i="60"/>
  <c r="N18" i="60"/>
  <c r="N19" i="60"/>
  <c r="N20" i="60"/>
  <c r="N21" i="60"/>
  <c r="N22" i="60"/>
  <c r="N23" i="60"/>
  <c r="N24" i="60"/>
  <c r="N25" i="60"/>
  <c r="N26" i="60"/>
  <c r="N27" i="60"/>
  <c r="N28" i="60"/>
  <c r="N29" i="60"/>
  <c r="N30" i="60"/>
  <c r="N31" i="60"/>
  <c r="N32" i="60"/>
  <c r="N33" i="60"/>
  <c r="N34" i="60"/>
  <c r="N35" i="60"/>
  <c r="N36" i="60"/>
  <c r="N37" i="60"/>
  <c r="N38" i="60"/>
  <c r="N39" i="60"/>
  <c r="N40" i="60"/>
  <c r="N41" i="60"/>
  <c r="N42" i="60"/>
  <c r="N43" i="60"/>
  <c r="N44" i="60"/>
  <c r="N45" i="60"/>
  <c r="N46" i="60"/>
  <c r="N47" i="60"/>
  <c r="N48" i="60"/>
  <c r="N49" i="60"/>
  <c r="N50" i="60"/>
  <c r="N51" i="60"/>
  <c r="N52" i="60"/>
  <c r="N53" i="60"/>
  <c r="N54" i="60"/>
  <c r="N55" i="60"/>
  <c r="N17" i="59"/>
  <c r="N22" i="59"/>
  <c r="N23" i="59"/>
  <c r="N24" i="59"/>
  <c r="N25" i="59"/>
  <c r="N26" i="59"/>
  <c r="N27" i="59"/>
  <c r="N28" i="59"/>
  <c r="N29" i="59"/>
  <c r="N30" i="59"/>
  <c r="N31" i="59"/>
  <c r="N32" i="59"/>
  <c r="N33" i="59"/>
  <c r="N34" i="59"/>
  <c r="N35" i="59"/>
  <c r="N36" i="59"/>
  <c r="N37" i="59"/>
  <c r="N38" i="59"/>
  <c r="N39" i="59"/>
  <c r="N40" i="59"/>
  <c r="N41" i="59"/>
  <c r="N42" i="59"/>
  <c r="N43" i="59"/>
  <c r="N44" i="59"/>
  <c r="N45" i="59"/>
  <c r="N46" i="59"/>
  <c r="N47" i="59"/>
  <c r="N48" i="59"/>
  <c r="N49" i="59"/>
  <c r="N50" i="59"/>
  <c r="N51" i="59"/>
  <c r="N52" i="59"/>
  <c r="N53" i="59"/>
  <c r="N54" i="59"/>
  <c r="N55" i="59"/>
  <c r="N17" i="58"/>
  <c r="N18" i="58"/>
  <c r="N19" i="58"/>
  <c r="N20" i="58"/>
  <c r="N21" i="58"/>
  <c r="N22" i="58"/>
  <c r="N23" i="58"/>
  <c r="N24" i="58"/>
  <c r="N25" i="58"/>
  <c r="N26" i="58"/>
  <c r="N27" i="58"/>
  <c r="N28" i="58"/>
  <c r="N29" i="58"/>
  <c r="N30" i="58"/>
  <c r="N31" i="58"/>
  <c r="N32" i="58"/>
  <c r="N33" i="58"/>
  <c r="N34" i="58"/>
  <c r="N35" i="58"/>
  <c r="N36" i="58"/>
  <c r="N37" i="58"/>
  <c r="N38" i="58"/>
  <c r="N39" i="58"/>
  <c r="N40" i="58"/>
  <c r="N41" i="58"/>
  <c r="N42" i="58"/>
  <c r="N43" i="58"/>
  <c r="N44" i="58"/>
  <c r="N45" i="58"/>
  <c r="N46" i="58"/>
  <c r="N47" i="58"/>
  <c r="N48" i="58"/>
  <c r="N49" i="58"/>
  <c r="N50" i="58"/>
  <c r="N51" i="58"/>
  <c r="N52" i="58"/>
  <c r="N53" i="58"/>
  <c r="N54" i="58"/>
  <c r="N55" i="58"/>
  <c r="N17" i="57"/>
  <c r="N18" i="57"/>
  <c r="N19" i="57"/>
  <c r="N20" i="57"/>
  <c r="N21" i="57"/>
  <c r="N22" i="57"/>
  <c r="N23" i="57"/>
  <c r="N24" i="57"/>
  <c r="N25" i="57"/>
  <c r="N26" i="57"/>
  <c r="N27" i="57"/>
  <c r="N28" i="57"/>
  <c r="N29" i="57"/>
  <c r="N30" i="57"/>
  <c r="N31" i="57"/>
  <c r="N32" i="57"/>
  <c r="N33" i="57"/>
  <c r="N34" i="57"/>
  <c r="N35" i="57"/>
  <c r="N36" i="57"/>
  <c r="N37" i="57"/>
  <c r="N38" i="57"/>
  <c r="N39" i="57"/>
  <c r="N40" i="57"/>
  <c r="N41" i="57"/>
  <c r="N42" i="57"/>
  <c r="N43" i="57"/>
  <c r="N44" i="57"/>
  <c r="N45" i="57"/>
  <c r="N46" i="57"/>
  <c r="N47" i="57"/>
  <c r="N48" i="57"/>
  <c r="N49" i="57"/>
  <c r="N50" i="57"/>
  <c r="N51" i="57"/>
  <c r="N52" i="57"/>
  <c r="N53" i="57"/>
  <c r="N54" i="57"/>
  <c r="N55" i="57"/>
  <c r="N18" i="56"/>
  <c r="N19" i="56"/>
  <c r="N20" i="56"/>
  <c r="N21" i="56"/>
  <c r="N22" i="56"/>
  <c r="N23" i="56"/>
  <c r="N24" i="56"/>
  <c r="N25" i="56"/>
  <c r="N26" i="56"/>
  <c r="N27" i="56"/>
  <c r="N28" i="56"/>
  <c r="N29" i="56"/>
  <c r="N30" i="56"/>
  <c r="N31" i="56"/>
  <c r="N32" i="56"/>
  <c r="N33" i="56"/>
  <c r="N34" i="56"/>
  <c r="N35" i="56"/>
  <c r="N36" i="56"/>
  <c r="N37" i="56"/>
  <c r="N38" i="56"/>
  <c r="N39" i="56"/>
  <c r="N40" i="56"/>
  <c r="N41" i="56"/>
  <c r="N42" i="56"/>
  <c r="N43" i="56"/>
  <c r="N44" i="56"/>
  <c r="N45" i="56"/>
  <c r="N46" i="56"/>
  <c r="N47" i="56"/>
  <c r="N48" i="56"/>
  <c r="N49" i="56"/>
  <c r="N50" i="56"/>
  <c r="N51" i="56"/>
  <c r="N52" i="56"/>
  <c r="N53" i="56"/>
  <c r="N18" i="55"/>
  <c r="N19" i="55"/>
  <c r="N20" i="55"/>
  <c r="N21" i="55"/>
  <c r="N22" i="55"/>
  <c r="N23" i="55"/>
  <c r="N24" i="55"/>
  <c r="N25" i="55"/>
  <c r="N26" i="55"/>
  <c r="N27" i="55"/>
  <c r="N28" i="55"/>
  <c r="N29" i="55"/>
  <c r="N30" i="55"/>
  <c r="N31" i="55"/>
  <c r="N33" i="55"/>
  <c r="N34" i="55"/>
  <c r="N35" i="55"/>
  <c r="N36" i="55"/>
  <c r="N37" i="55"/>
  <c r="N38" i="55"/>
  <c r="N39" i="55"/>
  <c r="N40" i="55"/>
  <c r="N41" i="55"/>
  <c r="N42" i="55"/>
  <c r="N43" i="55"/>
  <c r="N44" i="55"/>
  <c r="N45" i="55"/>
  <c r="N46" i="55"/>
  <c r="N47" i="55"/>
  <c r="N48" i="55"/>
  <c r="N49" i="55"/>
  <c r="N50" i="55"/>
  <c r="N51" i="55"/>
  <c r="N52" i="55"/>
  <c r="N53" i="55"/>
  <c r="N54" i="55"/>
  <c r="N17" i="54"/>
  <c r="N18" i="54"/>
  <c r="N19" i="54"/>
  <c r="N20" i="54"/>
  <c r="N21" i="54"/>
  <c r="N22" i="54"/>
  <c r="N23" i="54"/>
  <c r="N24" i="54"/>
  <c r="N25" i="54"/>
  <c r="N26" i="54"/>
  <c r="N27" i="54"/>
  <c r="N28" i="54"/>
  <c r="N29" i="54"/>
  <c r="N30" i="54"/>
  <c r="N31" i="54"/>
  <c r="N32" i="54"/>
  <c r="N33" i="54"/>
  <c r="N34" i="54"/>
  <c r="N35" i="54"/>
  <c r="N36" i="54"/>
  <c r="N37" i="54"/>
  <c r="N38" i="54"/>
  <c r="N39" i="54"/>
  <c r="N40" i="54"/>
  <c r="N41" i="54"/>
  <c r="N42" i="54"/>
  <c r="N43" i="54"/>
  <c r="N44" i="54"/>
  <c r="N45" i="54"/>
  <c r="N46" i="54"/>
  <c r="N47" i="54"/>
  <c r="N48" i="54"/>
  <c r="N49" i="54"/>
  <c r="N50" i="54"/>
  <c r="N51" i="54"/>
  <c r="N52" i="54"/>
  <c r="N53" i="54"/>
  <c r="N54" i="54"/>
  <c r="N55" i="54"/>
  <c r="M56" i="60"/>
  <c r="L56" i="60"/>
  <c r="K56" i="60"/>
  <c r="J56" i="60"/>
  <c r="I56" i="60"/>
  <c r="H56" i="60"/>
  <c r="G56" i="60"/>
  <c r="F56" i="60"/>
  <c r="E56" i="60"/>
  <c r="D56" i="60"/>
  <c r="C56" i="60"/>
  <c r="B56" i="60"/>
  <c r="N16" i="60"/>
  <c r="N15" i="60"/>
  <c r="N14" i="60"/>
  <c r="N13" i="60"/>
  <c r="N12" i="60"/>
  <c r="N11" i="60"/>
  <c r="N10" i="60"/>
  <c r="N9" i="60"/>
  <c r="N8" i="60"/>
  <c r="N7" i="60"/>
  <c r="N6" i="60"/>
  <c r="N5" i="60"/>
  <c r="N4" i="60"/>
  <c r="N3" i="60"/>
  <c r="O2" i="60"/>
  <c r="J13" i="17" s="1"/>
  <c r="N2" i="60"/>
  <c r="M56" i="59"/>
  <c r="L56" i="59"/>
  <c r="K56" i="59"/>
  <c r="J56" i="59"/>
  <c r="I56" i="59"/>
  <c r="H56" i="59"/>
  <c r="G56" i="59"/>
  <c r="F56" i="59"/>
  <c r="E56" i="59"/>
  <c r="D56" i="59"/>
  <c r="C56" i="59"/>
  <c r="B56" i="59"/>
  <c r="N21" i="59"/>
  <c r="N20" i="59"/>
  <c r="N19" i="59"/>
  <c r="N18" i="59"/>
  <c r="N16" i="59"/>
  <c r="N15" i="59"/>
  <c r="N14" i="59"/>
  <c r="N13" i="59"/>
  <c r="N12" i="59"/>
  <c r="N11" i="59"/>
  <c r="N10" i="59"/>
  <c r="N9" i="59"/>
  <c r="N8" i="59"/>
  <c r="N7" i="59"/>
  <c r="N6" i="59"/>
  <c r="N5" i="59"/>
  <c r="N4" i="59"/>
  <c r="N3" i="59"/>
  <c r="O2" i="59"/>
  <c r="J12" i="17" s="1"/>
  <c r="N2" i="59"/>
  <c r="M56" i="58"/>
  <c r="L56" i="58"/>
  <c r="K56" i="58"/>
  <c r="J56" i="58"/>
  <c r="I56" i="58"/>
  <c r="H56" i="58"/>
  <c r="G56" i="58"/>
  <c r="F56" i="58"/>
  <c r="E56" i="58"/>
  <c r="D56" i="58"/>
  <c r="C56" i="58"/>
  <c r="B56" i="58"/>
  <c r="N16" i="58"/>
  <c r="N15" i="58"/>
  <c r="N14" i="58"/>
  <c r="N13" i="58"/>
  <c r="N12" i="58"/>
  <c r="N11" i="58"/>
  <c r="N10" i="58"/>
  <c r="N9" i="58"/>
  <c r="N8" i="58"/>
  <c r="N7" i="58"/>
  <c r="N6" i="58"/>
  <c r="N5" i="58"/>
  <c r="N4" i="58"/>
  <c r="N3" i="58"/>
  <c r="O2" i="58"/>
  <c r="J11" i="17" s="1"/>
  <c r="N2" i="58"/>
  <c r="M56" i="57"/>
  <c r="L56" i="57"/>
  <c r="K56" i="57"/>
  <c r="J56" i="57"/>
  <c r="I56" i="57"/>
  <c r="H56" i="57"/>
  <c r="G56" i="57"/>
  <c r="F56" i="57"/>
  <c r="E56" i="57"/>
  <c r="D56" i="57"/>
  <c r="C56" i="57"/>
  <c r="B56" i="57"/>
  <c r="N16" i="57"/>
  <c r="N15" i="57"/>
  <c r="N14" i="57"/>
  <c r="N13" i="57"/>
  <c r="N12" i="57"/>
  <c r="N11" i="57"/>
  <c r="N10" i="57"/>
  <c r="N9" i="57"/>
  <c r="N8" i="57"/>
  <c r="N7" i="57"/>
  <c r="N6" i="57"/>
  <c r="N5" i="57"/>
  <c r="N4" i="57"/>
  <c r="N3" i="57"/>
  <c r="O2" i="57"/>
  <c r="J10" i="17" s="1"/>
  <c r="N2" i="57"/>
  <c r="M54" i="56"/>
  <c r="L54" i="56"/>
  <c r="K54" i="56"/>
  <c r="J54" i="56"/>
  <c r="I54" i="56"/>
  <c r="H54" i="56"/>
  <c r="G54" i="56"/>
  <c r="F54" i="56"/>
  <c r="E54" i="56"/>
  <c r="D54" i="56"/>
  <c r="C54" i="56"/>
  <c r="B54" i="56"/>
  <c r="N17" i="56"/>
  <c r="N16" i="56"/>
  <c r="N15" i="56"/>
  <c r="N14" i="56"/>
  <c r="N13" i="56"/>
  <c r="N11" i="56"/>
  <c r="N10" i="56"/>
  <c r="N9" i="56"/>
  <c r="N8" i="56"/>
  <c r="N7" i="56"/>
  <c r="N6" i="56"/>
  <c r="N5" i="56"/>
  <c r="N4" i="56"/>
  <c r="O2" i="56"/>
  <c r="J9" i="17" s="1"/>
  <c r="N2" i="56"/>
  <c r="N17" i="55"/>
  <c r="N16" i="55"/>
  <c r="N15" i="55"/>
  <c r="N14" i="55"/>
  <c r="N13" i="55"/>
  <c r="N12" i="55"/>
  <c r="N11" i="55"/>
  <c r="N10" i="55"/>
  <c r="N9" i="55"/>
  <c r="N8" i="55"/>
  <c r="N7" i="55"/>
  <c r="N6" i="55"/>
  <c r="N5" i="55"/>
  <c r="N4" i="55"/>
  <c r="O2" i="55"/>
  <c r="J8" i="17" s="1"/>
  <c r="N2" i="55"/>
  <c r="N16" i="54"/>
  <c r="N15" i="54"/>
  <c r="N14" i="54"/>
  <c r="N13" i="54"/>
  <c r="N12" i="54"/>
  <c r="N11" i="54"/>
  <c r="N10" i="54"/>
  <c r="N9" i="54"/>
  <c r="N8" i="54"/>
  <c r="N7" i="54"/>
  <c r="N6" i="54"/>
  <c r="N5" i="54"/>
  <c r="N4" i="54"/>
  <c r="N3" i="54"/>
  <c r="O2" i="54"/>
  <c r="J7" i="17" s="1"/>
  <c r="N2" i="54"/>
  <c r="P2" i="53"/>
  <c r="J6" i="17" s="1"/>
  <c r="O34" i="53"/>
  <c r="O28" i="53"/>
  <c r="N52" i="53"/>
  <c r="M52" i="53"/>
  <c r="L52" i="53"/>
  <c r="K52" i="53"/>
  <c r="J52" i="53"/>
  <c r="I52" i="53"/>
  <c r="H52" i="53"/>
  <c r="G52" i="53"/>
  <c r="F52" i="53"/>
  <c r="E52" i="53"/>
  <c r="D52" i="53"/>
  <c r="C52" i="53"/>
  <c r="B52" i="53"/>
  <c r="O51" i="53"/>
  <c r="O50" i="53"/>
  <c r="O49" i="53"/>
  <c r="O48" i="53"/>
  <c r="O47" i="53"/>
  <c r="O46" i="53"/>
  <c r="O45" i="53"/>
  <c r="O44" i="53"/>
  <c r="O43" i="53"/>
  <c r="O42" i="53"/>
  <c r="O41" i="53"/>
  <c r="O40" i="53"/>
  <c r="O39" i="53"/>
  <c r="O38" i="53"/>
  <c r="O37" i="53"/>
  <c r="O36" i="53"/>
  <c r="O35" i="53"/>
  <c r="O33" i="53"/>
  <c r="O32" i="53"/>
  <c r="O31" i="53"/>
  <c r="O30" i="53"/>
  <c r="O29" i="53"/>
  <c r="O27" i="53"/>
  <c r="O26" i="53"/>
  <c r="O25" i="53"/>
  <c r="O24" i="53"/>
  <c r="O23" i="53"/>
  <c r="O22" i="53"/>
  <c r="O21" i="53"/>
  <c r="O20" i="53"/>
  <c r="O19" i="53"/>
  <c r="O18" i="53"/>
  <c r="O17" i="53"/>
  <c r="O16" i="53"/>
  <c r="O15" i="53"/>
  <c r="O14" i="53"/>
  <c r="O13" i="53"/>
  <c r="O12" i="53"/>
  <c r="O11" i="53"/>
  <c r="O10" i="53"/>
  <c r="O9" i="53"/>
  <c r="O8" i="53"/>
  <c r="O7" i="53"/>
  <c r="O6" i="53"/>
  <c r="O5" i="53"/>
  <c r="O4" i="53"/>
  <c r="O3" i="53"/>
  <c r="O2" i="53"/>
  <c r="G10" i="52"/>
  <c r="G9" i="52"/>
  <c r="G8" i="52"/>
  <c r="G7" i="52"/>
  <c r="G6" i="52"/>
  <c r="H13" i="52"/>
  <c r="C6" i="52"/>
  <c r="C9" i="52"/>
  <c r="C8" i="52"/>
  <c r="C7" i="52"/>
  <c r="D13" i="52"/>
  <c r="N56" i="60" l="1"/>
  <c r="K13" i="17" s="1"/>
  <c r="N54" i="56"/>
  <c r="K9" i="17" s="1"/>
  <c r="N56" i="59"/>
  <c r="K12" i="17" s="1"/>
  <c r="N56" i="58"/>
  <c r="K11" i="17" s="1"/>
  <c r="N56" i="57"/>
  <c r="K10" i="17" s="1"/>
  <c r="K8" i="17"/>
  <c r="K7" i="17"/>
  <c r="O52" i="53"/>
  <c r="K6" i="17" s="1"/>
  <c r="C13" i="52"/>
  <c r="H15" i="52"/>
  <c r="G13" i="52"/>
  <c r="O48" i="51"/>
  <c r="O49" i="51"/>
  <c r="O50" i="51"/>
  <c r="O51" i="51"/>
  <c r="N52" i="51"/>
  <c r="M52" i="51"/>
  <c r="L52" i="51"/>
  <c r="K52" i="51"/>
  <c r="J52" i="51"/>
  <c r="I52" i="51"/>
  <c r="H52" i="51"/>
  <c r="G52" i="51"/>
  <c r="F52" i="51"/>
  <c r="E52" i="51"/>
  <c r="D52" i="51"/>
  <c r="C52" i="51"/>
  <c r="B52" i="51"/>
  <c r="O47" i="51"/>
  <c r="O46" i="51"/>
  <c r="O45" i="51"/>
  <c r="O44" i="51"/>
  <c r="O43" i="51"/>
  <c r="O42" i="51"/>
  <c r="O41" i="51"/>
  <c r="O40" i="51"/>
  <c r="O39" i="51"/>
  <c r="O38" i="51"/>
  <c r="O37" i="51"/>
  <c r="O36" i="51"/>
  <c r="O35" i="51"/>
  <c r="O34" i="51"/>
  <c r="O33" i="51"/>
  <c r="O32" i="51"/>
  <c r="O31" i="51"/>
  <c r="O30" i="51"/>
  <c r="O29" i="51"/>
  <c r="O28" i="51"/>
  <c r="O27" i="51"/>
  <c r="O26" i="51"/>
  <c r="O25" i="51"/>
  <c r="O24" i="51"/>
  <c r="O23" i="51"/>
  <c r="O22" i="51"/>
  <c r="O21" i="51"/>
  <c r="O20" i="51"/>
  <c r="O19" i="51"/>
  <c r="O18" i="51"/>
  <c r="O17" i="51"/>
  <c r="O16" i="51"/>
  <c r="O15" i="51"/>
  <c r="O14" i="51"/>
  <c r="O13" i="51"/>
  <c r="O12" i="51"/>
  <c r="O11" i="51"/>
  <c r="O10" i="51"/>
  <c r="O9" i="51"/>
  <c r="O8" i="51"/>
  <c r="O7" i="51"/>
  <c r="O6" i="51"/>
  <c r="O5" i="51"/>
  <c r="O4" i="51"/>
  <c r="O3" i="51"/>
  <c r="O2" i="51"/>
  <c r="D52" i="50"/>
  <c r="E52" i="50"/>
  <c r="F52" i="50"/>
  <c r="G52" i="50"/>
  <c r="H52" i="50"/>
  <c r="I52" i="50"/>
  <c r="J52" i="50"/>
  <c r="K52" i="50"/>
  <c r="L52" i="50"/>
  <c r="M52" i="50"/>
  <c r="N52" i="50"/>
  <c r="O52" i="50"/>
  <c r="B52" i="50"/>
  <c r="J4" i="17"/>
  <c r="P33" i="50"/>
  <c r="P50" i="50"/>
  <c r="P49" i="50"/>
  <c r="P48" i="50"/>
  <c r="P47" i="50"/>
  <c r="P46" i="50"/>
  <c r="P45" i="50"/>
  <c r="P44" i="50"/>
  <c r="P43" i="50"/>
  <c r="P42" i="50"/>
  <c r="P41" i="50"/>
  <c r="P40" i="50"/>
  <c r="P39" i="50"/>
  <c r="P38" i="50"/>
  <c r="P37" i="50"/>
  <c r="P36" i="50"/>
  <c r="P35" i="50"/>
  <c r="P34" i="50"/>
  <c r="P32" i="50"/>
  <c r="P31" i="50"/>
  <c r="P30" i="50"/>
  <c r="P29" i="50"/>
  <c r="P28" i="50"/>
  <c r="P27" i="50"/>
  <c r="P26" i="50"/>
  <c r="P25" i="50"/>
  <c r="P24" i="50"/>
  <c r="P23" i="50"/>
  <c r="P22" i="50"/>
  <c r="P21" i="50"/>
  <c r="P20" i="50"/>
  <c r="P19" i="50"/>
  <c r="P18" i="50"/>
  <c r="P17" i="50"/>
  <c r="P16" i="50"/>
  <c r="P15" i="50"/>
  <c r="P14" i="50"/>
  <c r="P13" i="50"/>
  <c r="P12" i="50"/>
  <c r="P11" i="50"/>
  <c r="P10" i="50"/>
  <c r="P9" i="50"/>
  <c r="P8" i="50"/>
  <c r="P7" i="50"/>
  <c r="P6" i="50"/>
  <c r="P5" i="50"/>
  <c r="P4" i="50"/>
  <c r="P3" i="50"/>
  <c r="P2" i="50"/>
  <c r="D53" i="49"/>
  <c r="E53" i="49"/>
  <c r="F53" i="49"/>
  <c r="G53" i="49"/>
  <c r="H53" i="49"/>
  <c r="I53" i="49"/>
  <c r="J53" i="49"/>
  <c r="K53" i="49"/>
  <c r="L53" i="49"/>
  <c r="M53" i="49"/>
  <c r="N53" i="49"/>
  <c r="B53" i="49"/>
  <c r="O50" i="49"/>
  <c r="O51" i="49"/>
  <c r="J3" i="17"/>
  <c r="O49" i="49"/>
  <c r="O48" i="49"/>
  <c r="O47" i="49"/>
  <c r="O46" i="49"/>
  <c r="O45" i="49"/>
  <c r="O44" i="49"/>
  <c r="O43" i="49"/>
  <c r="O42" i="49"/>
  <c r="O41" i="49"/>
  <c r="O40" i="49"/>
  <c r="O39" i="49"/>
  <c r="O38" i="49"/>
  <c r="O37" i="49"/>
  <c r="O36" i="49"/>
  <c r="O35" i="49"/>
  <c r="O34" i="49"/>
  <c r="O33" i="49"/>
  <c r="O32" i="49"/>
  <c r="O31" i="49"/>
  <c r="O30" i="49"/>
  <c r="O29" i="49"/>
  <c r="O28" i="49"/>
  <c r="O27" i="49"/>
  <c r="O26" i="49"/>
  <c r="O25" i="49"/>
  <c r="O24" i="49"/>
  <c r="O23" i="49"/>
  <c r="O22" i="49"/>
  <c r="O21" i="49"/>
  <c r="O20" i="49"/>
  <c r="O19" i="49"/>
  <c r="O18" i="49"/>
  <c r="O17" i="49"/>
  <c r="O16" i="49"/>
  <c r="O15" i="49"/>
  <c r="O14" i="49"/>
  <c r="O13" i="49"/>
  <c r="O12" i="49"/>
  <c r="O11" i="49"/>
  <c r="O10" i="49"/>
  <c r="O9" i="49"/>
  <c r="O8" i="49"/>
  <c r="O7" i="49"/>
  <c r="O6" i="49"/>
  <c r="O5" i="49"/>
  <c r="O4" i="49"/>
  <c r="O3" i="49"/>
  <c r="O2" i="49"/>
  <c r="K48" i="47"/>
  <c r="L48" i="47"/>
  <c r="M48" i="47"/>
  <c r="N3" i="47"/>
  <c r="N4" i="47"/>
  <c r="N5" i="47"/>
  <c r="N6" i="47"/>
  <c r="N7" i="47"/>
  <c r="N8" i="47"/>
  <c r="N9" i="47"/>
  <c r="N10" i="47"/>
  <c r="N11" i="47"/>
  <c r="N12" i="47"/>
  <c r="N13" i="47"/>
  <c r="N14" i="47"/>
  <c r="N15" i="47"/>
  <c r="N16" i="47"/>
  <c r="N17" i="47"/>
  <c r="N18" i="47"/>
  <c r="N19" i="47"/>
  <c r="N20" i="47"/>
  <c r="N21" i="47"/>
  <c r="N22" i="47"/>
  <c r="N23" i="47"/>
  <c r="N24" i="47"/>
  <c r="N25" i="47"/>
  <c r="N26" i="47"/>
  <c r="N27" i="47"/>
  <c r="N28" i="47"/>
  <c r="N29" i="47"/>
  <c r="N30" i="47"/>
  <c r="N31" i="47"/>
  <c r="N32" i="47"/>
  <c r="N33" i="47"/>
  <c r="N34" i="47"/>
  <c r="N35" i="47"/>
  <c r="N36" i="47"/>
  <c r="N37" i="47"/>
  <c r="N38" i="47"/>
  <c r="N39" i="47"/>
  <c r="N40" i="47"/>
  <c r="N41" i="47"/>
  <c r="N42" i="47"/>
  <c r="N43" i="47"/>
  <c r="N44" i="47"/>
  <c r="N45" i="47"/>
  <c r="N46" i="47"/>
  <c r="N47" i="47"/>
  <c r="N2" i="47"/>
  <c r="J2" i="17"/>
  <c r="O52" i="51" l="1"/>
  <c r="K5" i="17" s="1"/>
  <c r="P52" i="50"/>
  <c r="K4" i="17" s="1"/>
  <c r="O53" i="49"/>
  <c r="K3" i="17" s="1"/>
  <c r="C48" i="47"/>
  <c r="D48" i="47"/>
  <c r="E48" i="47"/>
  <c r="F48" i="47"/>
  <c r="G48" i="47"/>
  <c r="H48" i="47"/>
  <c r="I48" i="47"/>
  <c r="J48" i="47"/>
  <c r="B48" i="47"/>
  <c r="X9" i="17"/>
  <c r="Z7" i="17"/>
  <c r="Z6" i="17"/>
  <c r="Z5" i="17"/>
  <c r="E11" i="17"/>
  <c r="N48" i="47" l="1"/>
  <c r="K2" i="17" s="1"/>
  <c r="Z9" i="17"/>
  <c r="I14" i="17" l="1"/>
  <c r="H14" i="17"/>
  <c r="G14" i="17"/>
  <c r="F14" i="17"/>
  <c r="D14" i="17"/>
  <c r="C14" i="17"/>
  <c r="J14" i="17" l="1"/>
  <c r="K14" i="17" l="1"/>
  <c r="E5" i="17"/>
  <c r="E3" i="17"/>
  <c r="E4" i="17"/>
  <c r="O4" i="17" s="1"/>
  <c r="E6" i="17"/>
  <c r="E7" i="17"/>
  <c r="E8" i="17"/>
  <c r="E9" i="17"/>
  <c r="E10" i="17"/>
  <c r="E12" i="17"/>
  <c r="E13" i="17"/>
  <c r="E2" i="17"/>
  <c r="E14" i="17" l="1"/>
  <c r="O5" i="17"/>
  <c r="L14" i="17" l="1"/>
  <c r="M14" i="17"/>
  <c r="N14" i="17"/>
  <c r="O14" i="17"/>
  <c r="N2" i="17"/>
  <c r="O13" i="17"/>
  <c r="N13" i="17"/>
  <c r="M13" i="17"/>
  <c r="L13" i="17"/>
  <c r="O12" i="17"/>
  <c r="N12" i="17"/>
  <c r="M12" i="17"/>
  <c r="L12" i="17"/>
  <c r="O11" i="17"/>
  <c r="N11" i="17"/>
  <c r="M11" i="17"/>
  <c r="L11" i="17"/>
  <c r="O10" i="17"/>
  <c r="N10" i="17"/>
  <c r="M10" i="17"/>
  <c r="L10" i="17"/>
  <c r="O9" i="17"/>
  <c r="N9" i="17"/>
  <c r="M9" i="17"/>
  <c r="L9" i="17"/>
  <c r="O8" i="17"/>
  <c r="M6" i="17"/>
  <c r="M3" i="17"/>
  <c r="I23" i="1"/>
  <c r="H23" i="1"/>
  <c r="E23" i="1" s="1"/>
  <c r="M2" i="17" l="1"/>
  <c r="L2" i="17"/>
  <c r="N8" i="17"/>
  <c r="N7" i="17"/>
  <c r="L8" i="17"/>
  <c r="N3" i="17"/>
  <c r="M5" i="17"/>
  <c r="O6" i="17"/>
  <c r="M8" i="17"/>
  <c r="N6" i="17"/>
  <c r="L3" i="17"/>
  <c r="L6" i="17"/>
  <c r="L23" i="1"/>
  <c r="M23" i="1"/>
  <c r="N23" i="1"/>
  <c r="O23" i="1"/>
  <c r="L24" i="1"/>
  <c r="L25" i="1"/>
  <c r="L26" i="1"/>
  <c r="L27" i="1"/>
  <c r="L28" i="1"/>
  <c r="L29" i="1"/>
  <c r="M24" i="1"/>
  <c r="M25" i="1"/>
  <c r="M26" i="1"/>
  <c r="M27" i="1"/>
  <c r="M28" i="1"/>
  <c r="M29" i="1"/>
  <c r="N24" i="1"/>
  <c r="N25" i="1"/>
  <c r="N26" i="1"/>
  <c r="N27" i="1"/>
  <c r="N28" i="1"/>
  <c r="N29" i="1"/>
  <c r="O24" i="1"/>
  <c r="O25" i="1"/>
  <c r="O26" i="1"/>
  <c r="O27" i="1"/>
  <c r="O28" i="1"/>
  <c r="O29" i="1"/>
  <c r="L5" i="17" l="1"/>
  <c r="N5" i="17"/>
  <c r="M4" i="17"/>
  <c r="L4" i="17"/>
  <c r="N4" i="17"/>
  <c r="M7" i="17"/>
  <c r="O7" i="17"/>
  <c r="L7" i="17"/>
  <c r="I22" i="1"/>
  <c r="H22" i="1"/>
  <c r="E22" i="1" l="1"/>
  <c r="N22" i="1" s="1"/>
  <c r="O22" i="1" l="1"/>
  <c r="M22" i="1"/>
  <c r="L22" i="1"/>
  <c r="H21" i="1"/>
  <c r="I20" i="1"/>
  <c r="H20" i="1"/>
  <c r="E18" i="1"/>
  <c r="H19" i="1"/>
  <c r="I19" i="1"/>
  <c r="E17" i="1"/>
  <c r="E15" i="1"/>
  <c r="B37" i="11"/>
  <c r="I16" i="1"/>
  <c r="H16" i="1"/>
  <c r="E16" i="1" s="1"/>
  <c r="E12" i="1"/>
  <c r="E13" i="1"/>
  <c r="E14" i="1"/>
  <c r="K18" i="1" l="1"/>
  <c r="O18" i="1" s="1"/>
  <c r="O3" i="17"/>
  <c r="K17" i="1"/>
  <c r="O17" i="1" s="1"/>
  <c r="L12" i="1"/>
  <c r="N12" i="1"/>
  <c r="M12" i="1"/>
  <c r="L15" i="1"/>
  <c r="N15" i="1"/>
  <c r="M15" i="1"/>
  <c r="E21" i="1"/>
  <c r="N21" i="1" s="1"/>
  <c r="L16" i="1"/>
  <c r="M16" i="1"/>
  <c r="N16" i="1"/>
  <c r="L17" i="1"/>
  <c r="M17" i="1"/>
  <c r="N17" i="1"/>
  <c r="E20" i="1"/>
  <c r="N20" i="1" s="1"/>
  <c r="M14" i="1"/>
  <c r="L14" i="1"/>
  <c r="N14" i="1"/>
  <c r="E19" i="1"/>
  <c r="N19" i="1" s="1"/>
  <c r="M13" i="1"/>
  <c r="N13" i="1"/>
  <c r="L13" i="1"/>
  <c r="N18" i="1"/>
  <c r="L18" i="1"/>
  <c r="M18" i="1"/>
  <c r="C37" i="11"/>
  <c r="K6" i="1" s="1"/>
  <c r="D37" i="11"/>
  <c r="K7" i="1" s="1"/>
  <c r="E37" i="11"/>
  <c r="K8" i="1" s="1"/>
  <c r="F37" i="11"/>
  <c r="K9" i="1" s="1"/>
  <c r="G37" i="11"/>
  <c r="K10" i="1" s="1"/>
  <c r="H37" i="11"/>
  <c r="K11" i="1" s="1"/>
  <c r="I37" i="11"/>
  <c r="K12" i="1" s="1"/>
  <c r="O12" i="1" s="1"/>
  <c r="J37" i="11"/>
  <c r="K13" i="1" s="1"/>
  <c r="O13" i="1" s="1"/>
  <c r="K37" i="11"/>
  <c r="K14" i="1" s="1"/>
  <c r="O14" i="1" s="1"/>
  <c r="L37" i="11"/>
  <c r="K15" i="1" s="1"/>
  <c r="O15" i="1" s="1"/>
  <c r="M37" i="11"/>
  <c r="K16" i="1" s="1"/>
  <c r="O16" i="1" s="1"/>
  <c r="K5" i="1"/>
  <c r="O2" i="17" l="1"/>
  <c r="L20" i="1"/>
  <c r="O20" i="1"/>
  <c r="M20" i="1"/>
  <c r="O21" i="1"/>
  <c r="L21" i="1"/>
  <c r="M21" i="1"/>
  <c r="O19" i="1"/>
  <c r="M19" i="1"/>
  <c r="L19" i="1"/>
  <c r="E5" i="1"/>
  <c r="O5" i="1" s="1"/>
  <c r="D6" i="1"/>
  <c r="D5" i="1"/>
  <c r="M5" i="1" l="1"/>
  <c r="L5" i="1"/>
  <c r="N5" i="1"/>
  <c r="E6" i="1"/>
  <c r="E7" i="1"/>
  <c r="E8" i="1"/>
  <c r="E9" i="1"/>
  <c r="E10" i="1"/>
  <c r="E11" i="1"/>
  <c r="M10" i="1" l="1"/>
  <c r="L10" i="1"/>
  <c r="N10" i="1"/>
  <c r="O10" i="1"/>
  <c r="M6" i="1"/>
  <c r="L6" i="1"/>
  <c r="N6" i="1"/>
  <c r="O6" i="1"/>
  <c r="M9" i="1"/>
  <c r="N9" i="1"/>
  <c r="L9" i="1"/>
  <c r="O9" i="1"/>
  <c r="L8" i="1"/>
  <c r="N8" i="1"/>
  <c r="M8" i="1"/>
  <c r="O8" i="1"/>
  <c r="L11" i="1"/>
  <c r="N11" i="1"/>
  <c r="M11" i="1"/>
  <c r="O11" i="1"/>
  <c r="L7" i="1"/>
  <c r="N7" i="1"/>
  <c r="M7" i="1"/>
  <c r="O7" i="1"/>
</calcChain>
</file>

<file path=xl/sharedStrings.xml><?xml version="1.0" encoding="utf-8"?>
<sst xmlns="http://schemas.openxmlformats.org/spreadsheetml/2006/main" count="1021" uniqueCount="200">
  <si>
    <t>ANO</t>
  </si>
  <si>
    <t>Rótulos de Linha</t>
  </si>
  <si>
    <t>Soma de ABSENTEÍSMO</t>
  </si>
  <si>
    <t>Soma de META 1,5%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</si>
  <si>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</si>
  <si>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</si>
  <si>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</si>
  <si>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</si>
  <si>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</si>
  <si>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</si>
  <si>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</si>
  <si>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</si>
  <si>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</si>
  <si>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</si>
  <si>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</si>
  <si>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</si>
  <si>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</si>
  <si>
    <t>Soma de HORAS DE TREINAMENTO / HHT</t>
  </si>
  <si>
    <t>Soma de META 1,2%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</si>
  <si>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</si>
  <si>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</si>
  <si>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</si>
  <si>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</si>
  <si>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</si>
  <si>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</si>
  <si>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</si>
  <si>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</si>
  <si>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</si>
  <si>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</si>
  <si>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</si>
  <si>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</si>
  <si>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</si>
  <si>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NOME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</si>
  <si>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</si>
  <si>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</si>
  <si>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</si>
  <si>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</si>
  <si>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</si>
  <si>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</si>
  <si>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</si>
  <si>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</si>
  <si>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</si>
  <si>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</si>
  <si>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</si>
  <si>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</si>
  <si>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AENDERSON AFONSO DE SOUZA</t>
  </si>
  <si>
    <t>BRUNO HENRIQUE VARGAS CAMPANARO</t>
  </si>
  <si>
    <t>BRUNO VIANA SANTOS</t>
  </si>
  <si>
    <t>CÁSSIO HENRIQUE CARVALHO</t>
  </si>
  <si>
    <t>CLAUDECIO LINKE</t>
  </si>
  <si>
    <t>CLEBER ALVES DA MOTA</t>
  </si>
  <si>
    <t>CLEYTON WLADIMIR DA SILVA</t>
  </si>
  <si>
    <t>DORIVAL CARDOSO</t>
  </si>
  <si>
    <t>EDSON VIANA SANTOS</t>
  </si>
  <si>
    <t>EDUARDO LUZ</t>
  </si>
  <si>
    <t>ERICK ALLAN GOULART SILVA</t>
  </si>
  <si>
    <t>FABIANO DE SOUZA BARBOSA</t>
  </si>
  <si>
    <t>FRANCISCO EUGENIO CHIQUINHO CATARINA</t>
  </si>
  <si>
    <t>FRANCISCO GUILHERME PAIVA</t>
  </si>
  <si>
    <t>JAIME SAMUEL FERRERIA</t>
  </si>
  <si>
    <t>JOÃO BATISTA SOARES</t>
  </si>
  <si>
    <t>JOSÉ ALMIR TOMÉ</t>
  </si>
  <si>
    <t>LEANDRO NUNES DA SILVA</t>
  </si>
  <si>
    <t>LUIS GUSTAVO PEREIRA</t>
  </si>
  <si>
    <t>LUIZ FABRICIO DIAS</t>
  </si>
  <si>
    <t>MAGNO GOMES</t>
  </si>
  <si>
    <t>MARGARIDA DA CRUZ</t>
  </si>
  <si>
    <t>MARIA PAULA BRAGA FONSECA</t>
  </si>
  <si>
    <t>MERIANE LEITE BEZERRA ROCHA GONÇALVES</t>
  </si>
  <si>
    <t xml:space="preserve">NAJA SCARLAT HONÓRIO E SILVA </t>
  </si>
  <si>
    <t>NATALIA CAROLINE DA SILVA</t>
  </si>
  <si>
    <t>PABLO EDUARDO RIBEIRO</t>
  </si>
  <si>
    <t>RICARDO MACHADO PEREIRA</t>
  </si>
  <si>
    <t>RAIMUNDO RAMOS DOS SANTOS</t>
  </si>
  <si>
    <t>RONALDO PRUDENCIO</t>
  </si>
  <si>
    <t>VALDECIR DA SILVA</t>
  </si>
  <si>
    <t>VALDEMIR DA SILVA</t>
  </si>
  <si>
    <t>VIVIANE SANTOS DE SOUZA</t>
  </si>
  <si>
    <t>TOTAL</t>
  </si>
  <si>
    <t xml:space="preserve">DOUGLAS DE JESUS BALBUENO </t>
  </si>
  <si>
    <t>JOSÉ MARCIO CONSTANTINO</t>
  </si>
  <si>
    <t>JOÃO PAULO CARLOS FERMINO</t>
  </si>
  <si>
    <t>LAYON AMOS DUARTE RIBEIRO</t>
  </si>
  <si>
    <t>MARCIO MIGUEL</t>
  </si>
  <si>
    <t>MATHEUS CORDEIRO GONÇALVES</t>
  </si>
  <si>
    <t>MELCHIADES OLINTHO DOS SANTOS</t>
  </si>
  <si>
    <t>PATRÍCIA ALKMIN VILAS BOAS</t>
  </si>
  <si>
    <t>ADAM JOVANE PIAZZA</t>
  </si>
  <si>
    <t>INDICADORES DO DEPARTAMENTO DE RECURSOS HUMANOS</t>
  </si>
  <si>
    <t>MÊS</t>
  </si>
  <si>
    <t>N° DE FUNCIONÁRIOS</t>
  </si>
  <si>
    <t>SALÁRIOS</t>
  </si>
  <si>
    <t>HHT</t>
  </si>
  <si>
    <t>FALTAS JUSTIFICADAS (horas)</t>
  </si>
  <si>
    <t>FALTAS INJUSTIFICDAS (horas)</t>
  </si>
  <si>
    <t>QUANT. DE HORAS EXTRAS</t>
  </si>
  <si>
    <t>VALOR DAS HORAS EXTRAS</t>
  </si>
  <si>
    <t>NUMERO DE TREINAMENTOS</t>
  </si>
  <si>
    <t>HORAS DE TREINAMENTOS</t>
  </si>
  <si>
    <t>ABSENTEÍSMO</t>
  </si>
  <si>
    <t>FALTAS INJUSTIFICADAS / HHT</t>
  </si>
  <si>
    <t>HORAS EXTRAS / HHT</t>
  </si>
  <si>
    <t>HORAS DE TREINAMENTO / HHT</t>
  </si>
  <si>
    <t>META 1,2%</t>
  </si>
  <si>
    <t>META 1,5%</t>
  </si>
  <si>
    <t>META 6%</t>
  </si>
  <si>
    <t>2.263,35‬</t>
  </si>
  <si>
    <t>ANTONIO ROBERTO MORAES FERNANDES</t>
  </si>
  <si>
    <t>EDUARDO BENTO</t>
  </si>
  <si>
    <t>GABRIEL RICARDO APLONARIO ALBERTO</t>
  </si>
  <si>
    <t>JOSIMAR LEITE GONÇALVES</t>
  </si>
  <si>
    <t>KLEVERSON GUILHERME BATISTA</t>
  </si>
  <si>
    <t xml:space="preserve">LUCAS DANIEL DA SILVA FLAVIO </t>
  </si>
  <si>
    <t>LUCAS DE ASSIS RUFINO</t>
  </si>
  <si>
    <t>LUIZ GUSTAVO RIBEIRO</t>
  </si>
  <si>
    <t>MAGNO GOMES REGINALDO</t>
  </si>
  <si>
    <t>MARCIO RENATO</t>
  </si>
  <si>
    <t>VITOR GABRIEL DE OLIVEIRA</t>
  </si>
  <si>
    <t>WESLEY HALLAN DA SILVA HENRIQUE</t>
  </si>
  <si>
    <t>ANTONIO MARCOS RIBEIRO</t>
  </si>
  <si>
    <t>CARLOS ALBERTO DE FARIA</t>
  </si>
  <si>
    <t>THAÍS CAROLINE GUIMARÃES WESTIM</t>
  </si>
  <si>
    <t>ANDERSON FERNANDES CLAUDINO</t>
  </si>
  <si>
    <t>META 3%</t>
  </si>
  <si>
    <t>META 4,5%</t>
  </si>
  <si>
    <t>Nº DE  MESES</t>
  </si>
  <si>
    <t>Media</t>
  </si>
  <si>
    <t>(Tudo)</t>
  </si>
  <si>
    <t>Soma de HORAS EXTRAS / HHT</t>
  </si>
  <si>
    <t>Soma de META 6%</t>
  </si>
  <si>
    <t>Soma de META 4,5%</t>
  </si>
  <si>
    <t>Soma de N° DE FUNCIONÁRIOS</t>
  </si>
  <si>
    <t>Soma de SALÁRIOS</t>
  </si>
  <si>
    <t>Soma de FALTAS INJUSTIFICADAS / HHT</t>
  </si>
  <si>
    <t>DOUGLAS DE JESUS BALBUENO</t>
  </si>
  <si>
    <t>MARCIO MIGUEL DE OLIVEIRA</t>
  </si>
  <si>
    <t xml:space="preserve">    LIBERAÇÃO DE SAÍDA DE TRANSPORTE E ENTREGA  </t>
  </si>
  <si>
    <t xml:space="preserve">NOME DO MOTORISTA: </t>
  </si>
  <si>
    <t>DESTINO:</t>
  </si>
  <si>
    <t xml:space="preserve">HORÁRIO DE CHEGADA: </t>
  </si>
  <si>
    <t xml:space="preserve">HORÁRIO DE SAIDA: </t>
  </si>
  <si>
    <t xml:space="preserve">DATA DE ENTREGA: </t>
  </si>
  <si>
    <t xml:space="preserve">PLACA DO CAMINHÃO: </t>
  </si>
  <si>
    <t xml:space="preserve">NÚMERO DO DOCUMENTO: </t>
  </si>
  <si>
    <t>ASSINATURA:</t>
  </si>
  <si>
    <t>JULIO CESAR GARCIA</t>
  </si>
  <si>
    <t>ISABELLA RIBEIRO</t>
  </si>
  <si>
    <t>MICHAEL VINICIUS BATISTA</t>
  </si>
  <si>
    <t>ANDRÉ LUIZ SILVA</t>
  </si>
  <si>
    <t>PEDRO LUCAS RODRIGUES SERAFIM</t>
  </si>
  <si>
    <t>ANNA CAROLINA SILVA LUZ</t>
  </si>
  <si>
    <t>ANNA GABRIELA SILVA CAMPANARO</t>
  </si>
  <si>
    <t>BRUNO HENRIQUE CAMPANARO</t>
  </si>
  <si>
    <t>CARLOS ALBERTO FARIA</t>
  </si>
  <si>
    <t>CLEYTON WLADIMIR AS SILVA</t>
  </si>
  <si>
    <t>EDSON VIANA DOS SANTOS</t>
  </si>
  <si>
    <t>EDUARDO BENTO RODRIGUES</t>
  </si>
  <si>
    <t>EDUARDO RIVELINO LUZ</t>
  </si>
  <si>
    <t>ELIZA GLAUCIELE NORA</t>
  </si>
  <si>
    <t>GABRIEL RICARDO APOLINARIO ALBERTO</t>
  </si>
  <si>
    <t>JAIME SAMUEL FERREIRA</t>
  </si>
  <si>
    <t>JOÃO PAULO FERMINO</t>
  </si>
  <si>
    <t>JOSÉ ALMIR TOME</t>
  </si>
  <si>
    <t>LUCAS DANIEL DA SILVA FLAVIO</t>
  </si>
  <si>
    <t>MARCIO RENATO LINO</t>
  </si>
  <si>
    <t>NATALIA CAROLINE DOS SANTOS</t>
  </si>
  <si>
    <t>PATRICIA ALKMIN VILAS BOAS</t>
  </si>
  <si>
    <t>THAIS CAROLINE GUIMARAES WESTIN</t>
  </si>
  <si>
    <t xml:space="preserve">VALDEMIR DA SILVA </t>
  </si>
  <si>
    <t xml:space="preserve">MELCHIADES OLINTHO  </t>
  </si>
  <si>
    <t xml:space="preserve">MERIANE LEITE BEZERRA </t>
  </si>
  <si>
    <t>GIOVANNI FRANCISCO MARINHO</t>
  </si>
  <si>
    <t>ANDRE LUIZ SILVA</t>
  </si>
  <si>
    <t>ISABELLA RODRIGUES</t>
  </si>
  <si>
    <t>MATHUES RIOS BARCELOS</t>
  </si>
  <si>
    <t>MELCHIADES OLINTHO  DOS SANTOS MPGUEIRA</t>
  </si>
  <si>
    <t>MERIANE LEITE BEZERRA DA ROCHA GONÇALVES</t>
  </si>
  <si>
    <t>SIDNEY GERALDO MARINHO</t>
  </si>
  <si>
    <t>DSR</t>
  </si>
  <si>
    <t>TEMPO</t>
  </si>
  <si>
    <t>VALOR</t>
  </si>
  <si>
    <t>TIPO DE HORA</t>
  </si>
  <si>
    <t>CALDEIRARIA M&amp;S</t>
  </si>
  <si>
    <t>USINAGEM ELOHIM</t>
  </si>
  <si>
    <t>HORAS EXTRAS ABRIL 2024</t>
  </si>
  <si>
    <t>LUCAS DA CRUZ DIAS</t>
  </si>
  <si>
    <t>MATHEUS RIOS BARCELOS</t>
  </si>
  <si>
    <t>MELCHIADES OLINTHO  DOS SANTOS NOGUEIRA</t>
  </si>
  <si>
    <t>MARCELO HENRIQUE DOS SANTOS</t>
  </si>
  <si>
    <t>-</t>
  </si>
  <si>
    <t>MARCELO BAPTISTA</t>
  </si>
  <si>
    <t>MATHEUS CESAR RIBEIRO</t>
  </si>
  <si>
    <t>ROBSON RONAN FERRAZ</t>
  </si>
  <si>
    <t>EVERTON LUIZ SILVA DE FARIA</t>
  </si>
  <si>
    <t>JOÃO GUILHERME RIBEIRO</t>
  </si>
  <si>
    <t>WILLIAM MARQUES PEREIRA</t>
  </si>
  <si>
    <t>ROBISON RONAN FERRAZ</t>
  </si>
  <si>
    <t>ALAN CARLOS MORATO</t>
  </si>
  <si>
    <t>LUIS FELIPE ALVES MARTINS</t>
  </si>
  <si>
    <t>DIEGO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</si>
</sst>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0"/>
      <name val="Bodoni MT"/>
      <family val="1"/>
    </font>
    <font>
      <b/>
      <sz val="11"/>
      <color theme="1"/>
      <name val="Bahnschrift"/>
      <family val="2"/>
    </font>
    <font>
      <sz val="11"/>
      <color theme="1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 tint="4.9989318521683403E-2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ookman Old Style"/>
      <family val="1"/>
    </font>
    <font>
      <sz val="14"/>
      <color theme="1"/>
      <name val="Calibri"/>
      <family val="2"/>
      <scheme val="minor"/>
    </font>
    <font>
      <sz val="14"/>
      <color theme="1"/>
      <name val="Arial Black"/>
      <family val="2"/>
    </font>
    <font>
      <b/>
      <sz val="11"/>
      <color theme="1"/>
      <name val="Arial Black"/>
      <family val="2"/>
    </font>
    <font>
      <sz val="11"/>
      <color theme="1"/>
      <name val="Arial Black"/>
      <family val="2"/>
    </font>
    <font>
      <b/>
      <sz val="12"/>
      <color theme="0"/>
      <name val="Bahnschrift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Bookman Old Style"/>
      <family val="1"/>
    </font>
  </fonts>
  <fills count="2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C95B9A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4205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57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5" borderId="0" xfId="0" applyFill="1"/>
    <xf numFmtId="0" fontId="5" fillId="9" borderId="1" xfId="0" applyFont="1" applyFill="1" applyBorder="1" applyAlignment="1">
      <alignment horizontal="center"/>
    </xf>
    <xf numFmtId="10" fontId="5" fillId="9" borderId="1" xfId="1" applyNumberFormat="1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0" fontId="5" fillId="9" borderId="3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6" borderId="0" xfId="0" applyFill="1"/>
    <xf numFmtId="0" fontId="4" fillId="9" borderId="9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10" fontId="5" fillId="8" borderId="2" xfId="1" applyNumberFormat="1" applyFont="1" applyFill="1" applyBorder="1" applyAlignment="1">
      <alignment horizontal="center"/>
    </xf>
    <xf numFmtId="10" fontId="5" fillId="7" borderId="3" xfId="1" applyNumberFormat="1" applyFont="1" applyFill="1" applyBorder="1" applyAlignment="1">
      <alignment horizontal="center"/>
    </xf>
    <xf numFmtId="10" fontId="5" fillId="8" borderId="4" xfId="1" applyNumberFormat="1" applyFont="1" applyFill="1" applyBorder="1" applyAlignment="1">
      <alignment horizontal="center"/>
    </xf>
    <xf numFmtId="0" fontId="0" fillId="11" borderId="0" xfId="0" applyFill="1"/>
    <xf numFmtId="0" fontId="6" fillId="0" borderId="0" xfId="0" applyFont="1"/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 vertical="center" wrapText="1"/>
    </xf>
    <xf numFmtId="0" fontId="6" fillId="13" borderId="0" xfId="0" applyFont="1" applyFill="1"/>
    <xf numFmtId="0" fontId="6" fillId="14" borderId="0" xfId="0" applyFont="1" applyFill="1"/>
    <xf numFmtId="0" fontId="0" fillId="14" borderId="0" xfId="0" applyFill="1" applyAlignment="1">
      <alignment horizontal="center"/>
    </xf>
    <xf numFmtId="0" fontId="6" fillId="10" borderId="16" xfId="0" applyFont="1" applyFill="1" applyBorder="1" applyAlignment="1">
      <alignment horizontal="left"/>
    </xf>
    <xf numFmtId="0" fontId="6" fillId="10" borderId="16" xfId="0" applyFont="1" applyFill="1" applyBorder="1" applyAlignment="1">
      <alignment horizontal="center"/>
    </xf>
    <xf numFmtId="0" fontId="6" fillId="10" borderId="16" xfId="0" applyFont="1" applyFill="1" applyBorder="1"/>
    <xf numFmtId="0" fontId="0" fillId="10" borderId="16" xfId="0" applyFill="1" applyBorder="1" applyAlignment="1">
      <alignment horizontal="center"/>
    </xf>
    <xf numFmtId="2" fontId="0" fillId="10" borderId="16" xfId="0" applyNumberFormat="1" applyFill="1" applyBorder="1" applyAlignment="1">
      <alignment horizontal="center"/>
    </xf>
    <xf numFmtId="0" fontId="6" fillId="15" borderId="16" xfId="0" applyFont="1" applyFill="1" applyBorder="1"/>
    <xf numFmtId="0" fontId="0" fillId="16" borderId="16" xfId="0" applyFill="1" applyBorder="1" applyAlignment="1">
      <alignment horizontal="center"/>
    </xf>
    <xf numFmtId="2" fontId="0" fillId="16" borderId="16" xfId="0" applyNumberFormat="1" applyFill="1" applyBorder="1" applyAlignment="1">
      <alignment horizontal="center"/>
    </xf>
    <xf numFmtId="0" fontId="0" fillId="10" borderId="0" xfId="0" applyFill="1"/>
    <xf numFmtId="0" fontId="7" fillId="12" borderId="16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9" fillId="12" borderId="0" xfId="0" applyFont="1" applyFill="1" applyAlignment="1">
      <alignment horizontal="center" vertical="center" wrapText="1"/>
    </xf>
    <xf numFmtId="0" fontId="10" fillId="9" borderId="11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1" fillId="9" borderId="5" xfId="0" applyFont="1" applyFill="1" applyBorder="1" applyAlignment="1">
      <alignment horizontal="center"/>
    </xf>
    <xf numFmtId="4" fontId="11" fillId="9" borderId="5" xfId="0" applyNumberFormat="1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10" fontId="11" fillId="9" borderId="5" xfId="1" applyNumberFormat="1" applyFont="1" applyFill="1" applyBorder="1" applyAlignment="1">
      <alignment horizontal="center"/>
    </xf>
    <xf numFmtId="10" fontId="11" fillId="7" borderId="5" xfId="1" applyNumberFormat="1" applyFont="1" applyFill="1" applyBorder="1" applyAlignment="1">
      <alignment horizontal="center"/>
    </xf>
    <xf numFmtId="10" fontId="11" fillId="8" borderId="6" xfId="1" applyNumberFormat="1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10" fontId="11" fillId="10" borderId="1" xfId="1" applyNumberFormat="1" applyFont="1" applyFill="1" applyBorder="1" applyAlignment="1">
      <alignment horizontal="center"/>
    </xf>
    <xf numFmtId="10" fontId="11" fillId="7" borderId="1" xfId="1" applyNumberFormat="1" applyFont="1" applyFill="1" applyBorder="1" applyAlignment="1">
      <alignment horizontal="center"/>
    </xf>
    <xf numFmtId="10" fontId="11" fillId="8" borderId="2" xfId="1" applyNumberFormat="1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/>
    </xf>
    <xf numFmtId="10" fontId="11" fillId="10" borderId="3" xfId="1" applyNumberFormat="1" applyFont="1" applyFill="1" applyBorder="1" applyAlignment="1">
      <alignment horizontal="center"/>
    </xf>
    <xf numFmtId="10" fontId="11" fillId="7" borderId="3" xfId="1" applyNumberFormat="1" applyFont="1" applyFill="1" applyBorder="1" applyAlignment="1">
      <alignment horizontal="center"/>
    </xf>
    <xf numFmtId="10" fontId="11" fillId="8" borderId="4" xfId="1" applyNumberFormat="1" applyFont="1" applyFill="1" applyBorder="1" applyAlignment="1">
      <alignment horizontal="center"/>
    </xf>
    <xf numFmtId="0" fontId="11" fillId="10" borderId="7" xfId="0" applyFont="1" applyFill="1" applyBorder="1" applyAlignment="1">
      <alignment horizontal="center"/>
    </xf>
    <xf numFmtId="10" fontId="11" fillId="10" borderId="7" xfId="1" applyNumberFormat="1" applyFont="1" applyFill="1" applyBorder="1" applyAlignment="1">
      <alignment horizontal="center"/>
    </xf>
    <xf numFmtId="10" fontId="11" fillId="7" borderId="7" xfId="1" applyNumberFormat="1" applyFont="1" applyFill="1" applyBorder="1" applyAlignment="1">
      <alignment horizontal="center"/>
    </xf>
    <xf numFmtId="10" fontId="11" fillId="8" borderId="8" xfId="1" applyNumberFormat="1" applyFont="1" applyFill="1" applyBorder="1" applyAlignment="1">
      <alignment horizontal="center"/>
    </xf>
    <xf numFmtId="0" fontId="11" fillId="10" borderId="5" xfId="0" applyFont="1" applyFill="1" applyBorder="1" applyAlignment="1">
      <alignment horizontal="center"/>
    </xf>
    <xf numFmtId="10" fontId="11" fillId="10" borderId="5" xfId="1" applyNumberFormat="1" applyFont="1" applyFill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5" borderId="14" xfId="0" applyFont="1" applyFill="1" applyBorder="1" applyAlignment="1">
      <alignment horizontal="center"/>
    </xf>
    <xf numFmtId="10" fontId="11" fillId="5" borderId="14" xfId="1" applyNumberFormat="1" applyFont="1" applyFill="1" applyBorder="1" applyAlignment="1">
      <alignment horizontal="center"/>
    </xf>
    <xf numFmtId="10" fontId="11" fillId="7" borderId="14" xfId="1" applyNumberFormat="1" applyFont="1" applyFill="1" applyBorder="1" applyAlignment="1">
      <alignment horizontal="center"/>
    </xf>
    <xf numFmtId="10" fontId="11" fillId="8" borderId="15" xfId="1" applyNumberFormat="1" applyFont="1" applyFill="1" applyBorder="1" applyAlignment="1">
      <alignment horizontal="center"/>
    </xf>
    <xf numFmtId="4" fontId="11" fillId="10" borderId="1" xfId="0" applyNumberFormat="1" applyFont="1" applyFill="1" applyBorder="1" applyAlignment="1">
      <alignment horizontal="center"/>
    </xf>
    <xf numFmtId="2" fontId="5" fillId="9" borderId="3" xfId="0" applyNumberFormat="1" applyFont="1" applyFill="1" applyBorder="1" applyAlignment="1">
      <alignment horizontal="center"/>
    </xf>
    <xf numFmtId="4" fontId="11" fillId="10" borderId="7" xfId="0" applyNumberFormat="1" applyFont="1" applyFill="1" applyBorder="1" applyAlignment="1">
      <alignment horizontal="center"/>
    </xf>
    <xf numFmtId="4" fontId="11" fillId="10" borderId="3" xfId="0" applyNumberFormat="1" applyFont="1" applyFill="1" applyBorder="1" applyAlignment="1">
      <alignment horizontal="center"/>
    </xf>
    <xf numFmtId="0" fontId="12" fillId="0" borderId="0" xfId="0" applyFont="1" applyAlignment="1">
      <alignment wrapText="1"/>
    </xf>
    <xf numFmtId="0" fontId="12" fillId="0" borderId="22" xfId="0" applyFont="1" applyBorder="1" applyAlignment="1">
      <alignment wrapText="1"/>
    </xf>
    <xf numFmtId="0" fontId="14" fillId="0" borderId="23" xfId="0" applyFont="1" applyBorder="1"/>
    <xf numFmtId="0" fontId="15" fillId="0" borderId="23" xfId="0" applyFont="1" applyBorder="1"/>
    <xf numFmtId="0" fontId="15" fillId="0" borderId="23" xfId="0" applyFont="1" applyBorder="1" applyAlignment="1">
      <alignment horizontal="left"/>
    </xf>
    <xf numFmtId="0" fontId="15" fillId="0" borderId="27" xfId="0" applyFont="1" applyBorder="1"/>
    <xf numFmtId="10" fontId="11" fillId="10" borderId="1" xfId="1" applyNumberFormat="1" applyFont="1" applyFill="1" applyBorder="1" applyAlignment="1">
      <alignment horizontal="center" vertical="center"/>
    </xf>
    <xf numFmtId="10" fontId="11" fillId="7" borderId="1" xfId="1" applyNumberFormat="1" applyFont="1" applyFill="1" applyBorder="1" applyAlignment="1">
      <alignment horizontal="center" vertical="center"/>
    </xf>
    <xf numFmtId="10" fontId="11" fillId="7" borderId="19" xfId="1" applyNumberFormat="1" applyFont="1" applyFill="1" applyBorder="1" applyAlignment="1">
      <alignment horizontal="center" vertical="center"/>
    </xf>
    <xf numFmtId="10" fontId="11" fillId="8" borderId="2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0" fontId="11" fillId="10" borderId="3" xfId="1" applyNumberFormat="1" applyFont="1" applyFill="1" applyBorder="1" applyAlignment="1">
      <alignment horizontal="center" vertical="center"/>
    </xf>
    <xf numFmtId="10" fontId="11" fillId="7" borderId="3" xfId="1" applyNumberFormat="1" applyFont="1" applyFill="1" applyBorder="1" applyAlignment="1">
      <alignment horizontal="center" vertical="center"/>
    </xf>
    <xf numFmtId="10" fontId="11" fillId="10" borderId="7" xfId="1" applyNumberFormat="1" applyFont="1" applyFill="1" applyBorder="1" applyAlignment="1">
      <alignment horizontal="center" vertical="center"/>
    </xf>
    <xf numFmtId="10" fontId="11" fillId="7" borderId="7" xfId="1" applyNumberFormat="1" applyFont="1" applyFill="1" applyBorder="1" applyAlignment="1">
      <alignment horizontal="center" vertical="center"/>
    </xf>
    <xf numFmtId="10" fontId="11" fillId="10" borderId="5" xfId="1" applyNumberFormat="1" applyFont="1" applyFill="1" applyBorder="1" applyAlignment="1">
      <alignment horizontal="center" vertical="center"/>
    </xf>
    <xf numFmtId="10" fontId="11" fillId="7" borderId="5" xfId="1" applyNumberFormat="1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 wrapText="1"/>
    </xf>
    <xf numFmtId="0" fontId="10" fillId="19" borderId="9" xfId="0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  <xf numFmtId="44" fontId="11" fillId="19" borderId="1" xfId="2" applyFont="1" applyFill="1" applyBorder="1" applyAlignment="1">
      <alignment horizontal="center" vertical="center"/>
    </xf>
    <xf numFmtId="10" fontId="11" fillId="19" borderId="1" xfId="1" applyNumberFormat="1" applyFont="1" applyFill="1" applyBorder="1" applyAlignment="1">
      <alignment horizontal="center" vertical="center"/>
    </xf>
    <xf numFmtId="0" fontId="11" fillId="19" borderId="3" xfId="0" applyFont="1" applyFill="1" applyBorder="1" applyAlignment="1">
      <alignment horizontal="center" vertical="center"/>
    </xf>
    <xf numFmtId="10" fontId="11" fillId="19" borderId="3" xfId="1" applyNumberFormat="1" applyFont="1" applyFill="1" applyBorder="1" applyAlignment="1">
      <alignment horizontal="center" vertical="center"/>
    </xf>
    <xf numFmtId="0" fontId="11" fillId="19" borderId="7" xfId="0" applyFont="1" applyFill="1" applyBorder="1" applyAlignment="1">
      <alignment horizontal="center" vertical="center"/>
    </xf>
    <xf numFmtId="10" fontId="11" fillId="19" borderId="7" xfId="1" applyNumberFormat="1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 vertical="center"/>
    </xf>
    <xf numFmtId="10" fontId="11" fillId="19" borderId="5" xfId="1" applyNumberFormat="1" applyFont="1" applyFill="1" applyBorder="1" applyAlignment="1">
      <alignment horizontal="center" vertical="center"/>
    </xf>
    <xf numFmtId="0" fontId="10" fillId="20" borderId="9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2" fontId="11" fillId="20" borderId="14" xfId="0" applyNumberFormat="1" applyFont="1" applyFill="1" applyBorder="1" applyAlignment="1">
      <alignment horizontal="center" vertical="center"/>
    </xf>
    <xf numFmtId="44" fontId="11" fillId="20" borderId="14" xfId="2" applyFont="1" applyFill="1" applyBorder="1" applyAlignment="1">
      <alignment horizontal="center" vertical="center"/>
    </xf>
    <xf numFmtId="10" fontId="11" fillId="20" borderId="14" xfId="0" applyNumberFormat="1" applyFont="1" applyFill="1" applyBorder="1" applyAlignment="1">
      <alignment horizontal="center" vertical="center"/>
    </xf>
    <xf numFmtId="10" fontId="11" fillId="20" borderId="5" xfId="1" applyNumberFormat="1" applyFont="1" applyFill="1" applyBorder="1" applyAlignment="1">
      <alignment horizontal="center" vertical="center"/>
    </xf>
    <xf numFmtId="10" fontId="11" fillId="20" borderId="19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7" fillId="18" borderId="16" xfId="0" applyFont="1" applyFill="1" applyBorder="1"/>
    <xf numFmtId="0" fontId="18" fillId="18" borderId="16" xfId="0" applyFont="1" applyFill="1" applyBorder="1" applyAlignment="1">
      <alignment horizontal="center"/>
    </xf>
    <xf numFmtId="0" fontId="17" fillId="21" borderId="16" xfId="0" applyFont="1" applyFill="1" applyBorder="1" applyAlignment="1">
      <alignment horizontal="center"/>
    </xf>
    <xf numFmtId="16" fontId="17" fillId="21" borderId="16" xfId="0" applyNumberFormat="1" applyFont="1" applyFill="1" applyBorder="1" applyAlignment="1">
      <alignment horizontal="center"/>
    </xf>
    <xf numFmtId="0" fontId="18" fillId="22" borderId="16" xfId="0" applyFont="1" applyFill="1" applyBorder="1" applyAlignment="1">
      <alignment horizontal="center"/>
    </xf>
    <xf numFmtId="0" fontId="18" fillId="23" borderId="16" xfId="0" applyFont="1" applyFill="1" applyBorder="1" applyAlignment="1">
      <alignment horizontal="center"/>
    </xf>
    <xf numFmtId="0" fontId="18" fillId="8" borderId="16" xfId="0" applyFont="1" applyFill="1" applyBorder="1"/>
    <xf numFmtId="0" fontId="18" fillId="8" borderId="16" xfId="0" applyFont="1" applyFill="1" applyBorder="1" applyAlignment="1">
      <alignment horizontal="center"/>
    </xf>
    <xf numFmtId="0" fontId="16" fillId="17" borderId="32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/>
    </xf>
    <xf numFmtId="10" fontId="0" fillId="0" borderId="0" xfId="0" applyNumberFormat="1"/>
    <xf numFmtId="0" fontId="0" fillId="23" borderId="16" xfId="0" applyFill="1" applyBorder="1" applyAlignment="1">
      <alignment horizontal="center"/>
    </xf>
    <xf numFmtId="0" fontId="6" fillId="18" borderId="16" xfId="0" applyFont="1" applyFill="1" applyBorder="1" applyAlignment="1">
      <alignment vertical="center"/>
    </xf>
    <xf numFmtId="44" fontId="0" fillId="0" borderId="0" xfId="2" applyFont="1" applyAlignment="1">
      <alignment horizontal="center"/>
    </xf>
    <xf numFmtId="0" fontId="0" fillId="0" borderId="16" xfId="0" applyBorder="1" applyAlignment="1">
      <alignment horizontal="centerContinuous"/>
    </xf>
    <xf numFmtId="44" fontId="0" fillId="0" borderId="16" xfId="2" applyFont="1" applyBorder="1" applyAlignment="1">
      <alignment horizontal="centerContinuous"/>
    </xf>
    <xf numFmtId="0" fontId="0" fillId="0" borderId="16" xfId="0" applyBorder="1" applyAlignment="1">
      <alignment horizontal="center"/>
    </xf>
    <xf numFmtId="44" fontId="0" fillId="0" borderId="16" xfId="2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44" fontId="0" fillId="0" borderId="16" xfId="0" applyNumberFormat="1" applyBorder="1"/>
    <xf numFmtId="2" fontId="11" fillId="19" borderId="1" xfId="0" applyNumberFormat="1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26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0" fillId="23" borderId="0" xfId="0" applyFill="1" applyBorder="1" applyAlignment="1">
      <alignment horizontal="center"/>
    </xf>
  </cellXfs>
  <cellStyles count="4">
    <cellStyle name="Moeda" xfId="2" builtinId="4"/>
    <cellStyle name="Moeda 2" xfId="3" xr:uid="{00000000-0005-0000-0000-000001000000}"/>
    <cellStyle name="Normal" xfId="0" builtinId="0"/>
    <cellStyle name="Porcentagem" xfId="1" builtinId="5"/>
  </cellStyles>
  <dxfs count="75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CFFC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CFFCC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4" formatCode="0.00%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medium">
          <color indexed="64"/>
        </right>
        <top style="double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man Old Style"/>
        <scheme val="none"/>
      </font>
      <numFmt numFmtId="14" formatCode="0.00%"/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/>
        <top style="double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man Old Style"/>
        <scheme val="none"/>
      </font>
      <numFmt numFmtId="14" formatCode="0.00%"/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4" formatCode="0.00%"/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4" formatCode="0.00%"/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Bahnschrift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Bahnschrift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4" formatCode="0.00%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indexed="64"/>
        </left>
        <right style="medium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4" formatCode="0.00%"/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4" formatCode="0.00%"/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b/>
        <strike val="0"/>
        <outline val="0"/>
        <shadow val="0"/>
        <u val="none"/>
        <vertAlign val="baseline"/>
        <sz val="11"/>
        <color theme="1"/>
        <name val="Bahnschrift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b/>
        <strike val="0"/>
        <outline val="0"/>
        <shadow val="0"/>
        <u val="none"/>
        <vertAlign val="baseline"/>
        <sz val="12"/>
        <color theme="1" tint="4.9989318521683403E-2"/>
        <name val="Bahnschrift"/>
        <scheme val="none"/>
      </font>
      <fill>
        <patternFill patternType="solid">
          <fgColor indexed="64"/>
          <bgColor rgb="FFA42059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24997711111789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Light16">
    <tableStyle name="Estilo de Tabela Dinâmica 1" table="0" count="0" xr9:uid="{00000000-0011-0000-FFFF-FFFF00000000}"/>
    <tableStyle name="Estilo de Tabela Dinâmica 2" table="0" count="1" xr9:uid="{00000000-0011-0000-FFFF-FFFF01000000}">
      <tableStyleElement type="totalRow" dxfId="74"/>
    </tableStyle>
    <tableStyle name="Estilo de Tabela Dinâmica 3" table="0" count="0" xr9:uid="{00000000-0011-0000-FFFF-FFFF02000000}"/>
  </tableStyles>
  <colors>
    <mruColors>
      <color rgb="FF2867A0"/>
      <color rgb="FFA42059"/>
      <color rgb="FF99FF99"/>
      <color rgb="FF800080"/>
      <color rgb="FFCCECFF"/>
      <color rgb="FFFFCCFF"/>
      <color rgb="FFCC99FF"/>
      <color rgb="FFCCFFCC"/>
      <color rgb="FFF7BA0D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07/relationships/slicerCache" Target="slicerCaches/slicerCache2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07/relationships/slicerCache" Target="slicerCaches/slicerCache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[Indicadores 2024 DTI.xlsx]NUMERO DE FUNCIONARIOS!Tabela dinâmica2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US" sz="3000">
                <a:solidFill>
                  <a:schemeClr val="tx1"/>
                </a:solidFill>
                <a:latin typeface="Arial Rounded MT Bold" panose="020F0704030504030204" pitchFamily="34" charset="0"/>
              </a:rPr>
              <a:t>N° DE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baseline="0">
              <a:solidFill>
                <a:schemeClr val="tx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</c:pivotFmt>
    </c:pivotFmts>
    <c:plotArea>
      <c:layout>
        <c:manualLayout>
          <c:layoutTarget val="inner"/>
          <c:xMode val="edge"/>
          <c:yMode val="edge"/>
          <c:x val="6.6580927384076991E-2"/>
          <c:y val="0.18300925925925926"/>
          <c:w val="0.90286351706036749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'NUMERO DE FUNCIONARIOS'!$B$3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'NUMERO DE FUNCIONARIOS'!$A$4:$A$16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'NUMERO DE FUNCIONARIOS'!$B$4:$B$16</c:f>
              <c:numCache>
                <c:formatCode>General</c:formatCode>
                <c:ptCount val="12"/>
                <c:pt idx="0">
                  <c:v>27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27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0-4898-A01B-1D9B72CEE6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7022184"/>
        <c:axId val="397022840"/>
      </c:barChart>
      <c:catAx>
        <c:axId val="39702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397022840"/>
        <c:crosses val="autoZero"/>
        <c:auto val="1"/>
        <c:lblAlgn val="ctr"/>
        <c:lblOffset val="100"/>
        <c:noMultiLvlLbl val="0"/>
      </c:catAx>
      <c:valAx>
        <c:axId val="3970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39702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FALTAS INJUSTIFICADAS!Tabela dinâmica5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'TB FALTAS INJUSTIFICADAS'!$B$3</c:f>
              <c:strCache>
                <c:ptCount val="1"/>
                <c:pt idx="0">
                  <c:v>Soma de FALTAS INJUSTIFICADAS / HHT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FALTAS INJUSTIFICADAS'!$A$4:$A$17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FALTAS INJUSTIFICADAS'!$B$4:$B$17</c:f>
              <c:numCache>
                <c:formatCode>0.00%</c:formatCode>
                <c:ptCount val="13"/>
                <c:pt idx="0">
                  <c:v>5.7026572432935787E-3</c:v>
                </c:pt>
                <c:pt idx="1">
                  <c:v>1.6791986948375304E-2</c:v>
                </c:pt>
                <c:pt idx="2">
                  <c:v>5.5673062823733835E-3</c:v>
                </c:pt>
                <c:pt idx="3">
                  <c:v>6.6389454743534214E-3</c:v>
                </c:pt>
                <c:pt idx="4">
                  <c:v>4.0452733603506845E-3</c:v>
                </c:pt>
                <c:pt idx="5">
                  <c:v>6.0769744410607675E-3</c:v>
                </c:pt>
                <c:pt idx="6">
                  <c:v>1.0121398052440701E-2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7.5603114269995452E-3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C-4872-B5C7-F1816A801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016728"/>
        <c:axId val="799023944"/>
      </c:barChart>
      <c:lineChart>
        <c:grouping val="standard"/>
        <c:varyColors val="0"/>
        <c:ser>
          <c:idx val="1"/>
          <c:order val="1"/>
          <c:tx>
            <c:strRef>
              <c:f>'TB FALTAS INJUSTIFICADAS'!$C$3</c:f>
              <c:strCache>
                <c:ptCount val="1"/>
                <c:pt idx="0">
                  <c:v>Soma de META 1,5%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442C-4872-B5C7-F1816A801F35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2C-4872-B5C7-F1816A801F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FALTAS INJUSTIFICADAS'!$A$4:$A$17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FALTAS INJUSTIFICADAS'!$C$4:$C$17</c:f>
              <c:numCache>
                <c:formatCode>0.00%</c:formatCode>
                <c:ptCount val="13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C-4872-B5C7-F1816A801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016728"/>
        <c:axId val="799023944"/>
      </c:lineChart>
      <c:catAx>
        <c:axId val="79901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9023944"/>
        <c:crosses val="autoZero"/>
        <c:auto val="1"/>
        <c:lblAlgn val="ctr"/>
        <c:lblOffset val="100"/>
        <c:noMultiLvlLbl val="0"/>
      </c:catAx>
      <c:valAx>
        <c:axId val="79902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901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ABSENTEISMO!Tabela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</a:rPr>
              <a:t>FALTAS JUSTIFICADAS/HHT</a:t>
            </a:r>
            <a:r>
              <a:rPr lang="en-US" sz="2000" b="1">
                <a:solidFill>
                  <a:sysClr val="windowText" lastClr="000000"/>
                </a:solidFill>
              </a:rPr>
              <a:t> </a:t>
            </a:r>
          </a:p>
          <a:p>
            <a:pPr>
              <a:defRPr sz="2000">
                <a:solidFill>
                  <a:sysClr val="windowText" lastClr="000000"/>
                </a:solidFill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META: ABAIXO DE 2,0%</a:t>
            </a:r>
          </a:p>
        </c:rich>
      </c:tx>
      <c:layout>
        <c:manualLayout>
          <c:xMode val="edge"/>
          <c:yMode val="edge"/>
          <c:x val="0.28699125184548602"/>
          <c:y val="3.1437325828053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381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381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114497256561116E-2"/>
          <c:y val="0.23806807524686932"/>
          <c:w val="0.8877778163192156"/>
          <c:h val="0.70338989122422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'TB ABSENTEISMO'!$B$3</c:f>
              <c:strCache>
                <c:ptCount val="1"/>
                <c:pt idx="0">
                  <c:v>Soma de ABSENTEÍSMO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'TB ABSENTEISMO'!$A$4:$A$17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ABSENTEISMO'!$B$4:$B$17</c:f>
              <c:numCache>
                <c:formatCode>0.00%</c:formatCode>
                <c:ptCount val="13"/>
                <c:pt idx="0">
                  <c:v>2.9629388911362849E-2</c:v>
                </c:pt>
                <c:pt idx="1">
                  <c:v>3.841959643195407E-2</c:v>
                </c:pt>
                <c:pt idx="2">
                  <c:v>1.8267963803742827E-2</c:v>
                </c:pt>
                <c:pt idx="3">
                  <c:v>3.1777046829157628E-2</c:v>
                </c:pt>
                <c:pt idx="4">
                  <c:v>7.8464603481354922E-3</c:v>
                </c:pt>
                <c:pt idx="5">
                  <c:v>1.1692590031067105E-2</c:v>
                </c:pt>
                <c:pt idx="6">
                  <c:v>4.5775505004342749E-2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2.524037517800197E-2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BD-4F89-A7DA-37E97D227F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24"/>
        <c:axId val="469014920"/>
        <c:axId val="469014592"/>
      </c:barChart>
      <c:lineChart>
        <c:grouping val="standard"/>
        <c:varyColors val="0"/>
        <c:ser>
          <c:idx val="1"/>
          <c:order val="1"/>
          <c:tx>
            <c:strRef>
              <c:f>'TB ABSENTEISMO'!$C$3</c:f>
              <c:strCache>
                <c:ptCount val="1"/>
                <c:pt idx="0">
                  <c:v>Soma de META 4,5%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381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81-4244-AFBE-31FDE40C6FF1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881-4244-AFBE-31FDE40C6F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'TB ABSENTEISMO'!$A$4:$A$17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ABSENTEISMO'!$C$4:$C$17</c:f>
              <c:numCache>
                <c:formatCode>0.00%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81-4244-AFBE-31FDE40C6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14920"/>
        <c:axId val="469014592"/>
      </c:lineChart>
      <c:catAx>
        <c:axId val="46901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592"/>
        <c:crosses val="autoZero"/>
        <c:auto val="1"/>
        <c:lblAlgn val="ctr"/>
        <c:lblOffset val="100"/>
        <c:noMultiLvlLbl val="0"/>
      </c:catAx>
      <c:valAx>
        <c:axId val="469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FALTAS INJUSTIFICADAS!Tabela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FALTAS INJUSTIFICADAS/HHT</a:t>
            </a:r>
          </a:p>
          <a:p>
            <a:pPr algn="ctr" rtl="0">
              <a:defRPr lang="en-US" sz="2000" b="1">
                <a:solidFill>
                  <a:sysClr val="windowText" lastClr="000000"/>
                </a:solidFill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META: ABAIXO DE 1,5%</a:t>
            </a:r>
          </a:p>
        </c:rich>
      </c:tx>
      <c:layout>
        <c:manualLayout>
          <c:xMode val="edge"/>
          <c:yMode val="edge"/>
          <c:x val="0.32971711948996407"/>
          <c:y val="2.4356296296296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9916750494293948E-2"/>
          <c:y val="0.22872658634206158"/>
          <c:w val="0.8877778163192156"/>
          <c:h val="0.70338989122422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'TB FALTAS INJUSTIFICADAS'!$B$3</c:f>
              <c:strCache>
                <c:ptCount val="1"/>
                <c:pt idx="0">
                  <c:v>Soma de FALTAS INJUSTIFICADAS / HHT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FALTAS INJUSTIFICADAS'!$A$4:$A$17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FALTAS INJUSTIFICADAS'!$B$4:$B$17</c:f>
              <c:numCache>
                <c:formatCode>0.00%</c:formatCode>
                <c:ptCount val="13"/>
                <c:pt idx="0">
                  <c:v>5.7026572432935787E-3</c:v>
                </c:pt>
                <c:pt idx="1">
                  <c:v>1.6791986948375304E-2</c:v>
                </c:pt>
                <c:pt idx="2">
                  <c:v>5.5673062823733835E-3</c:v>
                </c:pt>
                <c:pt idx="3">
                  <c:v>6.6389454743534214E-3</c:v>
                </c:pt>
                <c:pt idx="4">
                  <c:v>4.0452733603506845E-3</c:v>
                </c:pt>
                <c:pt idx="5">
                  <c:v>6.0769744410607675E-3</c:v>
                </c:pt>
                <c:pt idx="6">
                  <c:v>1.0121398052440701E-2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7.5603114269995452E-3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EA8-437B-A511-E5EB41513A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24"/>
        <c:axId val="469014920"/>
        <c:axId val="469014592"/>
      </c:barChart>
      <c:lineChart>
        <c:grouping val="standard"/>
        <c:varyColors val="0"/>
        <c:ser>
          <c:idx val="1"/>
          <c:order val="1"/>
          <c:tx>
            <c:strRef>
              <c:f>'TB FALTAS INJUSTIFICADAS'!$C$3</c:f>
              <c:strCache>
                <c:ptCount val="1"/>
                <c:pt idx="0">
                  <c:v>Soma de META 1,5%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AEA8-437B-A511-E5EB41513AD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AEA8-437B-A511-E5EB41513ADB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AEA8-437B-A511-E5EB41513ADB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AEA8-437B-A511-E5EB41513ADB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AEA8-437B-A511-E5EB41513ADB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AEA8-437B-A511-E5EB41513ADB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AEA8-437B-A511-E5EB41513ADB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EA8-437B-A511-E5EB41513A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FALTAS INJUSTIFICADAS'!$A$4:$A$17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FALTAS INJUSTIFICADAS'!$C$4:$C$17</c:f>
              <c:numCache>
                <c:formatCode>0.00%</c:formatCode>
                <c:ptCount val="13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EA8-437B-A511-E5EB41513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14920"/>
        <c:axId val="469014592"/>
      </c:lineChart>
      <c:catAx>
        <c:axId val="46901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592"/>
        <c:crosses val="autoZero"/>
        <c:auto val="1"/>
        <c:lblAlgn val="ctr"/>
        <c:lblOffset val="100"/>
        <c:noMultiLvlLbl val="0"/>
      </c:catAx>
      <c:valAx>
        <c:axId val="469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TREINAMENTOS!Tabela dinâmica9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TREINAMENTOS/HHT</a:t>
            </a:r>
          </a:p>
          <a:p>
            <a:pPr algn="ctr" rtl="0">
              <a:defRPr lang="en-US"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META: ACIMA DE 1,5%</a:t>
            </a:r>
          </a:p>
        </c:rich>
      </c:tx>
      <c:layout>
        <c:manualLayout>
          <c:xMode val="edge"/>
          <c:yMode val="edge"/>
          <c:x val="0.38945024775205689"/>
          <c:y val="3.613467430395831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916750494293948E-2"/>
          <c:y val="0.22872658634206158"/>
          <c:w val="0.8877778163192156"/>
          <c:h val="0.70338989122422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'TB TREINAMENTOS'!$B$3</c:f>
              <c:strCache>
                <c:ptCount val="1"/>
                <c:pt idx="0">
                  <c:v>Soma de HORAS DE TREINAMENTO / HHT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TREINAMENTOS'!$A$4:$A$17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TREINAMENTOS'!$B$4:$B$17</c:f>
              <c:numCache>
                <c:formatCode>0.00%</c:formatCode>
                <c:ptCount val="13"/>
                <c:pt idx="0">
                  <c:v>1.7798027994455342E-2</c:v>
                </c:pt>
                <c:pt idx="1">
                  <c:v>1.5312413273203774E-2</c:v>
                </c:pt>
                <c:pt idx="2">
                  <c:v>1.5528756927968339E-2</c:v>
                </c:pt>
                <c:pt idx="3">
                  <c:v>1.748472669218356E-2</c:v>
                </c:pt>
                <c:pt idx="4">
                  <c:v>1.4953908200676273E-2</c:v>
                </c:pt>
                <c:pt idx="5">
                  <c:v>1.1597930451645585E-2</c:v>
                </c:pt>
                <c:pt idx="6">
                  <c:v>1.669377135263591E-2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1.5245193481955754E-2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C74-40B1-87B1-E9EC69F17A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24"/>
        <c:axId val="469014920"/>
        <c:axId val="469014592"/>
      </c:barChart>
      <c:lineChart>
        <c:grouping val="standard"/>
        <c:varyColors val="0"/>
        <c:ser>
          <c:idx val="1"/>
          <c:order val="1"/>
          <c:tx>
            <c:strRef>
              <c:f>'TB TREINAMENTOS'!$C$3</c:f>
              <c:strCache>
                <c:ptCount val="1"/>
                <c:pt idx="0">
                  <c:v>Soma de META 1,5%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4C74-40B1-87B1-E9EC69F17AA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3-4C74-40B1-87B1-E9EC69F17AA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4-4C74-40B1-87B1-E9EC69F17AA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5-4C74-40B1-87B1-E9EC69F17AA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6-4C74-40B1-87B1-E9EC69F17AA7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7-4C74-40B1-87B1-E9EC69F17AA7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C74-40B1-87B1-E9EC69F17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'TB TREINAMENTOS'!$A$4:$A$17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TREINAMENTOS'!$C$4:$C$17</c:f>
              <c:numCache>
                <c:formatCode>0.00%</c:formatCode>
                <c:ptCount val="13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74-40B1-87B1-E9EC69F1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14920"/>
        <c:axId val="469014592"/>
      </c:lineChart>
      <c:catAx>
        <c:axId val="46901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592"/>
        <c:crosses val="autoZero"/>
        <c:auto val="1"/>
        <c:lblAlgn val="ctr"/>
        <c:lblOffset val="100"/>
        <c:noMultiLvlLbl val="0"/>
      </c:catAx>
      <c:valAx>
        <c:axId val="469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9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HORAS EXTRAS!Tabela dinâmica8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HORAS EXTRAS/HHT</a:t>
            </a:r>
          </a:p>
          <a:p>
            <a:pPr algn="ctr" rtl="0">
              <a:defRPr lang="en-US" sz="2000" b="1">
                <a:solidFill>
                  <a:sysClr val="windowText" lastClr="000000"/>
                </a:solidFill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META: ABAIXO DE 10,0%</a:t>
            </a:r>
          </a:p>
        </c:rich>
      </c:tx>
      <c:layout>
        <c:manualLayout>
          <c:xMode val="edge"/>
          <c:yMode val="edge"/>
          <c:x val="0.40189692604070504"/>
          <c:y val="2.9059999999999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</c:pivotFmt>
      <c:pivotFmt>
        <c:idx val="72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</c:pivotFmt>
      <c:pivotFmt>
        <c:idx val="73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</c:pivotFmt>
      <c:pivotFmt>
        <c:idx val="74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</c:pivotFmt>
      <c:pivotFmt>
        <c:idx val="75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</c:pivotFmt>
      <c:pivotFmt>
        <c:idx val="76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</c:pivotFmt>
      <c:pivotFmt>
        <c:idx val="77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381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381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916750494293948E-2"/>
          <c:y val="0.22872658634206158"/>
          <c:w val="0.8877778163192156"/>
          <c:h val="0.70338989122422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'TB HORAS EXTRAS'!$B$3</c:f>
              <c:strCache>
                <c:ptCount val="1"/>
                <c:pt idx="0">
                  <c:v>Soma de HORAS EXTRAS / HHT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HORAS EXTRAS'!$A$4:$A$17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HORAS EXTRAS'!$B$4:$B$17</c:f>
              <c:numCache>
                <c:formatCode>0.00%</c:formatCode>
                <c:ptCount val="13"/>
                <c:pt idx="0">
                  <c:v>6.3190910710663822E-2</c:v>
                </c:pt>
                <c:pt idx="1">
                  <c:v>1.8314609171905395E-2</c:v>
                </c:pt>
                <c:pt idx="2">
                  <c:v>5.8397636452520517E-2</c:v>
                </c:pt>
                <c:pt idx="3">
                  <c:v>9.8985255141531961E-2</c:v>
                </c:pt>
                <c:pt idx="4">
                  <c:v>8.7329215623241654E-2</c:v>
                </c:pt>
                <c:pt idx="5">
                  <c:v>0.11821617007341662</c:v>
                </c:pt>
                <c:pt idx="6">
                  <c:v>6.2307311256195645E-2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7.3668864539334855E-2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92-4EC5-9710-9BB461544E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24"/>
        <c:axId val="469014920"/>
        <c:axId val="469014592"/>
      </c:barChart>
      <c:lineChart>
        <c:grouping val="standard"/>
        <c:varyColors val="0"/>
        <c:ser>
          <c:idx val="1"/>
          <c:order val="1"/>
          <c:tx>
            <c:strRef>
              <c:f>'TB HORAS EXTRAS'!$C$3</c:f>
              <c:strCache>
                <c:ptCount val="1"/>
                <c:pt idx="0">
                  <c:v>Soma de META 6%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381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9C70-4EFF-84C1-D573B2598339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C70-4EFF-84C1-D573B25983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HORAS EXTRAS'!$A$4:$A$17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HORAS EXTRAS'!$C$4:$C$17</c:f>
              <c:numCache>
                <c:formatCode>0.00%</c:formatCode>
                <c:ptCount val="1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C70-4EFF-84C1-D573B2598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14920"/>
        <c:axId val="469014592"/>
      </c:lineChart>
      <c:catAx>
        <c:axId val="46901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592"/>
        <c:crosses val="autoZero"/>
        <c:auto val="1"/>
        <c:lblAlgn val="ctr"/>
        <c:lblOffset val="100"/>
        <c:noMultiLvlLbl val="0"/>
      </c:catAx>
      <c:valAx>
        <c:axId val="469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DTI.xlsx]SALARIOS!Tabela dinâmica3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pt-BR" sz="3000">
                <a:solidFill>
                  <a:schemeClr val="tx1"/>
                </a:solidFill>
                <a:latin typeface="Arial Rounded MT Bold" panose="020F0704030504030204" pitchFamily="34" charset="0"/>
              </a:rPr>
              <a:t>SALÁRIOS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baseline="0">
              <a:solidFill>
                <a:schemeClr val="tx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36649964209019"/>
          <c:y val="0.17510520487264675"/>
          <c:w val="0.86563350035790976"/>
          <c:h val="0.72213391930659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SALARIOS!$B$3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cat>
            <c:strRef>
              <c:f>SALARIOS!$A$4:$A$16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SALARIOS!$B$4:$B$16</c:f>
              <c:numCache>
                <c:formatCode>General</c:formatCode>
                <c:ptCount val="12"/>
                <c:pt idx="0">
                  <c:v>61011.13</c:v>
                </c:pt>
                <c:pt idx="1">
                  <c:v>54585.35</c:v>
                </c:pt>
                <c:pt idx="2">
                  <c:v>55022.55</c:v>
                </c:pt>
                <c:pt idx="3">
                  <c:v>63688.01</c:v>
                </c:pt>
                <c:pt idx="4">
                  <c:v>67510.149999999994</c:v>
                </c:pt>
                <c:pt idx="5">
                  <c:v>64857.93</c:v>
                </c:pt>
                <c:pt idx="6">
                  <c:v>66370.91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8-4BFA-AC01-E355DB344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0059256"/>
        <c:axId val="630054992"/>
      </c:barChart>
      <c:catAx>
        <c:axId val="63005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630054992"/>
        <c:crosses val="autoZero"/>
        <c:auto val="1"/>
        <c:lblAlgn val="ctr"/>
        <c:lblOffset val="100"/>
        <c:noMultiLvlLbl val="0"/>
      </c:catAx>
      <c:valAx>
        <c:axId val="6300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63005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DTI.xlsx]HORAS TERINAMENTOS X HHT!Tabela dinâmica4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pt-BR" sz="3000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HORAS DE TREINAMENTO/HHT</a:t>
            </a:r>
            <a:r>
              <a:rPr lang="pt-BR" sz="3000" baseline="0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      </a:t>
            </a:r>
            <a:r>
              <a:rPr lang="pt-BR" sz="1400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META: ACIMA DE 1,2%</a:t>
            </a:r>
          </a:p>
        </c:rich>
      </c:tx>
      <c:layout>
        <c:manualLayout>
          <c:xMode val="edge"/>
          <c:yMode val="edge"/>
          <c:x val="0.13216317313897594"/>
          <c:y val="1.1759259259259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baseline="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1.6666666666666566E-2"/>
              <c:y val="-4.6296296296297144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1.0185067526415994E-16"/>
              <c:y val="-4.1666666666666664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5.5555555555556061E-3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5.0925337632079971E-17"/>
              <c:y val="-5.5555555555555552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CE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CECFF"/>
          </a:solidFill>
          <a:ln>
            <a:noFill/>
          </a:ln>
          <a:effectLst/>
        </c:spPr>
      </c:pivotFmt>
      <c:pivotFmt>
        <c:idx val="9"/>
        <c:spPr>
          <a:solidFill>
            <a:srgbClr val="CCECFF"/>
          </a:solidFill>
          <a:ln>
            <a:noFill/>
          </a:ln>
          <a:effectLst/>
        </c:spPr>
      </c:pivotFmt>
      <c:pivotFmt>
        <c:idx val="10"/>
        <c:spPr>
          <a:solidFill>
            <a:srgbClr val="CCECFF"/>
          </a:solidFill>
          <a:ln>
            <a:noFill/>
          </a:ln>
          <a:effectLst/>
        </c:spPr>
      </c:pivotFmt>
      <c:pivotFmt>
        <c:idx val="11"/>
        <c:spPr>
          <a:solidFill>
            <a:srgbClr val="CCECFF"/>
          </a:solidFill>
          <a:ln>
            <a:noFill/>
          </a:ln>
          <a:effectLst/>
        </c:spPr>
        <c:dLbl>
          <c:idx val="0"/>
          <c:dLblPos val="outEnd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565079188363279"/>
          <c:y val="0.15741784037558684"/>
          <c:w val="0.87355648131396935"/>
          <c:h val="0.70550109053269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'HORAS TERINAMENTOS X HHT'!$B$3</c:f>
              <c:strCache>
                <c:ptCount val="1"/>
                <c:pt idx="0">
                  <c:v>Soma de HORAS DE TREINAMENTO / HHT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'HORAS TERINAMENTOS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'HORAS TERINAMENTOS X HHT'!$B$4:$B$16</c:f>
              <c:numCache>
                <c:formatCode>General</c:formatCode>
                <c:ptCount val="12"/>
                <c:pt idx="0">
                  <c:v>2.0747878694069237E-2</c:v>
                </c:pt>
                <c:pt idx="1">
                  <c:v>2.1287062295961719E-2</c:v>
                </c:pt>
                <c:pt idx="2">
                  <c:v>1.4964597797009436E-2</c:v>
                </c:pt>
                <c:pt idx="3">
                  <c:v>1.4142206030421114E-2</c:v>
                </c:pt>
                <c:pt idx="4">
                  <c:v>1.9902064022266547E-2</c:v>
                </c:pt>
                <c:pt idx="5">
                  <c:v>1.9546644969361031E-2</c:v>
                </c:pt>
                <c:pt idx="6">
                  <c:v>1.6186866820793792E-2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C-4EF5-A359-6698B46D26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9595728"/>
        <c:axId val="499595400"/>
      </c:barChart>
      <c:lineChart>
        <c:grouping val="standard"/>
        <c:varyColors val="0"/>
        <c:ser>
          <c:idx val="1"/>
          <c:order val="1"/>
          <c:tx>
            <c:strRef>
              <c:f>'HORAS TERINAMENTOS X HHT'!$C$3</c:f>
              <c:strCache>
                <c:ptCount val="1"/>
                <c:pt idx="0">
                  <c:v>Soma de META 1,2%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95-45C4-A853-B2651E769D6E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34-4617-991B-218986B55920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70-4EA5-BA07-98B08DE67A34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58-4CE0-BD85-480B68C21C2C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58-4CE0-BD85-480B68C21C2C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20C-4C16-AB68-11F39D5ADFA9}"/>
              </c:ext>
            </c:extLst>
          </c:dPt>
          <c:cat>
            <c:strRef>
              <c:f>'HORAS TERINAMENTOS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'HORAS TERINAMENTOS X HHT'!$C$4:$C$16</c:f>
              <c:numCache>
                <c:formatCode>General</c:formatCode>
                <c:ptCount val="12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0C-4C16-AB68-11F39D5AD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95728"/>
        <c:axId val="499595400"/>
      </c:lineChart>
      <c:catAx>
        <c:axId val="4995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499595400"/>
        <c:crosses val="autoZero"/>
        <c:auto val="1"/>
        <c:lblAlgn val="ctr"/>
        <c:lblOffset val="100"/>
        <c:noMultiLvlLbl val="0"/>
      </c:catAx>
      <c:valAx>
        <c:axId val="49959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49959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DTI.xlsx]FALTAS INJUSTIFICADAS X HHT!Tabela dinâmica5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pt-BR" sz="3000" b="1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FALTAS INJUSTIFICADAS/HHT </a:t>
            </a:r>
          </a:p>
          <a:p>
            <a:pPr>
              <a:defRPr sz="3000">
                <a:solidFill>
                  <a:sysClr val="windowText" lastClr="000000"/>
                </a:solidFill>
                <a:latin typeface="Arial Rounded MT Bold" panose="020F0704030504030204" pitchFamily="34" charset="0"/>
              </a:defRPr>
            </a:pPr>
            <a:r>
              <a:rPr lang="pt-BR" sz="1400" b="1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META: ABAIXO</a:t>
            </a:r>
            <a:r>
              <a:rPr lang="pt-BR" sz="1400" b="1" baseline="0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 DE 1,5%</a:t>
            </a:r>
            <a:endParaRPr lang="pt-BR" sz="1400" b="1">
              <a:solidFill>
                <a:sysClr val="windowText" lastClr="000000"/>
              </a:solidFill>
              <a:latin typeface="Arial Rounded MT Bold" panose="020F0704030504030204" pitchFamily="34" charset="0"/>
            </a:endParaRPr>
          </a:p>
        </c:rich>
      </c:tx>
      <c:layout>
        <c:manualLayout>
          <c:xMode val="edge"/>
          <c:yMode val="edge"/>
          <c:x val="0.15580353315706683"/>
          <c:y val="1.9507407407407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baseline="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2.7777777777777779E-3"/>
              <c:y val="-1.8518518518518563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1.9444444444444497E-2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1.388888888888894E-2"/>
              <c:y val="-3.7037037037037035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5.5555555555556061E-3"/>
              <c:y val="-4.6296296296296294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1.1111111111111162E-2"/>
              <c:y val="-3.7037037037037035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1.3888888888888788E-2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800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800080"/>
          </a:solidFill>
          <a:ln>
            <a:noFill/>
          </a:ln>
          <a:effectLst/>
        </c:spPr>
        <c:dLbl>
          <c:idx val="0"/>
          <c:layout>
            <c:manualLayout>
              <c:x val="2.7777777777777779E-3"/>
              <c:y val="-1.85185185185185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800080"/>
          </a:solidFill>
          <a:ln>
            <a:noFill/>
          </a:ln>
          <a:effectLst/>
        </c:spPr>
        <c:dLbl>
          <c:idx val="0"/>
          <c:layout>
            <c:manualLayout>
              <c:x val="-1.944444444444449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800080"/>
          </a:solidFill>
          <a:ln>
            <a:noFill/>
          </a:ln>
          <a:effectLst/>
        </c:spPr>
        <c:dLbl>
          <c:idx val="0"/>
          <c:layout>
            <c:manualLayout>
              <c:x val="-1.388888888888894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800080"/>
          </a:solidFill>
          <a:ln>
            <a:noFill/>
          </a:ln>
          <a:effectLst/>
        </c:spPr>
        <c:dLbl>
          <c:idx val="0"/>
          <c:layout>
            <c:manualLayout>
              <c:x val="-5.5555555555556061E-3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800080"/>
          </a:solidFill>
          <a:ln>
            <a:noFill/>
          </a:ln>
          <a:effectLst/>
        </c:spPr>
        <c:dLbl>
          <c:idx val="0"/>
          <c:layout>
            <c:manualLayout>
              <c:x val="-1.1111111111111162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800080"/>
          </a:solidFill>
          <a:ln>
            <a:noFill/>
          </a:ln>
          <a:effectLst/>
        </c:spPr>
        <c:dLbl>
          <c:idx val="0"/>
          <c:layout>
            <c:manualLayout>
              <c:x val="1.388888888888878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402673206323622"/>
          <c:y val="0.18168780864197531"/>
          <c:w val="0.87080517676767677"/>
          <c:h val="0.74515324074074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'FALTAS INJUSTIFICADAS X HHT'!$B$3</c:f>
              <c:strCache>
                <c:ptCount val="1"/>
                <c:pt idx="0">
                  <c:v>Soma de FALTAS INJUSTIFICADAS / HHT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'FALTAS INJUSTIFICADAS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'FALTAS INJUSTIFICADAS X HHT'!$B$4:$B$16</c:f>
              <c:numCache>
                <c:formatCode>General</c:formatCode>
                <c:ptCount val="12"/>
                <c:pt idx="0">
                  <c:v>7.6717751456879821E-3</c:v>
                </c:pt>
                <c:pt idx="1">
                  <c:v>1.6729126604355798E-2</c:v>
                </c:pt>
                <c:pt idx="2">
                  <c:v>1.4875482776420501E-2</c:v>
                </c:pt>
                <c:pt idx="3">
                  <c:v>1.5908444587916099E-2</c:v>
                </c:pt>
                <c:pt idx="4">
                  <c:v>1.6958340821361152E-2</c:v>
                </c:pt>
                <c:pt idx="5">
                  <c:v>9.9004551348877406E-3</c:v>
                </c:pt>
                <c:pt idx="6">
                  <c:v>1.1517307631403928E-2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9-4AEC-9D9E-55F18D58A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1692152"/>
        <c:axId val="401691168"/>
      </c:barChart>
      <c:lineChart>
        <c:grouping val="standard"/>
        <c:varyColors val="0"/>
        <c:ser>
          <c:idx val="1"/>
          <c:order val="1"/>
          <c:tx>
            <c:strRef>
              <c:f>'FALTAS INJUSTIFICADAS X HHT'!$C$3</c:f>
              <c:strCache>
                <c:ptCount val="1"/>
                <c:pt idx="0">
                  <c:v>Soma de META 1,5%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79-4852-882D-BC9FE89AAED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D8-4FD9-9F56-FFCD8F3E07F5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45-4854-AF60-2D3BF68502C6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E7-42B1-91CD-322C8F1055C4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E5E7-42B1-91CD-322C8F1055C4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1DD-466F-8EA3-5349DEC9C469}"/>
              </c:ext>
            </c:extLst>
          </c:dPt>
          <c:dLbls>
            <c:dLbl>
              <c:idx val="1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DD-466F-8EA3-5349DEC9C4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'FALTAS INJUSTIFICADAS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'FALTAS INJUSTIFICADAS X HHT'!$C$4:$C$16</c:f>
              <c:numCache>
                <c:formatCode>General</c:formatCode>
                <c:ptCount val="12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DD-466F-8EA3-5349DEC9C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692152"/>
        <c:axId val="401691168"/>
      </c:lineChart>
      <c:catAx>
        <c:axId val="40169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691168"/>
        <c:crosses val="autoZero"/>
        <c:auto val="1"/>
        <c:lblAlgn val="ctr"/>
        <c:lblOffset val="100"/>
        <c:noMultiLvlLbl val="0"/>
      </c:catAx>
      <c:valAx>
        <c:axId val="4016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40169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DTI.xlsx]ABSENTEISMO X HHT!Tabela dinâmica2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3000" b="1" i="0" u="none" strike="noStrike" kern="1200" spc="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US" sz="3000" b="1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ABSENSTEÍSMO </a:t>
            </a:r>
          </a:p>
          <a:p>
            <a:pPr algn="ctr">
              <a:defRPr sz="3000" b="1">
                <a:solidFill>
                  <a:sysClr val="windowText" lastClr="000000"/>
                </a:solidFill>
                <a:latin typeface="Arial Rounded MT Bold" panose="020F0704030504030204" pitchFamily="34" charset="0"/>
              </a:defRPr>
            </a:pPr>
            <a:r>
              <a:rPr lang="en-US" sz="1400" b="1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META: ABAIXO DE 1,5%</a:t>
            </a:r>
          </a:p>
        </c:rich>
      </c:tx>
      <c:layout>
        <c:manualLayout>
          <c:xMode val="edge"/>
          <c:yMode val="edge"/>
          <c:x val="0.33524403161925587"/>
          <c:y val="2.3097730497797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3000" b="1" i="0" u="none" strike="noStrike" kern="1200" spc="0" baseline="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20977062746795"/>
          <c:y val="0.1902314386815008"/>
          <c:w val="0.8839606299212597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'ABSENTEISMO X HHT'!$B$3</c:f>
              <c:strCache>
                <c:ptCount val="1"/>
                <c:pt idx="0">
                  <c:v>Soma de ABSENTEÍSMO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'ABSENTEISMO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'ABSENTEISMO X HHT'!$B$4:$B$16</c:f>
              <c:numCache>
                <c:formatCode>General</c:formatCode>
                <c:ptCount val="12"/>
                <c:pt idx="0">
                  <c:v>0.13829778475228516</c:v>
                </c:pt>
                <c:pt idx="1">
                  <c:v>8.8099816645051648E-2</c:v>
                </c:pt>
                <c:pt idx="2">
                  <c:v>1.9430437319352924E-2</c:v>
                </c:pt>
                <c:pt idx="3">
                  <c:v>1.0167016378826657E-2</c:v>
                </c:pt>
                <c:pt idx="4">
                  <c:v>2.254874149149632E-2</c:v>
                </c:pt>
                <c:pt idx="5">
                  <c:v>1.7388568232093365E-2</c:v>
                </c:pt>
                <c:pt idx="6">
                  <c:v>6.0551198004088938E-2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8-4672-8B6D-084C418C13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9014920"/>
        <c:axId val="469014592"/>
      </c:barChart>
      <c:lineChart>
        <c:grouping val="standard"/>
        <c:varyColors val="0"/>
        <c:ser>
          <c:idx val="1"/>
          <c:order val="1"/>
          <c:tx>
            <c:strRef>
              <c:f>'ABSENTEISMO X HHT'!$C$3</c:f>
              <c:strCache>
                <c:ptCount val="1"/>
                <c:pt idx="0">
                  <c:v>Soma de META 1,5%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35-4D32-B207-9466B03B522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B12-4539-948D-635CD2B6728E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A6-4ECB-9AC4-12A951E95FC9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FE-4C97-A7BA-5353522CFACB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EFE-4C97-A7BA-5353522CFACB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BDF-40E7-8894-8E29EF6B07C8}"/>
              </c:ext>
            </c:extLst>
          </c:dPt>
          <c:cat>
            <c:strRef>
              <c:f>'ABSENTEISMO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'ABSENTEISMO X HHT'!$C$4:$C$16</c:f>
              <c:numCache>
                <c:formatCode>General</c:formatCode>
                <c:ptCount val="12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F-40E7-8894-8E29EF6B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14920"/>
        <c:axId val="469014592"/>
      </c:lineChart>
      <c:catAx>
        <c:axId val="46901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469014592"/>
        <c:crosses val="autoZero"/>
        <c:auto val="1"/>
        <c:lblAlgn val="ctr"/>
        <c:lblOffset val="100"/>
        <c:noMultiLvlLbl val="0"/>
      </c:catAx>
      <c:valAx>
        <c:axId val="469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46901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DTI.xlsx]HORAS EXTRAS X HHT!Tabela dinâmica3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spc="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pt-BR" sz="3000" b="1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HORAS EXTRAS/HHT </a:t>
            </a:r>
          </a:p>
          <a:p>
            <a:pPr>
              <a:defRPr sz="3000" b="1">
                <a:solidFill>
                  <a:sysClr val="windowText" lastClr="000000"/>
                </a:solidFill>
                <a:latin typeface="Arial Rounded MT Bold" panose="020F0704030504030204" pitchFamily="34" charset="0"/>
              </a:defRPr>
            </a:pPr>
            <a:r>
              <a:rPr lang="pt-BR" sz="1400" b="1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META: ABAIXO DE 6%</a:t>
            </a:r>
          </a:p>
        </c:rich>
      </c:tx>
      <c:layout>
        <c:manualLayout>
          <c:xMode val="edge"/>
          <c:yMode val="edge"/>
          <c:x val="0.24163678960320928"/>
          <c:y val="2.12961419753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spc="0" baseline="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9358705161854772E-2"/>
          <c:y val="0.15782407407407409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'HORAS EXTRAS X HHT'!$B$3</c:f>
              <c:strCache>
                <c:ptCount val="1"/>
                <c:pt idx="0">
                  <c:v>Soma de HORAS EXTRAS / HHT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'HORAS EXTRAS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'HORAS EXTRAS X HHT'!$B$4:$B$16</c:f>
              <c:numCache>
                <c:formatCode>General</c:formatCode>
                <c:ptCount val="12"/>
                <c:pt idx="0">
                  <c:v>2.1885718708164619E-2</c:v>
                </c:pt>
                <c:pt idx="1">
                  <c:v>1.6144179598407943E-2</c:v>
                </c:pt>
                <c:pt idx="2">
                  <c:v>3.8230343832652079E-2</c:v>
                </c:pt>
                <c:pt idx="3">
                  <c:v>8.6905393253245408E-2</c:v>
                </c:pt>
                <c:pt idx="4">
                  <c:v>8.5099146439090029E-2</c:v>
                </c:pt>
                <c:pt idx="5">
                  <c:v>5.6040072211345313E-2</c:v>
                </c:pt>
                <c:pt idx="6">
                  <c:v>3.2306874843849517E-2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C-4883-8DE1-EA0DA4325F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4330536"/>
        <c:axId val="474323320"/>
      </c:barChart>
      <c:lineChart>
        <c:grouping val="standard"/>
        <c:varyColors val="0"/>
        <c:ser>
          <c:idx val="1"/>
          <c:order val="1"/>
          <c:tx>
            <c:strRef>
              <c:f>'HORAS EXTRAS X HHT'!$C$3</c:f>
              <c:strCache>
                <c:ptCount val="1"/>
                <c:pt idx="0">
                  <c:v>Soma de META 6%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B0-4887-BAF1-4674CB76E4D9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D2-42EF-BCDB-28F69A4052B4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79-4566-8A0C-B2E57DCEC327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CAB-4EE6-81B1-B7F8349DF6FC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CAB-4EE6-81B1-B7F8349DF6FC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F6-49A9-B134-DBB42246AE87}"/>
              </c:ext>
            </c:extLst>
          </c:dPt>
          <c:cat>
            <c:strRef>
              <c:f>'HORAS EXTRAS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'HORAS EXTRAS X HHT'!$C$4:$C$16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6-49A9-B134-DBB42246A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330536"/>
        <c:axId val="474323320"/>
      </c:lineChart>
      <c:catAx>
        <c:axId val="47433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323320"/>
        <c:crosses val="autoZero"/>
        <c:auto val="1"/>
        <c:lblAlgn val="ctr"/>
        <c:lblOffset val="100"/>
        <c:noMultiLvlLbl val="0"/>
      </c:catAx>
      <c:valAx>
        <c:axId val="47432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47433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TREINAMENTOS!Tabela dinâmica9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'TB TREINAMENTOS'!$B$3</c:f>
              <c:strCache>
                <c:ptCount val="1"/>
                <c:pt idx="0">
                  <c:v>Soma de HORAS DE TREINAMENTO / HHT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TREINAMENTOS'!$A$4:$A$17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TREINAMENTOS'!$B$4:$B$17</c:f>
              <c:numCache>
                <c:formatCode>0.00%</c:formatCode>
                <c:ptCount val="13"/>
                <c:pt idx="0">
                  <c:v>1.7798027994455342E-2</c:v>
                </c:pt>
                <c:pt idx="1">
                  <c:v>1.5312413273203774E-2</c:v>
                </c:pt>
                <c:pt idx="2">
                  <c:v>1.5528756927968339E-2</c:v>
                </c:pt>
                <c:pt idx="3">
                  <c:v>1.748472669218356E-2</c:v>
                </c:pt>
                <c:pt idx="4">
                  <c:v>1.4953908200676273E-2</c:v>
                </c:pt>
                <c:pt idx="5">
                  <c:v>1.1597930451645585E-2</c:v>
                </c:pt>
                <c:pt idx="6">
                  <c:v>1.669377135263591E-2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1.5245193481955754E-2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4-4D68-98CA-3679E35CE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951784"/>
        <c:axId val="798943584"/>
      </c:barChart>
      <c:lineChart>
        <c:grouping val="standard"/>
        <c:varyColors val="0"/>
        <c:ser>
          <c:idx val="1"/>
          <c:order val="1"/>
          <c:tx>
            <c:strRef>
              <c:f>'TB TREINAMENTOS'!$C$3</c:f>
              <c:strCache>
                <c:ptCount val="1"/>
                <c:pt idx="0">
                  <c:v>Soma de META 1,5%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04-4D68-98CA-3679E35CEE4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04-4D68-98CA-3679E35CEE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TREINAMENTOS'!$A$4:$A$17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TREINAMENTOS'!$C$4:$C$17</c:f>
              <c:numCache>
                <c:formatCode>0.00%</c:formatCode>
                <c:ptCount val="13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4-4D68-98CA-3679E35CE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951784"/>
        <c:axId val="798943584"/>
      </c:lineChart>
      <c:catAx>
        <c:axId val="79895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943584"/>
        <c:crosses val="autoZero"/>
        <c:auto val="1"/>
        <c:lblAlgn val="ctr"/>
        <c:lblOffset val="100"/>
        <c:noMultiLvlLbl val="0"/>
      </c:catAx>
      <c:valAx>
        <c:axId val="7989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95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HORAS EXTRAS!Tabela dinâmica8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24138084434361"/>
          <c:y val="4.8008737109035506E-2"/>
          <c:w val="0.89117794790289118"/>
          <c:h val="0.850744032328403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'TB HORAS EXTRAS'!$B$3</c:f>
              <c:strCache>
                <c:ptCount val="1"/>
                <c:pt idx="0">
                  <c:v>Soma de HORAS EXTRAS / HHT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HORAS EXTRAS'!$A$4:$A$17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HORAS EXTRAS'!$B$4:$B$17</c:f>
              <c:numCache>
                <c:formatCode>0.00%</c:formatCode>
                <c:ptCount val="13"/>
                <c:pt idx="0">
                  <c:v>6.3190910710663822E-2</c:v>
                </c:pt>
                <c:pt idx="1">
                  <c:v>1.8314609171905395E-2</c:v>
                </c:pt>
                <c:pt idx="2">
                  <c:v>5.8397636452520517E-2</c:v>
                </c:pt>
                <c:pt idx="3">
                  <c:v>9.8985255141531961E-2</c:v>
                </c:pt>
                <c:pt idx="4">
                  <c:v>8.7329215623241654E-2</c:v>
                </c:pt>
                <c:pt idx="5">
                  <c:v>0.11821617007341662</c:v>
                </c:pt>
                <c:pt idx="6">
                  <c:v>6.2307311256195645E-2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7.3668864539334855E-2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A-417F-A71C-F350364B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007544"/>
        <c:axId val="799004592"/>
      </c:barChart>
      <c:lineChart>
        <c:grouping val="standard"/>
        <c:varyColors val="0"/>
        <c:ser>
          <c:idx val="1"/>
          <c:order val="1"/>
          <c:tx>
            <c:strRef>
              <c:f>'TB HORAS EXTRAS'!$C$3</c:f>
              <c:strCache>
                <c:ptCount val="1"/>
                <c:pt idx="0">
                  <c:v>Soma de META 6%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EA-417F-A71C-F350364B53D8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EA-417F-A71C-F350364B53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HORAS EXTRAS'!$A$4:$A$17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HORAS EXTRAS'!$C$4:$C$17</c:f>
              <c:numCache>
                <c:formatCode>0.00%</c:formatCode>
                <c:ptCount val="1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A-417F-A71C-F350364B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007544"/>
        <c:axId val="799004592"/>
      </c:lineChart>
      <c:catAx>
        <c:axId val="79900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9004592"/>
        <c:crosses val="autoZero"/>
        <c:auto val="1"/>
        <c:lblAlgn val="ctr"/>
        <c:lblOffset val="100"/>
        <c:noMultiLvlLbl val="0"/>
      </c:catAx>
      <c:valAx>
        <c:axId val="7990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900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ABSENTEISMO!Tabela dinâmica4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'TB ABSENTEISMO'!$B$3</c:f>
              <c:strCache>
                <c:ptCount val="1"/>
                <c:pt idx="0">
                  <c:v>Soma de ABSENTEÍSMO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ABSENTEISMO'!$A$4:$A$17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ABSENTEISMO'!$B$4:$B$17</c:f>
              <c:numCache>
                <c:formatCode>0.00%</c:formatCode>
                <c:ptCount val="13"/>
                <c:pt idx="0">
                  <c:v>2.9629388911362849E-2</c:v>
                </c:pt>
                <c:pt idx="1">
                  <c:v>3.841959643195407E-2</c:v>
                </c:pt>
                <c:pt idx="2">
                  <c:v>1.8267963803742827E-2</c:v>
                </c:pt>
                <c:pt idx="3">
                  <c:v>3.1777046829157628E-2</c:v>
                </c:pt>
                <c:pt idx="4">
                  <c:v>7.8464603481354922E-3</c:v>
                </c:pt>
                <c:pt idx="5">
                  <c:v>1.1692590031067105E-2</c:v>
                </c:pt>
                <c:pt idx="6">
                  <c:v>4.5775505004342749E-2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2.524037517800197E-2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E-482C-BD4B-9ED68C2D53B0}"/>
            </c:ext>
          </c:extLst>
        </c:ser>
        <c:ser>
          <c:idx val="1"/>
          <c:order val="1"/>
          <c:tx>
            <c:strRef>
              <c:f>'TB ABSENTEISMO'!$C$3</c:f>
              <c:strCache>
                <c:ptCount val="1"/>
                <c:pt idx="0">
                  <c:v>Soma de META 4,5%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'TB ABSENTEISMO'!$A$4:$A$17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ABSENTEISMO'!$C$4:$C$17</c:f>
              <c:numCache>
                <c:formatCode>0.00%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DB-499A-A0D9-EDA7EEDCB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7"/>
        <c:overlap val="-66"/>
        <c:axId val="473844744"/>
        <c:axId val="473841136"/>
      </c:barChart>
      <c:catAx>
        <c:axId val="47384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841136"/>
        <c:crosses val="autoZero"/>
        <c:auto val="1"/>
        <c:lblAlgn val="ctr"/>
        <c:lblOffset val="100"/>
        <c:noMultiLvlLbl val="0"/>
      </c:catAx>
      <c:valAx>
        <c:axId val="4738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84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image" Target="../media/image6.png"/><Relationship Id="rId5" Type="http://schemas.openxmlformats.org/officeDocument/2006/relationships/image" Target="../media/image4.png"/><Relationship Id="rId4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5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273845</xdr:colOff>
      <xdr:row>0</xdr:row>
      <xdr:rowOff>71438</xdr:rowOff>
    </xdr:from>
    <xdr:to>
      <xdr:col>2</xdr:col>
      <xdr:colOff>71437</xdr:colOff>
      <xdr:row>1</xdr:row>
      <xdr:rowOff>493775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4292FCC-B698-4B9B-824A-96E2640AD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845" y="71438"/>
          <a:ext cx="1131092" cy="79143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4762</xdr:rowOff>
    </xdr:from>
    <xdr:to>
      <xdr:col>14</xdr:col>
      <xdr:colOff>457200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AC920-1A74-4455-BEC9-9308CCED3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222249</xdr:colOff>
      <xdr:row>0</xdr:row>
      <xdr:rowOff>115887</xdr:rowOff>
    </xdr:from>
    <xdr:to>
      <xdr:col>14</xdr:col>
      <xdr:colOff>173499</xdr:colOff>
      <xdr:row>26</xdr:row>
      <xdr:rowOff>86637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99447F1-DA75-424F-8DBB-48905B7F1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260804</xdr:colOff>
      <xdr:row>27</xdr:row>
      <xdr:rowOff>94116</xdr:rowOff>
    </xdr:from>
    <xdr:to>
      <xdr:col>14</xdr:col>
      <xdr:colOff>212054</xdr:colOff>
      <xdr:row>55</xdr:row>
      <xdr:rowOff>160116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F8FC03A-4E96-4057-837B-16FF809B8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473981</xdr:colOff>
      <xdr:row>0</xdr:row>
      <xdr:rowOff>134939</xdr:rowOff>
    </xdr:from>
    <xdr:to>
      <xdr:col>29</xdr:col>
      <xdr:colOff>425231</xdr:colOff>
      <xdr:row>26</xdr:row>
      <xdr:rowOff>105689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C6D12F0-501E-40A0-9237-F63972444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481919</xdr:colOff>
      <xdr:row>27</xdr:row>
      <xdr:rowOff>113393</xdr:rowOff>
    </xdr:from>
    <xdr:to>
      <xdr:col>29</xdr:col>
      <xdr:colOff>433169</xdr:colOff>
      <xdr:row>55</xdr:row>
      <xdr:rowOff>179393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8175916-9848-4860-8C47-9E497BDDC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30</xdr:col>
      <xdr:colOff>369094</xdr:colOff>
      <xdr:row>0</xdr:row>
      <xdr:rowOff>250031</xdr:rowOff>
    </xdr:from>
    <xdr:to>
      <xdr:col>32</xdr:col>
      <xdr:colOff>407604</xdr:colOff>
      <xdr:row>4</xdr:row>
      <xdr:rowOff>13698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78F35A9-1233-47A9-B68D-B4F86F9BE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80969" y="250031"/>
          <a:ext cx="1252948" cy="1025730"/>
        </a:xfrm>
        <a:prstGeom prst="rect">
          <a:avLst/>
        </a:prstGeom>
      </xdr:spPr>
    </xdr:pic>
    <xdr:clientData/>
  </xdr:twoCellAnchor>
  <xdr:twoCellAnchor editAs="oneCell">
    <xdr:from>
      <xdr:col>30</xdr:col>
      <xdr:colOff>488156</xdr:colOff>
      <xdr:row>5</xdr:row>
      <xdr:rowOff>71438</xdr:rowOff>
    </xdr:from>
    <xdr:to>
      <xdr:col>32</xdr:col>
      <xdr:colOff>433496</xdr:colOff>
      <xdr:row>11</xdr:row>
      <xdr:rowOff>19509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0FED342-7437-E52D-42BE-51602D74F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0031" y="1524001"/>
          <a:ext cx="1159778" cy="1091071"/>
        </a:xfrm>
        <a:prstGeom prst="rect">
          <a:avLst/>
        </a:prstGeom>
      </xdr:spPr>
    </xdr:pic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0.82569</cdr:x>
      <cdr:y>0.00938</cdr:y>
    </cdr:from>
    <cdr:to>
      <cdr:x>0.97108</cdr:x>
      <cdr:y>0.2056</cdr:y>
    </cdr:to>
    <cdr:pic>
      <cdr:nvPicPr>
        <cdr:cNvPr id="3" name="Imagem 2">
          <a:extLst xmlns:a="http://schemas.openxmlformats.org/drawingml/2006/main">
            <a:ext uri="{FF2B5EF4-FFF2-40B4-BE49-F238E27FC236}">
              <a16:creationId xmlns:a16="http://schemas.microsoft.com/office/drawing/2014/main" id="{BA70F829-C8F9-744C-B8F7-14F9A769B3F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521121" y="50800"/>
          <a:ext cx="1324273" cy="1062234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0.85967</cdr:x>
      <cdr:y>0.02043</cdr:y>
    </cdr:from>
    <cdr:to>
      <cdr:x>0.98807</cdr:x>
      <cdr:y>0.2221</cdr:y>
    </cdr:to>
    <cdr:pic>
      <cdr:nvPicPr>
        <cdr:cNvPr id="2" name="Imagem 1">
          <a:extLst xmlns:a="http://schemas.openxmlformats.org/drawingml/2006/main">
            <a:ext uri="{FF2B5EF4-FFF2-40B4-BE49-F238E27FC236}">
              <a16:creationId xmlns:a16="http://schemas.microsoft.com/office/drawing/2014/main" id="{AD9C57FE-65BC-3555-6D71-40314BDB282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77956" y="110330"/>
          <a:ext cx="1161704" cy="1089018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0.85302</cdr:x>
      <cdr:y>0.00184</cdr:y>
    </cdr:from>
    <cdr:to>
      <cdr:x>0.98104</cdr:x>
      <cdr:y>0.20301</cdr:y>
    </cdr:to>
    <cdr:pic>
      <cdr:nvPicPr>
        <cdr:cNvPr id="3" name="Imagem 2">
          <a:extLst xmlns:a="http://schemas.openxmlformats.org/drawingml/2006/main">
            <a:ext uri="{FF2B5EF4-FFF2-40B4-BE49-F238E27FC236}">
              <a16:creationId xmlns:a16="http://schemas.microsoft.com/office/drawing/2014/main" id="{798A853D-1F8C-87C4-ECA0-7681B2AE3E4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93265" y="9978"/>
          <a:ext cx="1169577" cy="1089018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0.85749</cdr:x>
      <cdr:y>0.01602</cdr:y>
    </cdr:from>
    <cdr:to>
      <cdr:x>0.98551</cdr:x>
      <cdr:y>0.21769</cdr:y>
    </cdr:to>
    <cdr:pic>
      <cdr:nvPicPr>
        <cdr:cNvPr id="2" name="Imagem 1">
          <a:extLst xmlns:a="http://schemas.openxmlformats.org/drawingml/2006/main">
            <a:ext uri="{FF2B5EF4-FFF2-40B4-BE49-F238E27FC236}">
              <a16:creationId xmlns:a16="http://schemas.microsoft.com/office/drawing/2014/main" id="{4B0E780A-D2CD-2BCB-8C13-072678C966F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68452" y="86519"/>
          <a:ext cx="1159778" cy="1089018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114300</xdr:colOff>
      <xdr:row>12</xdr:row>
      <xdr:rowOff>57150</xdr:rowOff>
    </xdr:from>
    <xdr:ext cx="847725" cy="647700"/>
    <xdr:pic>
      <xdr:nvPicPr>
        <xdr:cNvPr id="10" name="Imagem 9">
          <a:extLst>
            <a:ext uri="{FF2B5EF4-FFF2-40B4-BE49-F238E27FC236}">
              <a16:creationId xmlns:a16="http://schemas.microsoft.com/office/drawing/2014/main" id="{D67BEB16-1A5A-4C87-8889-8682984B26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5025" y="3495675"/>
          <a:ext cx="847725" cy="647700"/>
        </a:xfrm>
        <a:prstGeom prst="rect">
          <a:avLst/>
        </a:prstGeom>
      </xdr:spPr>
    </xdr:pic>
    <xdr:clientData/>
  </xdr:oneCellAnchor>
  <xdr:oneCellAnchor>
    <xdr:from>
      <xdr:col>3</xdr:col>
      <xdr:colOff>161925</xdr:colOff>
      <xdr:row>24</xdr:row>
      <xdr:rowOff>57150</xdr:rowOff>
    </xdr:from>
    <xdr:ext cx="847725" cy="657225"/>
    <xdr:pic>
      <xdr:nvPicPr>
        <xdr:cNvPr id="11" name="Imagem 10">
          <a:extLst>
            <a:ext uri="{FF2B5EF4-FFF2-40B4-BE49-F238E27FC236}">
              <a16:creationId xmlns:a16="http://schemas.microsoft.com/office/drawing/2014/main" id="{EFFDA644-A0F2-4724-AB5A-5AA57C704F7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2650" y="6934200"/>
          <a:ext cx="847725" cy="657225"/>
        </a:xfrm>
        <a:prstGeom prst="rect">
          <a:avLst/>
        </a:prstGeom>
      </xdr:spPr>
    </xdr:pic>
    <xdr:clientData/>
  </xdr:oneCellAnchor>
  <xdr:oneCellAnchor>
    <xdr:from>
      <xdr:col>3</xdr:col>
      <xdr:colOff>104775</xdr:colOff>
      <xdr:row>0</xdr:row>
      <xdr:rowOff>57150</xdr:rowOff>
    </xdr:from>
    <xdr:ext cx="847725" cy="647700"/>
    <xdr:pic>
      <xdr:nvPicPr>
        <xdr:cNvPr id="12" name="Imagem 11">
          <a:extLst>
            <a:ext uri="{FF2B5EF4-FFF2-40B4-BE49-F238E27FC236}">
              <a16:creationId xmlns:a16="http://schemas.microsoft.com/office/drawing/2014/main" id="{97C0F3BA-609A-4679-9A56-922A1B1FBEE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0" y="57150"/>
          <a:ext cx="847725" cy="6477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293687</xdr:colOff>
      <xdr:row>3</xdr:row>
      <xdr:rowOff>180972</xdr:rowOff>
    </xdr:from>
    <xdr:to>
      <xdr:col>15</xdr:col>
      <xdr:colOff>288887</xdr:colOff>
      <xdr:row>37</xdr:row>
      <xdr:rowOff>183972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219C4F91-254A-4FAF-A241-8D752D693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39</xdr:row>
      <xdr:rowOff>12435</xdr:rowOff>
    </xdr:from>
    <xdr:to>
      <xdr:col>15</xdr:col>
      <xdr:colOff>300000</xdr:colOff>
      <xdr:row>73</xdr:row>
      <xdr:rowOff>15435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3883731A-A0C0-4193-8327-DF8618465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513316</xdr:colOff>
      <xdr:row>3</xdr:row>
      <xdr:rowOff>150812</xdr:rowOff>
    </xdr:from>
    <xdr:to>
      <xdr:col>28</xdr:col>
      <xdr:colOff>508516</xdr:colOff>
      <xdr:row>37</xdr:row>
      <xdr:rowOff>153812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595A074F-BF7F-4C96-97D3-8B1C641B0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223836</xdr:colOff>
      <xdr:row>39</xdr:row>
      <xdr:rowOff>17992</xdr:rowOff>
    </xdr:from>
    <xdr:to>
      <xdr:col>42</xdr:col>
      <xdr:colOff>219036</xdr:colOff>
      <xdr:row>73</xdr:row>
      <xdr:rowOff>20992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8427978E-66F0-4792-8F00-9C86BBD80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552450</xdr:colOff>
      <xdr:row>39</xdr:row>
      <xdr:rowOff>19048</xdr:rowOff>
    </xdr:from>
    <xdr:to>
      <xdr:col>28</xdr:col>
      <xdr:colOff>547650</xdr:colOff>
      <xdr:row>73</xdr:row>
      <xdr:rowOff>22048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8FCA56-50EF-4E7E-9390-2BC025CCB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182671</xdr:colOff>
      <xdr:row>3</xdr:row>
      <xdr:rowOff>165449</xdr:rowOff>
    </xdr:from>
    <xdr:to>
      <xdr:col>42</xdr:col>
      <xdr:colOff>257986</xdr:colOff>
      <xdr:row>37</xdr:row>
      <xdr:rowOff>168449</xdr:rowOff>
    </xdr:to>
    <xdr:graphicFrame macro="">
      <xdr:nvGraphicFramePr>
        <xdr:cNvPr id="7" name="Gráfico 1">
          <a:extLst>
            <a:ext uri="{FF2B5EF4-FFF2-40B4-BE49-F238E27FC236}">
              <a16:creationId xmlns:a16="http://schemas.microsoft.com/office/drawing/2014/main" id="{2775223B-C718-4C9B-9FD8-841A63A9D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273051</xdr:colOff>
      <xdr:row>0</xdr:row>
      <xdr:rowOff>116416</xdr:rowOff>
    </xdr:from>
    <xdr:to>
      <xdr:col>1</xdr:col>
      <xdr:colOff>349250</xdr:colOff>
      <xdr:row>2</xdr:row>
      <xdr:rowOff>340307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DBE540B-1AE1-4A68-AD91-F1845B03E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51" y="116416"/>
          <a:ext cx="1282699" cy="92239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3</xdr:row>
      <xdr:rowOff>133351</xdr:rowOff>
    </xdr:from>
    <xdr:to>
      <xdr:col>2</xdr:col>
      <xdr:colOff>85725</xdr:colOff>
      <xdr:row>10</xdr:row>
      <xdr:rowOff>95251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NO">
              <a:extLst>
                <a:ext uri="{FF2B5EF4-FFF2-40B4-BE49-F238E27FC236}">
                  <a16:creationId xmlns:a16="http://schemas.microsoft.com/office/drawing/2014/main" id="{BB3D3AC1-B8A2-40D2-A1AB-DE818F6666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704851"/>
              <a:ext cx="1828800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65617</xdr:colOff>
      <xdr:row>11</xdr:row>
      <xdr:rowOff>22225</xdr:rowOff>
    </xdr:from>
    <xdr:to>
      <xdr:col>2</xdr:col>
      <xdr:colOff>84667</xdr:colOff>
      <xdr:row>37</xdr:row>
      <xdr:rowOff>148167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MÊS">
              <a:extLst>
                <a:ext uri="{FF2B5EF4-FFF2-40B4-BE49-F238E27FC236}">
                  <a16:creationId xmlns:a16="http://schemas.microsoft.com/office/drawing/2014/main" id="{943A2AEC-D02B-4ECE-BF4B-023D9F1AB5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617" y="2117725"/>
              <a:ext cx="1828800" cy="50789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71438</xdr:colOff>
      <xdr:row>40</xdr:row>
      <xdr:rowOff>142875</xdr:rowOff>
    </xdr:from>
    <xdr:to>
      <xdr:col>1</xdr:col>
      <xdr:colOff>454190</xdr:colOff>
      <xdr:row>47</xdr:row>
      <xdr:rowOff>92480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958DC75-AC93-4F29-AE88-8F7CB9678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8" y="8262938"/>
          <a:ext cx="1573377" cy="1283105"/>
        </a:xfrm>
        <a:prstGeom prst="rect">
          <a:avLst/>
        </a:prstGeom>
      </xdr:spPr>
    </xdr:pic>
    <xdr:clientData/>
  </xdr:twoCellAnchor>
  <xdr:twoCellAnchor editAs="oneCell">
    <xdr:from>
      <xdr:col>0</xdr:col>
      <xdr:colOff>224517</xdr:colOff>
      <xdr:row>49</xdr:row>
      <xdr:rowOff>47625</xdr:rowOff>
    </xdr:from>
    <xdr:to>
      <xdr:col>1</xdr:col>
      <xdr:colOff>420731</xdr:colOff>
      <xdr:row>56</xdr:row>
      <xdr:rowOff>6802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A135F9-4A77-4929-912B-23602096D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4447">
          <a:off x="224517" y="9882188"/>
          <a:ext cx="1386839" cy="1292677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0.82022</cdr:x>
      <cdr:y>0.10388</cdr:y>
    </cdr:from>
    <cdr:to>
      <cdr:x>0.96013</cdr:x>
      <cdr:y>0.26557</cdr:y>
    </cdr:to>
    <cdr:pic>
      <cdr:nvPicPr>
        <cdr:cNvPr id="4" name="Imagem 3">
          <a:extLst xmlns:a="http://schemas.openxmlformats.org/drawingml/2006/main">
            <a:ext uri="{FF2B5EF4-FFF2-40B4-BE49-F238E27FC236}">
              <a16:creationId xmlns:a16="http://schemas.microsoft.com/office/drawing/2014/main" id="{00A135F9-4A77-4929-912B-23602096D6C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496120" y="673111"/>
          <a:ext cx="1108087" cy="1047751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0.82081</cdr:x>
      <cdr:y>0.09607</cdr:y>
    </cdr:from>
    <cdr:to>
      <cdr:x>0.98188</cdr:x>
      <cdr:y>0.2819</cdr:y>
    </cdr:to>
    <cdr:pic>
      <cdr:nvPicPr>
        <cdr:cNvPr id="3" name="Imagem 2">
          <a:extLst xmlns:a="http://schemas.openxmlformats.org/drawingml/2006/main">
            <a:ext uri="{FF2B5EF4-FFF2-40B4-BE49-F238E27FC236}">
              <a16:creationId xmlns:a16="http://schemas.microsoft.com/office/drawing/2014/main" id="{00A135F9-4A77-4929-912B-23602096D6C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500814" y="622526"/>
          <a:ext cx="1275638" cy="120418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0.7709</cdr:x>
      <cdr:y>0.0949</cdr:y>
    </cdr:from>
    <cdr:to>
      <cdr:x>0.94993</cdr:x>
      <cdr:y>0.27571</cdr:y>
    </cdr:to>
    <cdr:pic>
      <cdr:nvPicPr>
        <cdr:cNvPr id="2" name="Imagem 1">
          <a:extLst xmlns:a="http://schemas.openxmlformats.org/drawingml/2006/main">
            <a:ext uri="{FF2B5EF4-FFF2-40B4-BE49-F238E27FC236}">
              <a16:creationId xmlns:a16="http://schemas.microsoft.com/office/drawing/2014/main" id="{E958DC75-AC93-4F29-AE88-8F7CB967843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105494" y="614953"/>
          <a:ext cx="1417918" cy="1171649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0.82724</cdr:x>
      <cdr:y>0.09037</cdr:y>
    </cdr:from>
    <cdr:to>
      <cdr:x>0.96576</cdr:x>
      <cdr:y>0.25206</cdr:y>
    </cdr:to>
    <cdr:pic>
      <cdr:nvPicPr>
        <cdr:cNvPr id="4" name="Imagem 3">
          <a:extLst xmlns:a="http://schemas.openxmlformats.org/drawingml/2006/main">
            <a:ext uri="{FF2B5EF4-FFF2-40B4-BE49-F238E27FC236}">
              <a16:creationId xmlns:a16="http://schemas.microsoft.com/office/drawing/2014/main" id="{00A135F9-4A77-4929-912B-23602096D6C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617986" y="585583"/>
          <a:ext cx="1108176" cy="1047751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4</xdr:row>
      <xdr:rowOff>0</xdr:rowOff>
    </xdr:from>
    <xdr:to>
      <xdr:col>15</xdr:col>
      <xdr:colOff>276225</xdr:colOff>
      <xdr:row>19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48DA0E-5C4F-41FC-9EF7-F058523ED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276224</xdr:colOff>
      <xdr:row>3</xdr:row>
      <xdr:rowOff>85725</xdr:rowOff>
    </xdr:from>
    <xdr:to>
      <xdr:col>18</xdr:col>
      <xdr:colOff>361949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D25FA2-58ED-4C9C-AFC6-392C353AF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684068</xdr:colOff>
      <xdr:row>1</xdr:row>
      <xdr:rowOff>121227</xdr:rowOff>
    </xdr:from>
    <xdr:to>
      <xdr:col>15</xdr:col>
      <xdr:colOff>216477</xdr:colOff>
      <xdr:row>17</xdr:row>
      <xdr:rowOff>77932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9EA5EA-5DCB-443C-84F8-86C8B05CA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785.657986921295" createdVersion="6" refreshedVersion="6" minRefreshableVersion="3" recordCount="25" xr:uid="{00000000-000A-0000-FFFF-FFFF00000000}">
  <cacheSource type="worksheet">
    <worksheetSource name="Tabela3"/>
  </cacheSource>
  <cacheFields count="21">
    <cacheField name="ANO" numFmtId="0">
      <sharedItems containsSemiMixedTypes="0" containsString="0" containsNumber="1" containsInteger="1" minValue="2021" maxValue="2023" count="3">
        <n v="2021"/>
        <n v="2022"/>
        <n v="2023"/>
      </sharedItems>
    </cacheField>
    <cacheField name="MÊS" numFmtId="0">
      <sharedItems containsBlank="1" count="13">
        <s v="Jan"/>
        <s v="Fev"/>
        <s v="Mar"/>
        <s v="Abr"/>
        <s v="Mai"/>
        <s v="Jun"/>
        <s v="Jul"/>
        <s v="Ago"/>
        <s v="Set"/>
        <s v="Out"/>
        <s v="Nov"/>
        <s v="Dez"/>
        <m u="1"/>
      </sharedItems>
    </cacheField>
    <cacheField name="N° DE FUNCIONÁRIOS" numFmtId="0">
      <sharedItems containsString="0" containsBlank="1" containsNumber="1" containsInteger="1" minValue="18" maxValue="29"/>
    </cacheField>
    <cacheField name="SALÁRIOS" numFmtId="0">
      <sharedItems containsString="0" containsBlank="1" containsNumber="1" minValue="34999.339999999997" maxValue="75188.14"/>
    </cacheField>
    <cacheField name="HHT" numFmtId="0">
      <sharedItems containsString="0" containsBlank="1" containsNumber="1" minValue="4357.43" maxValue="7087.6900000000005"/>
    </cacheField>
    <cacheField name="FALTAS JUSTIFICADAS (horas)" numFmtId="0">
      <sharedItems containsString="0" containsBlank="1" containsNumber="1" minValue="28.62" maxValue="839.87"/>
    </cacheField>
    <cacheField name="FALTAS INJUSTIFICDAS (horas)" numFmtId="0">
      <sharedItems containsString="0" containsBlank="1" containsNumber="1" minValue="46.59" maxValue="229.39"/>
    </cacheField>
    <cacheField name="QUANT. DE HORAS EXTRAS" numFmtId="0">
      <sharedItems containsString="0" containsBlank="1" containsNumber="1" minValue="48.980000000000004" maxValue="917.2"/>
    </cacheField>
    <cacheField name="VALOR DAS HORAS EXTRAS" numFmtId="0">
      <sharedItems containsBlank="1" containsMixedTypes="1" containsNumber="1" minValue="369.18" maxValue="12834.11"/>
    </cacheField>
    <cacheField name="NUMERO DE TREINAMENTOS" numFmtId="0">
      <sharedItems containsString="0" containsBlank="1" containsNumber="1" containsInteger="1" minValue="3" maxValue="15"/>
    </cacheField>
    <cacheField name="HORAS DE TREINAMENTOS" numFmtId="0">
      <sharedItems containsString="0" containsBlank="1" containsNumber="1" containsInteger="1" minValue="52" maxValue="134"/>
    </cacheField>
    <cacheField name="ABSENTEÍSMO" numFmtId="10">
      <sharedItems containsMixedTypes="1" containsNumber="1" minValue="5.593897140310655E-3" maxValue="0.13829778475228516" count="20">
        <n v="1.6821842232692206E-2"/>
        <n v="5.5920412961620737E-2"/>
        <n v="0.11229151316230157"/>
        <n v="5.747106468914899E-2"/>
        <n v="4.0129969319991202E-2"/>
        <n v="2.93715654785115E-2"/>
        <n v="2.2329127521284318E-2"/>
        <n v="5.593897140310655E-3"/>
        <n v="1.1310744107062724E-2"/>
        <n v="2.931663069474421E-2"/>
        <n v="2.4459309027341773E-2"/>
        <n v="3.7796042295978528E-2"/>
        <n v="0.13829778475228516"/>
        <n v="8.8099816645051648E-2"/>
        <n v="1.9430437319352924E-2"/>
        <n v="1.0167016378826657E-2"/>
        <n v="2.254874149149632E-2"/>
        <n v="1.7388568232093365E-2"/>
        <n v="6.0551198004088938E-2"/>
        <e v="#DIV/0!"/>
      </sharedItems>
    </cacheField>
    <cacheField name="FALTAS INJUSTIFICADAS / HHT" numFmtId="10">
      <sharedItems containsMixedTypes="1" containsNumber="1" minValue="7.6717751456879821E-3" maxValue="3.7613135225179485E-2"/>
    </cacheField>
    <cacheField name="HORAS EXTRAS / HHT" numFmtId="10">
      <sharedItems containsMixedTypes="1" containsNumber="1" minValue="7.6186269050455913E-3" maxValue="0.13375721868984425"/>
    </cacheField>
    <cacheField name="HORAS DE TREINAMENTO / HHT" numFmtId="10">
      <sharedItems containsMixedTypes="1" containsNumber="1" minValue="8.0883748277331708E-3" maxValue="2.4336923728920237E-2"/>
    </cacheField>
    <cacheField name="Coluna1" numFmtId="10">
      <sharedItems containsNonDate="0" containsString="0" containsBlank="1"/>
    </cacheField>
    <cacheField name="Coluna2" numFmtId="10">
      <sharedItems containsNonDate="0" containsString="0" containsBlank="1"/>
    </cacheField>
    <cacheField name="Coluna3" numFmtId="10">
      <sharedItems containsNonDate="0" containsString="0" containsBlank="1"/>
    </cacheField>
    <cacheField name="META 1,2%" numFmtId="10">
      <sharedItems containsString="0" containsBlank="1" containsNumber="1" minValue="1.2E-2" maxValue="1.2E-2"/>
    </cacheField>
    <cacheField name="META 1,5%" numFmtId="10">
      <sharedItems containsString="0" containsBlank="1" containsNumber="1" minValue="1.4999999999999999E-2" maxValue="1.4999999999999999E-2"/>
    </cacheField>
    <cacheField name="META 6%" numFmtId="10">
      <sharedItems containsString="0" containsBlank="1" containsNumber="1" minValue="0.06" maxValue="0.06" count="2">
        <n v="0.06"/>
        <m/>
      </sharedItems>
    </cacheField>
  </cacheFields>
  <extLst>
    <ext xmlns:x14="http://schemas.microsoft.com/office/spreadsheetml/2009/9/main" uri="{725AE2AE-9491-48be-B2B4-4EB974FC3084}">
      <x14:pivotCacheDefinition pivotCacheId="124843813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513.644134374998" createdVersion="6" refreshedVersion="8" minRefreshableVersion="3" recordCount="13" xr:uid="{00000000-000A-0000-FFFF-FFFF01000000}">
  <cacheSource type="worksheet">
    <worksheetSource name="Tabela35"/>
  </cacheSource>
  <cacheFields count="20">
    <cacheField name="ANO" numFmtId="0">
      <sharedItems containsSemiMixedTypes="0" containsString="0" containsNumber="1" containsInteger="1" minValue="2022" maxValue="2023" count="2">
        <n v="2023"/>
        <n v="2022" u="1"/>
      </sharedItems>
    </cacheField>
    <cacheField name="MÊS" numFmtId="0">
      <sharedItems count="13">
        <s v="Jan"/>
        <s v="Fev"/>
        <s v="Mar"/>
        <s v="Abr"/>
        <s v="Mai"/>
        <s v="Jun"/>
        <s v="Jul"/>
        <s v="Ago"/>
        <s v="Set"/>
        <s v="Out"/>
        <s v="Nov"/>
        <s v="Dez"/>
        <s v="Media"/>
      </sharedItems>
    </cacheField>
    <cacheField name="N° DE FUNCIONÁRIOS" numFmtId="0">
      <sharedItems containsSemiMixedTypes="0" containsString="0" containsNumber="1" containsInteger="1" minValue="1" maxValue="49"/>
    </cacheField>
    <cacheField name="SALÁRIOS" numFmtId="44">
      <sharedItems containsString="0" containsBlank="1" containsNumber="1" containsInteger="1" minValue="0" maxValue="0"/>
    </cacheField>
    <cacheField name="HHT" numFmtId="2">
      <sharedItems containsSemiMixedTypes="0" containsString="0" containsNumber="1" minValue="220" maxValue="11726.23"/>
    </cacheField>
    <cacheField name="FALTAS JUSTIFICADAS (horas)" numFmtId="2">
      <sharedItems containsString="0" containsBlank="1" containsNumber="1" minValue="81.33" maxValue="483.29"/>
    </cacheField>
    <cacheField name="FALTAS INJUSTIFICDAS (horas)" numFmtId="2">
      <sharedItems containsString="0" containsBlank="1" containsNumber="1" minValue="41.93" maxValue="143"/>
    </cacheField>
    <cacheField name="QUANT. DE HORAS EXTRAS" numFmtId="2">
      <sharedItems containsString="0" containsBlank="1" containsNumber="1" minValue="155.9666" maxValue="1386.23"/>
    </cacheField>
    <cacheField name="VALOR DAS HORAS EXTRAS" numFmtId="2">
      <sharedItems containsString="0" containsBlank="1" containsNumber="1" containsInteger="1" minValue="0" maxValue="0"/>
    </cacheField>
    <cacheField name="NUMERO DE TREINAMENTOS" numFmtId="0">
      <sharedItems containsSemiMixedTypes="0" containsString="0" containsNumber="1" minValue="0" maxValue="12"/>
    </cacheField>
    <cacheField name="HORAS DE TREINAMENTOS" numFmtId="0">
      <sharedItems containsSemiMixedTypes="0" containsString="0" containsNumber="1" minValue="0" maxValue="177.41300000000001"/>
    </cacheField>
    <cacheField name="ABSENTEÍSMO" numFmtId="10">
      <sharedItems containsSemiMixedTypes="0" containsString="0" containsNumber="1" minValue="0" maxValue="4.5775505004342749E-2"/>
    </cacheField>
    <cacheField name="FALTAS INJUSTIFICADAS / HHT" numFmtId="10">
      <sharedItems containsSemiMixedTypes="0" containsString="0" containsNumber="1" minValue="0" maxValue="1.6791986948375304E-2"/>
    </cacheField>
    <cacheField name="HORAS EXTRAS / HHT" numFmtId="10">
      <sharedItems containsSemiMixedTypes="0" containsString="0" containsNumber="1" minValue="0" maxValue="0.11821617007341662"/>
    </cacheField>
    <cacheField name="HORAS DE TREINAMENTO / HHT" numFmtId="10">
      <sharedItems containsSemiMixedTypes="0" containsString="0" containsNumber="1" minValue="0" maxValue="1.7798027994455342E-2"/>
    </cacheField>
    <cacheField name="META 1,2%" numFmtId="10">
      <sharedItems containsSemiMixedTypes="0" containsString="0" containsNumber="1" minValue="1.2E-2" maxValue="1.2E-2"/>
    </cacheField>
    <cacheField name="META 1,5%" numFmtId="10">
      <sharedItems containsSemiMixedTypes="0" containsString="0" containsNumber="1" minValue="1.4999999999999999E-2" maxValue="1.4999999999999999E-2"/>
    </cacheField>
    <cacheField name="META 3%" numFmtId="10">
      <sharedItems containsSemiMixedTypes="0" containsString="0" containsNumber="1" minValue="0.03" maxValue="0.03"/>
    </cacheField>
    <cacheField name="META 4,5%" numFmtId="10">
      <sharedItems containsSemiMixedTypes="0" containsString="0" containsNumber="1" minValue="0.02" maxValue="0.02"/>
    </cacheField>
    <cacheField name="META 6%" numFmtId="10">
      <sharedItems containsSemiMixedTypes="0" containsString="0" containsNumber="1" minValue="0.1" maxValue="0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18"/>
    <n v="34999.339999999997"/>
    <n v="4357.43"/>
    <n v="73.3"/>
    <n v="64.2"/>
    <n v="397.43"/>
    <n v="6341.75"/>
    <n v="4"/>
    <n v="66"/>
    <x v="0"/>
    <n v="1.4733455270652654E-2"/>
    <n v="9.1207431903667979E-2"/>
    <n v="1.5146542801605533E-2"/>
    <m/>
    <m/>
    <m/>
    <n v="1.2E-2"/>
    <n v="1.4999999999999999E-2"/>
    <x v="0"/>
  </r>
  <r>
    <x v="0"/>
    <x v="1"/>
    <n v="19"/>
    <n v="36319.43"/>
    <n v="4525.3599999999997"/>
    <n v="253.06"/>
    <n v="82.28"/>
    <n v="345.36"/>
    <n v="5344.13"/>
    <n v="4"/>
    <n v="63"/>
    <x v="1"/>
    <n v="1.8181978892287023E-2"/>
    <n v="7.6316580338359835E-2"/>
    <n v="1.3921544363321372E-2"/>
    <m/>
    <m/>
    <m/>
    <n v="1.2E-2"/>
    <n v="1.4999999999999999E-2"/>
    <x v="0"/>
  </r>
  <r>
    <x v="0"/>
    <x v="2"/>
    <n v="20"/>
    <n v="39162.58"/>
    <n v="4478.7"/>
    <n v="502.92"/>
    <n v="90.13"/>
    <n v="78.7"/>
    <n v="1454.2"/>
    <n v="4"/>
    <n v="74"/>
    <x v="2"/>
    <n v="2.0124143166543863E-2"/>
    <n v="1.7572063321946101E-2"/>
    <n v="1.6522651662312725E-2"/>
    <m/>
    <m/>
    <m/>
    <n v="1.2E-2"/>
    <n v="1.4999999999999999E-2"/>
    <x v="0"/>
  </r>
  <r>
    <x v="0"/>
    <x v="3"/>
    <n v="20"/>
    <n v="41451.74"/>
    <n v="4605.1000000000004"/>
    <n v="264.66000000000003"/>
    <n v="77.13"/>
    <n v="205.1"/>
    <n v="3749.63"/>
    <n v="4"/>
    <n v="62"/>
    <x v="3"/>
    <n v="1.6748821958263663E-2"/>
    <n v="4.453757790275998E-2"/>
    <n v="1.3463334129552017E-2"/>
    <m/>
    <m/>
    <m/>
    <n v="1.2E-2"/>
    <n v="1.4999999999999999E-2"/>
    <x v="0"/>
  </r>
  <r>
    <x v="0"/>
    <x v="4"/>
    <n v="20"/>
    <n v="44752.71"/>
    <n v="4634.9399999999996"/>
    <n v="186"/>
    <n v="163.44999999999999"/>
    <n v="234.94"/>
    <n v="3804.42"/>
    <n v="4"/>
    <n v="88"/>
    <x v="4"/>
    <n v="3.5264749921250331E-2"/>
    <n v="5.0688897806659854E-2"/>
    <n v="1.8986222043866803E-2"/>
    <m/>
    <m/>
    <m/>
    <n v="1.2E-2"/>
    <n v="1.4999999999999999E-2"/>
    <x v="0"/>
  </r>
  <r>
    <x v="0"/>
    <x v="5"/>
    <n v="21"/>
    <n v="44263.4"/>
    <n v="4975.22"/>
    <n v="146.13"/>
    <n v="97.22"/>
    <n v="355.22"/>
    <n v="5804.42"/>
    <n v="4"/>
    <n v="61"/>
    <x v="5"/>
    <n v="1.9540844424970151E-2"/>
    <n v="7.1397847733366562E-2"/>
    <n v="1.2260764348109229E-2"/>
    <m/>
    <m/>
    <m/>
    <n v="1.2E-2"/>
    <n v="1.4999999999999999E-2"/>
    <x v="0"/>
  </r>
  <r>
    <x v="0"/>
    <x v="6"/>
    <n v="21"/>
    <n v="41501.160000000003"/>
    <n v="4766.42"/>
    <n v="106.43"/>
    <n v="179.28"/>
    <n v="146.41999999999999"/>
    <n v="2148.69"/>
    <n v="8"/>
    <n v="116"/>
    <x v="6"/>
    <n v="3.7613135225179485E-2"/>
    <n v="3.0719072175762939E-2"/>
    <n v="2.4336923728920237E-2"/>
    <m/>
    <m/>
    <m/>
    <n v="1.2E-2"/>
    <n v="1.4999999999999999E-2"/>
    <x v="0"/>
  </r>
  <r>
    <x v="0"/>
    <x v="7"/>
    <n v="21"/>
    <n v="46800.19"/>
    <n v="5116.29"/>
    <n v="28.62"/>
    <n v="61.57"/>
    <n v="496.29"/>
    <n v="6922.23"/>
    <n v="5"/>
    <n v="94"/>
    <x v="7"/>
    <n v="1.2034110654399965E-2"/>
    <n v="9.7001929132242315E-2"/>
    <n v="1.837268802198468E-2"/>
    <m/>
    <m/>
    <m/>
    <n v="1.2E-2"/>
    <n v="1.4999999999999999E-2"/>
    <x v="0"/>
  </r>
  <r>
    <x v="0"/>
    <x v="8"/>
    <n v="27"/>
    <n v="56920.17"/>
    <n v="6819.18"/>
    <n v="77.13"/>
    <n v="188.87"/>
    <n v="879.18"/>
    <n v="12834.11"/>
    <n v="7"/>
    <n v="83"/>
    <x v="8"/>
    <n v="2.7696878510319423E-2"/>
    <n v="0.12892752501033847"/>
    <n v="1.2171551418205707E-2"/>
    <m/>
    <m/>
    <m/>
    <n v="1.2E-2"/>
    <n v="1.4999999999999999E-2"/>
    <x v="0"/>
  </r>
  <r>
    <x v="0"/>
    <x v="9"/>
    <n v="27"/>
    <n v="64211.28"/>
    <n v="6857.2"/>
    <n v="201.03"/>
    <n v="134.78"/>
    <n v="917.2"/>
    <n v="11361.3"/>
    <n v="15"/>
    <n v="122"/>
    <x v="9"/>
    <n v="1.9655252872892725E-2"/>
    <n v="0.13375721868984425"/>
    <n v="1.7791518404013301E-2"/>
    <m/>
    <m/>
    <m/>
    <n v="1.2E-2"/>
    <n v="1.4999999999999999E-2"/>
    <x v="0"/>
  </r>
  <r>
    <x v="0"/>
    <x v="10"/>
    <n v="29"/>
    <n v="75188.14"/>
    <n v="7087.6900000000005"/>
    <n v="173.36"/>
    <n v="229.39"/>
    <n v="707.69"/>
    <n v="11945.33"/>
    <n v="7"/>
    <n v="115"/>
    <x v="10"/>
    <n v="3.236456447728385E-2"/>
    <n v="9.9847764222193686E-2"/>
    <n v="1.6225314594741021E-2"/>
    <m/>
    <m/>
    <m/>
    <n v="1.2E-2"/>
    <n v="1.4999999999999999E-2"/>
    <x v="0"/>
  </r>
  <r>
    <x v="0"/>
    <x v="11"/>
    <n v="29"/>
    <n v="68173.61"/>
    <n v="6428.98"/>
    <n v="242.99"/>
    <n v="64.14"/>
    <n v="48.980000000000004"/>
    <n v="369.18"/>
    <n v="3"/>
    <n v="52"/>
    <x v="11"/>
    <n v="9.976699258669338E-3"/>
    <n v="7.6186269050455913E-3"/>
    <n v="8.0883748277331708E-3"/>
    <m/>
    <m/>
    <m/>
    <n v="1.2E-2"/>
    <n v="1.4999999999999999E-2"/>
    <x v="0"/>
  </r>
  <r>
    <x v="1"/>
    <x v="0"/>
    <n v="27"/>
    <n v="61011.13"/>
    <n v="6072.91"/>
    <n v="839.87"/>
    <n v="46.59"/>
    <n v="132.91"/>
    <s v="2.263,35‬"/>
    <n v="9"/>
    <n v="126"/>
    <x v="12"/>
    <n v="7.6717751456879821E-3"/>
    <n v="2.1885718708164619E-2"/>
    <n v="2.0747878694069237E-2"/>
    <m/>
    <m/>
    <m/>
    <n v="1.2E-2"/>
    <n v="1.4999999999999999E-2"/>
    <x v="0"/>
  </r>
  <r>
    <x v="1"/>
    <x v="1"/>
    <n v="25"/>
    <n v="54585.35"/>
    <n v="5590.25"/>
    <n v="492.5"/>
    <n v="93.52"/>
    <n v="90.25"/>
    <n v="1451.21"/>
    <n v="9"/>
    <n v="119"/>
    <x v="13"/>
    <n v="1.6729126604355798E-2"/>
    <n v="1.6144179598407943E-2"/>
    <n v="2.1287062295961719E-2"/>
    <m/>
    <m/>
    <m/>
    <n v="1.2E-2"/>
    <n v="1.4999999999999999E-2"/>
    <x v="0"/>
  </r>
  <r>
    <x v="1"/>
    <x v="2"/>
    <n v="26"/>
    <n v="55022.55"/>
    <n v="5947.37"/>
    <n v="115.56"/>
    <n v="88.47"/>
    <n v="227.37"/>
    <n v="4067.7899999999995"/>
    <n v="8"/>
    <n v="89"/>
    <x v="14"/>
    <n v="1.4875482776420501E-2"/>
    <n v="3.8230343832652079E-2"/>
    <n v="1.4964597797009436E-2"/>
    <m/>
    <m/>
    <m/>
    <n v="1.2E-2"/>
    <n v="1.4999999999999999E-2"/>
    <x v="0"/>
  </r>
  <r>
    <x v="1"/>
    <x v="3"/>
    <n v="27"/>
    <n v="63688.01"/>
    <n v="6505.35"/>
    <n v="66.14"/>
    <n v="103.49"/>
    <n v="565.35"/>
    <n v="9634.19"/>
    <n v="5"/>
    <n v="92"/>
    <x v="15"/>
    <n v="1.5908444587916099E-2"/>
    <n v="8.6905393253245408E-2"/>
    <n v="1.4142206030421114E-2"/>
    <m/>
    <m/>
    <m/>
    <n v="1.2E-2"/>
    <n v="1.4999999999999999E-2"/>
    <x v="0"/>
  </r>
  <r>
    <x v="1"/>
    <x v="4"/>
    <n v="28"/>
    <n v="67510.149999999994"/>
    <n v="6732.97"/>
    <n v="151.82"/>
    <n v="114.18"/>
    <n v="572.97"/>
    <n v="7532.48"/>
    <n v="5"/>
    <n v="134"/>
    <x v="16"/>
    <n v="1.6958340821361152E-2"/>
    <n v="8.5099146439090029E-2"/>
    <n v="1.9902064022266547E-2"/>
    <m/>
    <m/>
    <m/>
    <n v="1.2E-2"/>
    <n v="1.4999999999999999E-2"/>
    <x v="0"/>
  </r>
  <r>
    <x v="1"/>
    <x v="5"/>
    <n v="27"/>
    <n v="64857.93"/>
    <n v="6292.64"/>
    <n v="109.42"/>
    <n v="62.3"/>
    <n v="352.64"/>
    <n v="3436.54"/>
    <n v="6"/>
    <n v="123"/>
    <x v="17"/>
    <n v="9.9004551348877406E-3"/>
    <n v="5.6040072211345313E-2"/>
    <n v="1.9546644969361031E-2"/>
    <m/>
    <m/>
    <m/>
    <n v="1.2E-2"/>
    <n v="1.4999999999999999E-2"/>
    <x v="0"/>
  </r>
  <r>
    <x v="1"/>
    <x v="6"/>
    <n v="25"/>
    <n v="66370.91"/>
    <n v="5683.62"/>
    <n v="344.15"/>
    <n v="65.459999999999994"/>
    <n v="183.62"/>
    <n v="3196.51"/>
    <n v="6"/>
    <n v="92"/>
    <x v="18"/>
    <n v="1.1517307631403928E-2"/>
    <n v="3.2306874843849517E-2"/>
    <n v="1.6186866820793792E-2"/>
    <m/>
    <m/>
    <m/>
    <n v="1.2E-2"/>
    <n v="1.4999999999999999E-2"/>
    <x v="0"/>
  </r>
  <r>
    <x v="1"/>
    <x v="7"/>
    <m/>
    <m/>
    <m/>
    <m/>
    <m/>
    <m/>
    <m/>
    <m/>
    <m/>
    <x v="19"/>
    <e v="#DIV/0!"/>
    <e v="#DIV/0!"/>
    <e v="#DIV/0!"/>
    <m/>
    <m/>
    <m/>
    <n v="1.2E-2"/>
    <n v="1.4999999999999999E-2"/>
    <x v="0"/>
  </r>
  <r>
    <x v="1"/>
    <x v="8"/>
    <m/>
    <m/>
    <m/>
    <m/>
    <m/>
    <m/>
    <m/>
    <m/>
    <m/>
    <x v="19"/>
    <e v="#DIV/0!"/>
    <e v="#DIV/0!"/>
    <e v="#DIV/0!"/>
    <m/>
    <m/>
    <m/>
    <n v="1.2E-2"/>
    <n v="1.4999999999999999E-2"/>
    <x v="0"/>
  </r>
  <r>
    <x v="1"/>
    <x v="9"/>
    <m/>
    <m/>
    <m/>
    <m/>
    <m/>
    <m/>
    <m/>
    <m/>
    <m/>
    <x v="19"/>
    <e v="#DIV/0!"/>
    <e v="#DIV/0!"/>
    <e v="#DIV/0!"/>
    <m/>
    <m/>
    <m/>
    <n v="1.2E-2"/>
    <n v="1.4999999999999999E-2"/>
    <x v="0"/>
  </r>
  <r>
    <x v="1"/>
    <x v="10"/>
    <m/>
    <m/>
    <m/>
    <m/>
    <m/>
    <m/>
    <m/>
    <m/>
    <m/>
    <x v="19"/>
    <e v="#DIV/0!"/>
    <e v="#DIV/0!"/>
    <e v="#DIV/0!"/>
    <m/>
    <m/>
    <m/>
    <n v="1.2E-2"/>
    <n v="1.4999999999999999E-2"/>
    <x v="0"/>
  </r>
  <r>
    <x v="1"/>
    <x v="11"/>
    <m/>
    <m/>
    <m/>
    <m/>
    <m/>
    <m/>
    <m/>
    <m/>
    <m/>
    <x v="19"/>
    <e v="#DIV/0!"/>
    <e v="#DIV/0!"/>
    <e v="#DIV/0!"/>
    <m/>
    <m/>
    <m/>
    <n v="1.2E-2"/>
    <n v="1.4999999999999999E-2"/>
    <x v="0"/>
  </r>
  <r>
    <x v="2"/>
    <x v="0"/>
    <m/>
    <m/>
    <m/>
    <m/>
    <m/>
    <m/>
    <m/>
    <m/>
    <m/>
    <x v="19"/>
    <e v="#DIV/0!"/>
    <e v="#DIV/0!"/>
    <e v="#DIV/0!"/>
    <m/>
    <m/>
    <m/>
    <m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38"/>
    <m/>
    <n v="8923.91"/>
    <n v="264.41000000000003"/>
    <n v="50.89"/>
    <n v="563.91"/>
    <m/>
    <n v="12"/>
    <n v="158.82799999999997"/>
    <n v="2.9629388911362849E-2"/>
    <n v="5.7026572432935787E-3"/>
    <n v="6.3190910710663822E-2"/>
    <n v="1.7798027994455342E-2"/>
    <n v="1.2E-2"/>
    <n v="1.4999999999999999E-2"/>
    <n v="0.03"/>
    <n v="0.02"/>
    <n v="0.1"/>
  </r>
  <r>
    <x v="0"/>
    <x v="1"/>
    <n v="38"/>
    <m/>
    <n v="8515.9665999999997"/>
    <n v="327.18"/>
    <n v="143"/>
    <n v="155.9666"/>
    <m/>
    <n v="9"/>
    <n v="130.4"/>
    <n v="3.841959643195407E-2"/>
    <n v="1.6791986948375304E-2"/>
    <n v="1.8314609171905395E-2"/>
    <n v="1.5312413273203774E-2"/>
    <n v="1.2E-2"/>
    <n v="1.4999999999999999E-2"/>
    <n v="0.03"/>
    <n v="0.02"/>
    <n v="0.1"/>
  </r>
  <r>
    <x v="0"/>
    <x v="2"/>
    <n v="39"/>
    <m/>
    <n v="9112.1266599999999"/>
    <n v="166.46"/>
    <n v="50.73"/>
    <n v="532.12666000000002"/>
    <m/>
    <n v="10"/>
    <n v="141.5"/>
    <n v="1.8267963803742827E-2"/>
    <n v="5.5673062823733835E-3"/>
    <n v="5.8397636452520517E-2"/>
    <n v="1.5528756927968339E-2"/>
    <n v="1.2E-2"/>
    <n v="1.4999999999999999E-2"/>
    <n v="0.03"/>
    <n v="0.02"/>
    <n v="0.1"/>
  </r>
  <r>
    <x v="0"/>
    <x v="3"/>
    <n v="39"/>
    <m/>
    <n v="9522.5966599999992"/>
    <n v="302.60000000000002"/>
    <n v="63.22"/>
    <n v="942.59666000000004"/>
    <m/>
    <n v="8"/>
    <n v="166.5"/>
    <n v="3.1777046829157628E-2"/>
    <n v="6.6389454743534214E-3"/>
    <n v="9.8985255141531961E-2"/>
    <n v="1.748472669218356E-2"/>
    <n v="1.2E-2"/>
    <n v="1.4999999999999999E-2"/>
    <n v="0.03"/>
    <n v="0.02"/>
    <n v="0.1"/>
  </r>
  <r>
    <x v="0"/>
    <x v="4"/>
    <n v="43"/>
    <m/>
    <n v="10365.18333"/>
    <n v="81.33"/>
    <n v="41.93"/>
    <n v="905.18332999999996"/>
    <m/>
    <n v="10"/>
    <n v="155"/>
    <n v="7.8464603481354922E-3"/>
    <n v="4.0452733603506845E-3"/>
    <n v="8.7329215623241654E-2"/>
    <n v="1.4953908200676273E-2"/>
    <n v="1.2E-2"/>
    <n v="1.4999999999999999E-2"/>
    <n v="0.03"/>
    <n v="0.02"/>
    <n v="0.1"/>
  </r>
  <r>
    <x v="0"/>
    <x v="5"/>
    <n v="47"/>
    <m/>
    <n v="11726.23"/>
    <n v="137.11000000000001"/>
    <n v="71.260000000000005"/>
    <n v="1386.23"/>
    <m/>
    <n v="10"/>
    <n v="136"/>
    <n v="1.1692590031067105E-2"/>
    <n v="6.0769744410607675E-3"/>
    <n v="0.11821617007341662"/>
    <n v="1.1597930451645585E-2"/>
    <n v="1.2E-2"/>
    <n v="1.4999999999999999E-2"/>
    <n v="0.03"/>
    <n v="0.02"/>
    <n v="0.1"/>
  </r>
  <r>
    <x v="0"/>
    <x v="6"/>
    <n v="45"/>
    <m/>
    <n v="10557.83"/>
    <n v="483.29"/>
    <n v="106.86"/>
    <n v="657.83"/>
    <m/>
    <n v="12"/>
    <n v="176.25"/>
    <n v="4.5775505004342749E-2"/>
    <n v="1.0121398052440701E-2"/>
    <n v="6.2307311256195645E-2"/>
    <n v="1.669377135263591E-2"/>
    <n v="1.2E-2"/>
    <n v="1.4999999999999999E-2"/>
    <n v="0.03"/>
    <n v="0.02"/>
    <n v="0.1"/>
  </r>
  <r>
    <x v="0"/>
    <x v="7"/>
    <n v="1"/>
    <m/>
    <n v="220"/>
    <m/>
    <m/>
    <m/>
    <m/>
    <n v="0"/>
    <n v="0"/>
    <n v="0"/>
    <n v="0"/>
    <n v="0"/>
    <n v="0"/>
    <n v="1.2E-2"/>
    <n v="1.4999999999999999E-2"/>
    <n v="0.03"/>
    <n v="0.02"/>
    <n v="0.1"/>
  </r>
  <r>
    <x v="0"/>
    <x v="8"/>
    <n v="1"/>
    <m/>
    <n v="220"/>
    <m/>
    <m/>
    <m/>
    <m/>
    <n v="0"/>
    <n v="0"/>
    <n v="0"/>
    <n v="0"/>
    <n v="0"/>
    <n v="0"/>
    <n v="1.2E-2"/>
    <n v="1.4999999999999999E-2"/>
    <n v="0.03"/>
    <n v="0.02"/>
    <n v="0.1"/>
  </r>
  <r>
    <x v="0"/>
    <x v="9"/>
    <n v="1"/>
    <m/>
    <n v="220"/>
    <m/>
    <m/>
    <m/>
    <m/>
    <n v="0"/>
    <n v="0"/>
    <n v="0"/>
    <n v="0"/>
    <n v="0"/>
    <n v="0"/>
    <n v="1.2E-2"/>
    <n v="1.4999999999999999E-2"/>
    <n v="0.03"/>
    <n v="0.02"/>
    <n v="0.1"/>
  </r>
  <r>
    <x v="0"/>
    <x v="10"/>
    <n v="1"/>
    <m/>
    <n v="220"/>
    <m/>
    <m/>
    <m/>
    <m/>
    <n v="0"/>
    <n v="0"/>
    <n v="0"/>
    <n v="0"/>
    <n v="0"/>
    <n v="0"/>
    <n v="1.2E-2"/>
    <n v="1.4999999999999999E-2"/>
    <n v="0.03"/>
    <n v="0.02"/>
    <n v="0.1"/>
  </r>
  <r>
    <x v="0"/>
    <x v="11"/>
    <n v="1"/>
    <m/>
    <n v="220"/>
    <m/>
    <m/>
    <m/>
    <m/>
    <n v="0"/>
    <n v="0"/>
    <n v="0"/>
    <n v="0"/>
    <n v="0"/>
    <n v="0"/>
    <n v="1.2E-2"/>
    <n v="1.4999999999999999E-2"/>
    <n v="0.03"/>
    <n v="0.02"/>
    <n v="0.1"/>
  </r>
  <r>
    <x v="0"/>
    <x v="12"/>
    <n v="49"/>
    <n v="0"/>
    <n v="11637.307208333332"/>
    <n v="293.73"/>
    <n v="87.981666666666669"/>
    <n v="857.30720833333328"/>
    <n v="0"/>
    <n v="11.833333333333334"/>
    <n v="177.41300000000001"/>
    <n v="2.524037517800197E-2"/>
    <n v="7.5603114269995452E-3"/>
    <n v="7.3668864539334855E-2"/>
    <n v="1.5245193481955754E-2"/>
    <n v="1.2E-2"/>
    <n v="1.4999999999999999E-2"/>
    <n v="0.03"/>
    <n v="0.02"/>
    <n v="0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3">
  <location ref="A3:C16" firstHeaderRow="0" firstDataRow="1" firstDataCol="1" rowPageCount="1" colPageCount="1"/>
  <pivotFields count="21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0" showAll="0"/>
    <pivotField dataField="1" numFmtId="10" showAll="0"/>
    <pivotField numFmtId="1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ABSENTEÍSMO" fld="11" baseField="1" baseItem="0"/>
    <dataField name="Soma de META 1,5%" fld="19" baseField="0" baseItem="0"/>
  </dataFields>
  <chartFormats count="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C00-000000000000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3:C16" firstHeaderRow="0" firstDataRow="1" firstDataCol="1" rowPageCount="1" colPageCount="1"/>
  <pivotFields count="21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0" showAll="0"/>
    <pivotField numFmtId="10" showAll="0"/>
    <pivotField dataField="1" numFmtId="1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HORAS EXTRAS / HHT" fld="13" baseField="2" baseItem="3"/>
    <dataField name="Soma de META 6%" fld="20" baseField="0" baseItem="0"/>
  </dataFields>
  <chartFormats count="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A3:C16" firstHeaderRow="0" firstDataRow="1" firstDataCol="1" rowPageCount="1" colPageCount="1"/>
  <pivotFields count="21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numFmtId="10" showAll="0"/>
    <pivotField numFmtId="10" showAll="0"/>
    <pivotField numFmtId="1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HORAS DE TREINAMENTO / HHT" fld="14" baseField="1" baseItem="2"/>
    <dataField name="Soma de META 1,2%" fld="18" baseField="0" baseItem="0"/>
  </dataFields>
  <chartFormats count="8">
    <chartFormat chart="1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200-000000000000}" name="Tabela dinâ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3">
  <location ref="A3:C17" firstHeaderRow="0" firstDataRow="1" firstDataCol="1" rowPageCount="1" colPageCount="1"/>
  <pivotFields count="20">
    <pivotField axis="axisPage" showAll="0">
      <items count="3">
        <item m="1" x="1"/>
        <item x="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0" showAll="0"/>
    <pivotField dataField="1" numFmtId="10" showAll="0"/>
    <pivotField numFmtId="10" showAll="0"/>
    <pivotField numFmtId="10" showAll="0"/>
    <pivotField numFmtId="10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HORAS DE TREINAMENTO / HHT" fld="14" baseField="1" baseItem="4"/>
    <dataField name="Soma de META 1,5%" fld="16" baseField="0" baseItem="0"/>
  </dataFields>
  <formats count="1">
    <format dxfId="17">
      <pivotArea collapsedLevelsAreSubtotals="1" fieldPosition="0">
        <references count="1">
          <reference field="1" count="0"/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2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72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" format="73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" format="74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" format="75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2" format="76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2" format="7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300-000000000000}" name="Tabela dinâmica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4">
  <location ref="A3:C17" firstHeaderRow="0" firstDataRow="1" firstDataCol="1" rowPageCount="1" colPageCount="1"/>
  <pivotFields count="20">
    <pivotField axis="axisPage" showAll="0">
      <items count="3">
        <item m="1" x="1"/>
        <item x="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0" showAll="0"/>
    <pivotField numFmtId="10" showAll="0"/>
    <pivotField numFmtId="10" showAll="0"/>
    <pivotField numFmtId="10" showAll="0"/>
    <pivotField dataField="1" numFmtId="10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HORAS EXTRAS / HHT" fld="13" baseField="1" baseItem="7"/>
    <dataField name="Soma de META 6%" fld="19" baseField="0" baseItem="0"/>
  </dataFields>
  <formats count="1">
    <format dxfId="16">
      <pivotArea collapsedLevelsAreSubtotals="1" fieldPosition="0">
        <references count="1">
          <reference field="1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3" format="8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8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400-000000000000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7">
  <location ref="A3:C17" firstHeaderRow="0" firstDataRow="1" firstDataCol="1" rowPageCount="1" colPageCount="1"/>
  <pivotFields count="20">
    <pivotField axis="axisPage" showAll="0">
      <items count="3">
        <item m="1" x="1"/>
        <item x="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0" showAll="0"/>
    <pivotField numFmtId="10" showAll="0"/>
    <pivotField numFmtId="10" showAll="0"/>
    <pivotField dataField="1" numFmtId="10" showAll="0"/>
    <pivotField numFmtId="10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" hier="-1"/>
  </pageFields>
  <dataFields count="2">
    <dataField name="Soma de ABSENTEÍSMO" fld="11" baseField="1" baseItem="8"/>
    <dataField name="Soma de META 4,5%" fld="18" baseField="0" baseItem="0"/>
  </dataFields>
  <formats count="3">
    <format dxfId="15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4">
      <pivotArea grandRow="1" outline="0" collapsedLevelsAreSubtotals="1" fieldPosition="0"/>
    </format>
    <format dxfId="13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0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4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500-000000000000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7">
  <location ref="A3:B16" firstHeaderRow="1" firstDataRow="1" firstDataCol="1" rowPageCount="1" colPageCount="1"/>
  <pivotFields count="21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  <pivotField numFmtId="1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hier="-1"/>
  </pageFields>
  <dataFields count="1">
    <dataField name="Soma de N° DE FUNCIONÁRIOS" fld="2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600-000000000000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3:B16" firstHeaderRow="1" firstDataRow="1" firstDataCol="1" rowPageCount="1" colPageCount="1"/>
  <pivotFields count="21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  <pivotField numFmtId="1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hier="-1"/>
  </pageFields>
  <dataFields count="1">
    <dataField name="Soma de SALÁRIOS" fld="3" baseField="1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700-000000000000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3">
  <location ref="A3:C17" firstHeaderRow="0" firstDataRow="1" firstDataCol="1" rowPageCount="1" colPageCount="1"/>
  <pivotFields count="20">
    <pivotField axis="axisPage" showAll="0">
      <items count="3">
        <item m="1" x="1"/>
        <item x="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0" showAll="0"/>
    <pivotField dataField="1" numFmtId="10" showAll="0"/>
    <pivotField numFmtId="10" showAll="0"/>
    <pivotField numFmtId="10" showAll="0"/>
    <pivotField numFmtId="10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FALTAS INJUSTIFICADAS / HHT" fld="12" baseField="1" baseItem="1"/>
    <dataField name="Soma de META 1,5%" fld="16" baseField="0" baseItem="0"/>
  </dataFields>
  <formats count="1">
    <format dxfId="12">
      <pivotArea collapsedLevelsAreSubtotals="1" fieldPosition="0">
        <references count="1">
          <reference field="1" count="0"/>
        </references>
      </pivotArea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2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72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" format="73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" format="74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" format="75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2" format="76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2" format="7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2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B00-000000000000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2">
  <location ref="A3:C16" firstHeaderRow="0" firstDataRow="1" firstDataCol="1" rowPageCount="1" colPageCount="1"/>
  <pivotFields count="21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0" showAll="0"/>
    <pivotField dataField="1" numFmtId="10" showAll="0"/>
    <pivotField numFmtId="1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FALTAS INJUSTIFICADAS / HHT" fld="12" baseField="1" baseItem="6"/>
    <dataField name="Soma de META 1,5%" fld="19" baseField="0" baseItem="0"/>
  </dataFields>
  <chartFormats count="8">
    <chartFormat chart="1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0000000-0013-0000-FFFF-FFFF01000000}" sourceName="ANO">
  <pivotTables>
    <pivotTable tabId="4" name="Tabela dinâmica2"/>
    <pivotTable tabId="9" name="Tabela dinâmica2"/>
    <pivotTable tabId="5" name="Tabela dinâmica3"/>
    <pivotTable tabId="6" name="Tabela dinâmica4"/>
    <pivotTable tabId="7" name="Tabela dinâmica5"/>
    <pivotTable tabId="10" name="Tabela dinâmica3"/>
  </pivotTables>
  <data>
    <tabular pivotCacheId="1248438132">
      <items count="3">
        <i x="0"/>
        <i x="1" s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0000000-0013-0000-FFFF-FFFF02000000}" sourceName="MÊS">
  <pivotTables>
    <pivotTable tabId="4" name="Tabela dinâmica2"/>
    <pivotTable tabId="9" name="Tabela dinâmica2"/>
    <pivotTable tabId="7" name="Tabela dinâmica5"/>
    <pivotTable tabId="10" name="Tabela dinâmica3"/>
    <pivotTable tabId="6" name="Tabela dinâmica4"/>
    <pivotTable tabId="5" name="Tabela dinâmica3"/>
  </pivotTables>
  <data>
    <tabular pivotCacheId="1248438132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00000000-0014-0000-FFFF-FFFF01000000}" cache="SegmentaçãodeDados_ANO" caption="ANO" rowHeight="241300"/>
  <slicer name="MÊS" xr10:uid="{00000000-0014-0000-FFFF-FFFF02000000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M37" totalsRowShown="0" headerRowDxfId="73" dataDxfId="72">
  <autoFilter ref="A1:M37" xr:uid="{00000000-0009-0000-0100-000001000000}"/>
  <tableColumns count="13">
    <tableColumn id="1" xr3:uid="{00000000-0010-0000-0000-000001000000}" name="Coluna1" dataDxfId="71"/>
    <tableColumn id="2" xr3:uid="{00000000-0010-0000-0000-000002000000}" name="Coluna2" dataDxfId="70"/>
    <tableColumn id="3" xr3:uid="{00000000-0010-0000-0000-000003000000}" name="Coluna3" dataDxfId="69"/>
    <tableColumn id="4" xr3:uid="{00000000-0010-0000-0000-000004000000}" name="Coluna4" dataDxfId="68"/>
    <tableColumn id="5" xr3:uid="{00000000-0010-0000-0000-000005000000}" name="Coluna5" dataDxfId="67"/>
    <tableColumn id="6" xr3:uid="{00000000-0010-0000-0000-000006000000}" name="Coluna6" dataDxfId="66"/>
    <tableColumn id="7" xr3:uid="{00000000-0010-0000-0000-000007000000}" name="Coluna7" dataDxfId="65"/>
    <tableColumn id="8" xr3:uid="{00000000-0010-0000-0000-000008000000}" name="Coluna8" dataDxfId="64"/>
    <tableColumn id="9" xr3:uid="{00000000-0010-0000-0000-000009000000}" name="Coluna9" dataDxfId="63"/>
    <tableColumn id="10" xr3:uid="{00000000-0010-0000-0000-00000A000000}" name="Coluna10" dataDxfId="62"/>
    <tableColumn id="11" xr3:uid="{00000000-0010-0000-0000-00000B000000}" name="Coluna11" dataDxfId="61"/>
    <tableColumn id="12" xr3:uid="{00000000-0010-0000-0000-00000C000000}" name="Coluna12" dataDxfId="60"/>
    <tableColumn id="13" xr3:uid="{00000000-0010-0000-0000-00000D000000}" name="Coluna13" dataDxfId="5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3" displayName="Tabela3" ref="A4:R29" totalsRowShown="0" headerRowDxfId="58" headerRowCellStyle="Normal" dataCellStyle="Normal">
  <autoFilter ref="A4:R29" xr:uid="{00000000-0009-0000-0100-000003000000}"/>
  <tableColumns count="18">
    <tableColumn id="1" xr3:uid="{00000000-0010-0000-0100-000001000000}" name="ANO" dataDxfId="57" dataCellStyle="Normal"/>
    <tableColumn id="12" xr3:uid="{00000000-0010-0000-0100-00000C000000}" name="MÊS" dataDxfId="56" dataCellStyle="Normal"/>
    <tableColumn id="2" xr3:uid="{00000000-0010-0000-0100-000002000000}" name="N° DE FUNCIONÁRIOS" dataDxfId="55" dataCellStyle="Normal"/>
    <tableColumn id="3" xr3:uid="{00000000-0010-0000-0100-000003000000}" name="SALÁRIOS" dataDxfId="54" dataCellStyle="Normal"/>
    <tableColumn id="4" xr3:uid="{00000000-0010-0000-0100-000004000000}" name="HHT" dataDxfId="53" dataCellStyle="Normal">
      <calculatedColumnFormula>220*Tabela3[[#This Row],[N° DE FUNCIONÁRIOS]]+Tabela3[[#This Row],[QUANT. DE HORAS EXTRAS]]</calculatedColumnFormula>
    </tableColumn>
    <tableColumn id="5" xr3:uid="{00000000-0010-0000-0100-000005000000}" name="FALTAS JUSTIFICADAS (horas)" dataDxfId="52" dataCellStyle="Normal"/>
    <tableColumn id="6" xr3:uid="{00000000-0010-0000-0100-000006000000}" name="FALTAS INJUSTIFICDAS (horas)" dataDxfId="51" dataCellStyle="Normal"/>
    <tableColumn id="7" xr3:uid="{00000000-0010-0000-0100-000007000000}" name="QUANT. DE HORAS EXTRAS" dataDxfId="50" dataCellStyle="Normal"/>
    <tableColumn id="8" xr3:uid="{00000000-0010-0000-0100-000008000000}" name="VALOR DAS HORAS EXTRAS" dataDxfId="49" dataCellStyle="Normal"/>
    <tableColumn id="9" xr3:uid="{00000000-0010-0000-0100-000009000000}" name="NUMERO DE TREINAMENTOS" dataDxfId="48"/>
    <tableColumn id="10" xr3:uid="{00000000-0010-0000-0100-00000A000000}" name="HORAS DE TREINAMENTOS" dataDxfId="47"/>
    <tableColumn id="11" xr3:uid="{00000000-0010-0000-0100-00000B000000}" name="ABSENTEÍSMO" dataDxfId="46" dataCellStyle="Porcentagem">
      <calculatedColumnFormula>Tabela3[[#This Row],[FALTAS JUSTIFICADAS (horas)]]/Tabela3[[#This Row],[HHT]]</calculatedColumnFormula>
    </tableColumn>
    <tableColumn id="26" xr3:uid="{00000000-0010-0000-0100-00001A000000}" name="FALTAS INJUSTIFICADAS / HHT" dataDxfId="45" dataCellStyle="Porcentagem">
      <calculatedColumnFormula>Tabela3[[#This Row],[FALTAS INJUSTIFICDAS (horas)]]/Tabela3[[#This Row],[HHT]]</calculatedColumnFormula>
    </tableColumn>
    <tableColumn id="27" xr3:uid="{00000000-0010-0000-0100-00001B000000}" name="HORAS EXTRAS / HHT" dataDxfId="44" dataCellStyle="Porcentagem">
      <calculatedColumnFormula>Tabela3[[#This Row],[QUANT. DE HORAS EXTRAS]]/Tabela3[[#This Row],[HHT]]</calculatedColumnFormula>
    </tableColumn>
    <tableColumn id="13" xr3:uid="{00000000-0010-0000-0100-00000D000000}" name="HORAS DE TREINAMENTO / HHT" dataDxfId="43" dataCellStyle="Porcentagem">
      <calculatedColumnFormula>Tabela3[[#This Row],[HORAS DE TREINAMENTOS]]/Tabela3[[#This Row],[HHT]]</calculatedColumnFormula>
    </tableColumn>
    <tableColumn id="14" xr3:uid="{00000000-0010-0000-0100-00000E000000}" name="META 1,2%" dataDxfId="42" dataCellStyle="Porcentagem"/>
    <tableColumn id="15" xr3:uid="{00000000-0010-0000-0100-00000F000000}" name="META 1,5%" dataDxfId="41" dataCellStyle="Porcentagem"/>
    <tableColumn id="16" xr3:uid="{00000000-0010-0000-0100-000010000000}" name="META 6%" dataDxfId="40" dataCellStyle="Porcentagem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ela35" displayName="Tabela35" ref="A1:T14" totalsRowShown="0" headerRowDxfId="39" dataDxfId="38" headerRowCellStyle="Normal" dataCellStyle="Normal">
  <autoFilter ref="A1:T14" xr:uid="{00000000-0009-0000-0100-000004000000}"/>
  <tableColumns count="20">
    <tableColumn id="1" xr3:uid="{00000000-0010-0000-0200-000001000000}" name="ANO" dataDxfId="37" dataCellStyle="Normal"/>
    <tableColumn id="12" xr3:uid="{00000000-0010-0000-0200-00000C000000}" name="MÊS" dataDxfId="36" dataCellStyle="Normal"/>
    <tableColumn id="2" xr3:uid="{00000000-0010-0000-0200-000002000000}" name="N° DE FUNCIONÁRIOS" dataDxfId="35" dataCellStyle="Normal"/>
    <tableColumn id="3" xr3:uid="{00000000-0010-0000-0200-000003000000}" name="SALÁRIOS" dataDxfId="34" dataCellStyle="Moeda"/>
    <tableColumn id="4" xr3:uid="{00000000-0010-0000-0200-000004000000}" name="HHT" dataDxfId="33" dataCellStyle="Normal">
      <calculatedColumnFormula>(220*Tabela35[[#This Row],[N° DE FUNCIONÁRIOS]]+Tabela35[[#This Row],[QUANT. DE HORAS EXTRAS]])/8</calculatedColumnFormula>
    </tableColumn>
    <tableColumn id="5" xr3:uid="{00000000-0010-0000-0200-000005000000}" name="FALTAS JUSTIFICADAS (horas)" dataDxfId="32" dataCellStyle="Normal"/>
    <tableColumn id="6" xr3:uid="{00000000-0010-0000-0200-000006000000}" name="FALTAS INJUSTIFICDAS (horas)" dataDxfId="31" dataCellStyle="Normal"/>
    <tableColumn id="7" xr3:uid="{00000000-0010-0000-0200-000007000000}" name="QUANT. DE HORAS EXTRAS" dataDxfId="30" dataCellStyle="Normal"/>
    <tableColumn id="8" xr3:uid="{00000000-0010-0000-0200-000008000000}" name="VALOR DAS HORAS EXTRAS" dataDxfId="29" dataCellStyle="Normal"/>
    <tableColumn id="9" xr3:uid="{00000000-0010-0000-0200-000009000000}" name="NUMERO DE TREINAMENTOS" dataDxfId="28"/>
    <tableColumn id="10" xr3:uid="{00000000-0010-0000-0200-00000A000000}" name="HORAS DE TREINAMENTOS" dataDxfId="27"/>
    <tableColumn id="11" xr3:uid="{00000000-0010-0000-0200-00000B000000}" name="ABSENTEÍSMO" dataDxfId="26" dataCellStyle="Porcentagem">
      <calculatedColumnFormula>Tabela35[[#This Row],[FALTAS JUSTIFICADAS (horas)]]/Tabela35[[#This Row],[HHT]]</calculatedColumnFormula>
    </tableColumn>
    <tableColumn id="26" xr3:uid="{00000000-0010-0000-0200-00001A000000}" name="FALTAS INJUSTIFICADAS / HHT" dataDxfId="25" dataCellStyle="Porcentagem">
      <calculatedColumnFormula>Tabela35[[#This Row],[FALTAS INJUSTIFICDAS (horas)]]/Tabela35[[#This Row],[HHT]]</calculatedColumnFormula>
    </tableColumn>
    <tableColumn id="27" xr3:uid="{00000000-0010-0000-0200-00001B000000}" name="HORAS EXTRAS / HHT" dataDxfId="24" dataCellStyle="Porcentagem">
      <calculatedColumnFormula>Tabela35[[#This Row],[QUANT. DE HORAS EXTRAS]]/Tabela35[[#This Row],[HHT]]</calculatedColumnFormula>
    </tableColumn>
    <tableColumn id="13" xr3:uid="{00000000-0010-0000-0200-00000D000000}" name="HORAS DE TREINAMENTO / HHT" dataDxfId="23" dataCellStyle="Porcentagem">
      <calculatedColumnFormula>Tabela35[[#This Row],[HORAS DE TREINAMENTOS]]/Tabela35[[#This Row],[HHT]]</calculatedColumnFormula>
    </tableColumn>
    <tableColumn id="14" xr3:uid="{00000000-0010-0000-0200-00000E000000}" name="META 1,2%" dataDxfId="22" dataCellStyle="Porcentagem"/>
    <tableColumn id="15" xr3:uid="{00000000-0010-0000-0200-00000F000000}" name="META 1,5%" dataDxfId="21" dataCellStyle="Porcentagem"/>
    <tableColumn id="18" xr3:uid="{00000000-0010-0000-0200-000012000000}" name="META 3%" dataDxfId="20" dataCellStyle="Porcentagem"/>
    <tableColumn id="17" xr3:uid="{00000000-0010-0000-0200-000011000000}" name="META 4,5%" dataDxfId="19" dataCellStyle="Porcentagem"/>
    <tableColumn id="16" xr3:uid="{00000000-0010-0000-0200-000010000000}" name="META 6%" dataDxfId="18" dataCellStyle="Porcentagem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8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B8" sqref="B8"/>
    </sheetView>
  </sheetViews>
  <sheetFormatPr defaultRowHeight="15" x14ac:dyDescent="0.25"/>
  <cols>
    <col min="1" max="1" width="18" bestFit="1" customWidth="1"/>
    <col min="2" max="2" width="22.140625" bestFit="1" customWidth="1"/>
    <col min="3" max="3" width="19" bestFit="1" customWidth="1"/>
  </cols>
  <sheetData>
    <row r="1" spans="1:3" x14ac:dyDescent="0.25">
      <c r="A1" s="12" t="s">
        <v>0</v>
      </c>
      <c r="B1" s="13">
        <v>2022</v>
      </c>
    </row>
    <row r="3" spans="1:3" x14ac:dyDescent="0.25">
      <c r="A3" s="12" t="s">
        <v>1</v>
      </c>
      <c r="B3" t="s">
        <v>2</v>
      </c>
      <c r="C3" t="s">
        <v>3</v>
      </c>
    </row>
    <row r="4" spans="1:3" x14ac:dyDescent="0.25">
      <c r="A4" s="13" t="s">
        <v>4</v>
      </c>
      <c r="B4">
        <v>0.13829778475228516</v>
      </c>
      <c r="C4">
        <v>1.4999999999999999E-2</v>
      </c>
    </row>
    <row r="5" spans="1:3" x14ac:dyDescent="0.25">
      <c r="A5" s="13" t="s">
        <v>5</v>
      </c>
      <c r="B5">
        <v>8.8099816645051648E-2</v>
      </c>
      <c r="C5">
        <v>1.4999999999999999E-2</v>
      </c>
    </row>
    <row r="6" spans="1:3" x14ac:dyDescent="0.25">
      <c r="A6" s="13" t="s">
        <v>6</v>
      </c>
      <c r="B6">
        <v>1.9430437319352924E-2</v>
      </c>
      <c r="C6">
        <v>1.4999999999999999E-2</v>
      </c>
    </row>
    <row r="7" spans="1:3" x14ac:dyDescent="0.25">
      <c r="A7" s="13" t="s">
        <v>7</v>
      </c>
      <c r="B7">
        <v>1.0167016378826657E-2</v>
      </c>
      <c r="C7">
        <v>1.4999999999999999E-2</v>
      </c>
    </row>
    <row r="8" spans="1:3" x14ac:dyDescent="0.25">
      <c r="A8" s="13" t="s">
        <v>8</v>
      </c>
      <c r="B8">
        <v>2.254874149149632E-2</v>
      </c>
      <c r="C8">
        <v>1.4999999999999999E-2</v>
      </c>
    </row>
    <row r="9" spans="1:3" x14ac:dyDescent="0.25">
      <c r="A9" s="13" t="s">
        <v>9</v>
      </c>
      <c r="B9">
        <v>1.7388568232093365E-2</v>
      </c>
      <c r="C9">
        <v>1.4999999999999999E-2</v>
      </c>
    </row>
    <row r="10" spans="1:3" x14ac:dyDescent="0.25">
      <c r="A10" s="13" t="s">
        <v>10</v>
      </c>
      <c r="B10">
        <v>6.0551198004088938E-2</v>
      </c>
      <c r="C10">
        <v>1.4999999999999999E-2</v>
      </c>
    </row>
    <row r="11" spans="1:3" x14ac:dyDescent="0.25">
      <c r="A11" s="13" t="s">
        <v>11</v>
      </c>
      <c r="B11" t="e">
        <v>#DIV/0!</v>
      </c>
      <c r="C11">
        <v>1.4999999999999999E-2</v>
      </c>
    </row>
    <row r="12" spans="1:3" x14ac:dyDescent="0.25">
      <c r="A12" s="13" t="s">
        <v>12</v>
      </c>
      <c r="B12" t="e">
        <v>#DIV/0!</v>
      </c>
      <c r="C12">
        <v>1.4999999999999999E-2</v>
      </c>
    </row>
    <row r="13" spans="1:3" x14ac:dyDescent="0.25">
      <c r="A13" s="13" t="s">
        <v>13</v>
      </c>
      <c r="B13" t="e">
        <v>#DIV/0!</v>
      </c>
      <c r="C13">
        <v>1.4999999999999999E-2</v>
      </c>
    </row>
    <row r="14" spans="1:3" x14ac:dyDescent="0.25">
      <c r="A14" s="13" t="s">
        <v>14</v>
      </c>
      <c r="B14" t="e">
        <v>#DIV/0!</v>
      </c>
      <c r="C14">
        <v>1.4999999999999999E-2</v>
      </c>
    </row>
    <row r="15" spans="1:3" x14ac:dyDescent="0.25">
      <c r="A15" s="13" t="s">
        <v>15</v>
      </c>
      <c r="B15" t="e">
        <v>#DIV/0!</v>
      </c>
      <c r="C15">
        <v>1.4999999999999999E-2</v>
      </c>
    </row>
    <row r="16" spans="1:3" x14ac:dyDescent="0.25">
      <c r="A16" s="13" t="s">
        <v>16</v>
      </c>
      <c r="B16" t="e">
        <v>#DIV/0!</v>
      </c>
      <c r="C16">
        <v>0.18000000000000005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52"/>
  <sheetViews>
    <sheetView zoomScale="70" zoomScaleNormal="70" workbookViewId="0">
      <selection activeCell="R23" sqref="R23"/>
    </sheetView>
  </sheetViews>
  <sheetFormatPr defaultRowHeight="15" x14ac:dyDescent="0.25"/>
  <cols>
    <col min="1" max="1" width="51.85546875" customWidth="1"/>
    <col min="2" max="14" width="14.140625" customWidth="1"/>
    <col min="15" max="15" width="18.28515625" style="5" bestFit="1" customWidth="1"/>
    <col min="16" max="16" width="25.7109375" customWidth="1"/>
  </cols>
  <sheetData>
    <row r="1" spans="1:16" s="119" customFormat="1" ht="15.75" x14ac:dyDescent="0.25">
      <c r="A1" s="122" t="s">
        <v>32</v>
      </c>
      <c r="B1" s="123">
        <v>45418</v>
      </c>
      <c r="C1" s="123">
        <v>45422</v>
      </c>
      <c r="D1" s="123">
        <v>45425</v>
      </c>
      <c r="E1" s="123">
        <v>45432</v>
      </c>
      <c r="F1" s="123">
        <v>45439</v>
      </c>
      <c r="G1" s="123">
        <v>45440</v>
      </c>
      <c r="H1" s="123" t="s">
        <v>189</v>
      </c>
      <c r="I1" s="123">
        <v>45440</v>
      </c>
      <c r="J1" s="123">
        <v>45441</v>
      </c>
      <c r="K1" s="123">
        <v>45441</v>
      </c>
      <c r="L1" s="123"/>
      <c r="M1" s="123"/>
      <c r="N1" s="123"/>
      <c r="O1" s="122" t="s">
        <v>78</v>
      </c>
      <c r="P1" s="122" t="s">
        <v>78</v>
      </c>
    </row>
    <row r="2" spans="1:16" ht="15.75" x14ac:dyDescent="0.25">
      <c r="A2" s="120" t="s">
        <v>87</v>
      </c>
      <c r="B2" s="132">
        <v>1</v>
      </c>
      <c r="C2" s="132"/>
      <c r="D2" s="132">
        <v>1</v>
      </c>
      <c r="E2" s="132">
        <v>1</v>
      </c>
      <c r="F2" s="132">
        <v>1</v>
      </c>
      <c r="G2" s="132">
        <v>0.25</v>
      </c>
      <c r="H2" s="132"/>
      <c r="I2" s="132"/>
      <c r="J2" s="132"/>
      <c r="K2" s="132"/>
      <c r="L2" s="132"/>
      <c r="M2" s="132"/>
      <c r="N2" s="132"/>
      <c r="O2" s="124">
        <f>SUM(B2:N2)</f>
        <v>4.25</v>
      </c>
      <c r="P2" s="131">
        <f>COUNTA(B1:N1)</f>
        <v>10</v>
      </c>
    </row>
    <row r="3" spans="1:16" ht="15.75" x14ac:dyDescent="0.25">
      <c r="A3" s="120" t="s">
        <v>122</v>
      </c>
      <c r="B3" s="132">
        <v>1</v>
      </c>
      <c r="C3" s="132"/>
      <c r="D3" s="132">
        <v>1</v>
      </c>
      <c r="E3" s="132">
        <v>1</v>
      </c>
      <c r="F3" s="132">
        <v>1</v>
      </c>
      <c r="G3" s="132"/>
      <c r="H3" s="132">
        <v>0.5</v>
      </c>
      <c r="I3" s="132">
        <v>0.5</v>
      </c>
      <c r="J3" s="132">
        <v>0.5</v>
      </c>
      <c r="K3" s="132">
        <v>0.5</v>
      </c>
      <c r="L3" s="132"/>
      <c r="M3" s="132"/>
      <c r="N3" s="132"/>
      <c r="O3" s="124">
        <f t="shared" ref="O3:O51" si="0">SUM(B3:N3)</f>
        <v>6</v>
      </c>
    </row>
    <row r="4" spans="1:16" ht="15.75" x14ac:dyDescent="0.25">
      <c r="A4" s="120" t="s">
        <v>172</v>
      </c>
      <c r="B4" s="132">
        <v>1</v>
      </c>
      <c r="C4" s="132"/>
      <c r="D4" s="132">
        <v>1</v>
      </c>
      <c r="E4" s="132">
        <v>1</v>
      </c>
      <c r="F4" s="132">
        <v>1</v>
      </c>
      <c r="G4" s="132">
        <v>0.25</v>
      </c>
      <c r="H4" s="132"/>
      <c r="I4" s="132"/>
      <c r="J4" s="132"/>
      <c r="K4" s="132"/>
      <c r="L4" s="132"/>
      <c r="M4" s="132"/>
      <c r="N4" s="132"/>
      <c r="O4" s="124">
        <f t="shared" si="0"/>
        <v>4.25</v>
      </c>
    </row>
    <row r="5" spans="1:16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>
        <v>0.5</v>
      </c>
      <c r="K5" s="132"/>
      <c r="L5" s="132"/>
      <c r="M5" s="132"/>
      <c r="N5" s="132"/>
      <c r="O5" s="124">
        <f t="shared" si="0"/>
        <v>0.5</v>
      </c>
    </row>
    <row r="6" spans="1:16" ht="15.75" x14ac:dyDescent="0.25">
      <c r="A6" s="120" t="s">
        <v>119</v>
      </c>
      <c r="B6" s="132">
        <v>1</v>
      </c>
      <c r="C6" s="132"/>
      <c r="D6" s="132">
        <v>1</v>
      </c>
      <c r="E6" s="132">
        <v>1</v>
      </c>
      <c r="F6" s="132">
        <v>1</v>
      </c>
      <c r="G6" s="132">
        <v>0.25</v>
      </c>
      <c r="H6" s="132"/>
      <c r="I6" s="132"/>
      <c r="J6" s="132"/>
      <c r="K6" s="132"/>
      <c r="L6" s="132"/>
      <c r="M6" s="132"/>
      <c r="N6" s="132"/>
      <c r="O6" s="124">
        <f t="shared" si="0"/>
        <v>4.25</v>
      </c>
    </row>
    <row r="7" spans="1:16" ht="15.75" x14ac:dyDescent="0.25">
      <c r="A7" s="120" t="s">
        <v>107</v>
      </c>
      <c r="B7" s="132"/>
      <c r="C7" s="132"/>
      <c r="D7" s="132">
        <v>1</v>
      </c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24">
        <f t="shared" si="0"/>
        <v>1</v>
      </c>
    </row>
    <row r="8" spans="1:16" ht="15.75" x14ac:dyDescent="0.25">
      <c r="A8" s="120" t="s">
        <v>152</v>
      </c>
      <c r="B8" s="132"/>
      <c r="C8" s="132"/>
      <c r="D8" s="132">
        <v>1</v>
      </c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24">
        <f t="shared" si="0"/>
        <v>1</v>
      </c>
    </row>
    <row r="9" spans="1:16" ht="15.75" x14ac:dyDescent="0.25">
      <c r="A9" s="120" t="s">
        <v>153</v>
      </c>
      <c r="B9" s="132"/>
      <c r="C9" s="132"/>
      <c r="D9" s="132">
        <v>1</v>
      </c>
      <c r="E9" s="132">
        <v>1</v>
      </c>
      <c r="F9" s="132">
        <v>1</v>
      </c>
      <c r="G9" s="132"/>
      <c r="H9" s="132">
        <v>0.5</v>
      </c>
      <c r="I9" s="132"/>
      <c r="J9" s="132"/>
      <c r="K9" s="132">
        <v>0.5</v>
      </c>
      <c r="L9" s="132"/>
      <c r="M9" s="132"/>
      <c r="N9" s="132"/>
      <c r="O9" s="124">
        <f t="shared" si="0"/>
        <v>4</v>
      </c>
    </row>
    <row r="10" spans="1:16" ht="15.75" x14ac:dyDescent="0.25">
      <c r="A10" s="120" t="s">
        <v>154</v>
      </c>
      <c r="B10" s="132">
        <v>1</v>
      </c>
      <c r="C10" s="132">
        <v>1</v>
      </c>
      <c r="D10" s="132">
        <v>1</v>
      </c>
      <c r="E10" s="132">
        <v>1</v>
      </c>
      <c r="F10" s="132">
        <v>1</v>
      </c>
      <c r="G10" s="132"/>
      <c r="H10" s="132"/>
      <c r="I10" s="132"/>
      <c r="J10" s="132"/>
      <c r="K10" s="132"/>
      <c r="L10" s="132"/>
      <c r="M10" s="132"/>
      <c r="N10" s="132"/>
      <c r="O10" s="124">
        <f t="shared" si="0"/>
        <v>5</v>
      </c>
    </row>
    <row r="11" spans="1:16" ht="15.75" x14ac:dyDescent="0.25">
      <c r="A11" s="120" t="s">
        <v>134</v>
      </c>
      <c r="B11" s="132">
        <v>1</v>
      </c>
      <c r="C11" s="132"/>
      <c r="D11" s="132">
        <v>1</v>
      </c>
      <c r="E11" s="132">
        <v>1</v>
      </c>
      <c r="F11" s="132">
        <v>1</v>
      </c>
      <c r="G11" s="132">
        <v>0.25</v>
      </c>
      <c r="H11" s="132"/>
      <c r="I11" s="132">
        <v>0.5</v>
      </c>
      <c r="J11" s="132"/>
      <c r="K11" s="132"/>
      <c r="L11" s="132"/>
      <c r="M11" s="132"/>
      <c r="N11" s="132"/>
      <c r="O11" s="124">
        <f t="shared" si="0"/>
        <v>4.75</v>
      </c>
    </row>
    <row r="12" spans="1:16" ht="15.75" x14ac:dyDescent="0.25">
      <c r="A12" s="120" t="s">
        <v>155</v>
      </c>
      <c r="B12" s="132">
        <v>1</v>
      </c>
      <c r="C12" s="132"/>
      <c r="D12" s="132">
        <v>1</v>
      </c>
      <c r="E12" s="132">
        <v>1</v>
      </c>
      <c r="F12" s="132">
        <v>1</v>
      </c>
      <c r="G12" s="132">
        <v>0.25</v>
      </c>
      <c r="H12" s="132"/>
      <c r="I12" s="132"/>
      <c r="J12" s="132"/>
      <c r="K12" s="132"/>
      <c r="L12" s="132"/>
      <c r="M12" s="132"/>
      <c r="N12" s="132"/>
      <c r="O12" s="124">
        <f t="shared" si="0"/>
        <v>4.25</v>
      </c>
    </row>
    <row r="13" spans="1:16" ht="15.75" x14ac:dyDescent="0.25">
      <c r="A13" s="120" t="s">
        <v>156</v>
      </c>
      <c r="B13" s="132">
        <v>1</v>
      </c>
      <c r="C13" s="132"/>
      <c r="D13" s="132">
        <v>1</v>
      </c>
      <c r="E13" s="132">
        <v>1</v>
      </c>
      <c r="F13" s="132">
        <v>1</v>
      </c>
      <c r="G13" s="132"/>
      <c r="H13" s="132"/>
      <c r="I13" s="132"/>
      <c r="J13" s="132"/>
      <c r="K13" s="132"/>
      <c r="L13" s="132"/>
      <c r="M13" s="132"/>
      <c r="N13" s="132"/>
      <c r="O13" s="124">
        <f t="shared" si="0"/>
        <v>4</v>
      </c>
    </row>
    <row r="14" spans="1:16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24">
        <f t="shared" si="0"/>
        <v>0</v>
      </c>
    </row>
    <row r="15" spans="1:16" ht="15.75" x14ac:dyDescent="0.25">
      <c r="A15" s="120" t="s">
        <v>158</v>
      </c>
      <c r="B15" s="132"/>
      <c r="C15" s="132">
        <v>1</v>
      </c>
      <c r="D15" s="132">
        <v>1</v>
      </c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24">
        <f t="shared" si="0"/>
        <v>2</v>
      </c>
    </row>
    <row r="16" spans="1:16" ht="15.75" x14ac:dyDescent="0.25">
      <c r="A16" s="120" t="s">
        <v>55</v>
      </c>
      <c r="B16" s="132">
        <v>1</v>
      </c>
      <c r="C16" s="132">
        <v>1</v>
      </c>
      <c r="D16" s="132">
        <v>1</v>
      </c>
      <c r="E16" s="132">
        <v>1</v>
      </c>
      <c r="F16" s="132">
        <v>1</v>
      </c>
      <c r="G16" s="132">
        <v>0.25</v>
      </c>
      <c r="H16" s="132"/>
      <c r="I16" s="132"/>
      <c r="J16" s="132"/>
      <c r="K16" s="132"/>
      <c r="L16" s="132"/>
      <c r="M16" s="132"/>
      <c r="N16" s="132"/>
      <c r="O16" s="124">
        <f t="shared" si="0"/>
        <v>5.25</v>
      </c>
    </row>
    <row r="17" spans="1:15" ht="15.75" x14ac:dyDescent="0.25">
      <c r="A17" s="120" t="s">
        <v>56</v>
      </c>
      <c r="B17" s="132">
        <v>1</v>
      </c>
      <c r="C17" s="132"/>
      <c r="D17" s="132">
        <v>1</v>
      </c>
      <c r="E17" s="132">
        <v>1</v>
      </c>
      <c r="F17" s="132">
        <v>1</v>
      </c>
      <c r="G17" s="132"/>
      <c r="H17" s="132"/>
      <c r="I17" s="132"/>
      <c r="J17" s="132"/>
      <c r="K17" s="132">
        <v>0.5</v>
      </c>
      <c r="L17" s="132"/>
      <c r="M17" s="132"/>
      <c r="N17" s="132"/>
      <c r="O17" s="124">
        <f t="shared" si="0"/>
        <v>4.5</v>
      </c>
    </row>
    <row r="18" spans="1:15" ht="15.75" x14ac:dyDescent="0.25">
      <c r="A18" s="120" t="s">
        <v>171</v>
      </c>
      <c r="B18" s="132">
        <v>1</v>
      </c>
      <c r="C18" s="132"/>
      <c r="D18" s="132">
        <v>1</v>
      </c>
      <c r="E18" s="132">
        <v>1</v>
      </c>
      <c r="F18" s="132">
        <v>1</v>
      </c>
      <c r="G18" s="132">
        <v>0.25</v>
      </c>
      <c r="H18" s="132"/>
      <c r="I18" s="132"/>
      <c r="J18" s="132"/>
      <c r="K18" s="132"/>
      <c r="L18" s="132"/>
      <c r="M18" s="132"/>
      <c r="N18" s="132"/>
      <c r="O18" s="124">
        <f t="shared" si="0"/>
        <v>4.25</v>
      </c>
    </row>
    <row r="19" spans="1:15" ht="15.75" x14ac:dyDescent="0.25">
      <c r="A19" s="120" t="s">
        <v>173</v>
      </c>
      <c r="B19" s="132">
        <v>1</v>
      </c>
      <c r="C19" s="132"/>
      <c r="D19" s="132">
        <v>1</v>
      </c>
      <c r="E19" s="132">
        <v>1</v>
      </c>
      <c r="F19" s="132">
        <v>1</v>
      </c>
      <c r="G19" s="132"/>
      <c r="H19" s="132">
        <v>0.5</v>
      </c>
      <c r="I19" s="132">
        <v>0.5</v>
      </c>
      <c r="J19" s="132">
        <v>0.5</v>
      </c>
      <c r="K19" s="132">
        <v>0.5</v>
      </c>
      <c r="L19" s="132"/>
      <c r="M19" s="132"/>
      <c r="N19" s="132"/>
      <c r="O19" s="124">
        <f t="shared" si="0"/>
        <v>6</v>
      </c>
    </row>
    <row r="20" spans="1:15" ht="15.75" x14ac:dyDescent="0.25">
      <c r="A20" s="120" t="s">
        <v>160</v>
      </c>
      <c r="B20" s="132">
        <v>1</v>
      </c>
      <c r="C20" s="132"/>
      <c r="D20" s="132">
        <v>1</v>
      </c>
      <c r="E20" s="132">
        <v>1</v>
      </c>
      <c r="F20" s="132">
        <v>1</v>
      </c>
      <c r="G20" s="132"/>
      <c r="H20" s="132"/>
      <c r="I20" s="132"/>
      <c r="J20" s="132"/>
      <c r="K20" s="132"/>
      <c r="L20" s="132"/>
      <c r="M20" s="132"/>
      <c r="N20" s="132"/>
      <c r="O20" s="124">
        <f t="shared" si="0"/>
        <v>4</v>
      </c>
    </row>
    <row r="21" spans="1:15" ht="15.75" x14ac:dyDescent="0.25">
      <c r="A21" s="120" t="s">
        <v>60</v>
      </c>
      <c r="B21" s="132">
        <v>1</v>
      </c>
      <c r="C21" s="132"/>
      <c r="D21" s="132">
        <v>1</v>
      </c>
      <c r="E21" s="132">
        <v>1</v>
      </c>
      <c r="F21" s="132">
        <v>1</v>
      </c>
      <c r="G21" s="132">
        <v>0.25</v>
      </c>
      <c r="H21" s="132"/>
      <c r="I21" s="132"/>
      <c r="J21" s="132"/>
      <c r="K21" s="132"/>
      <c r="L21" s="132"/>
      <c r="M21" s="132"/>
      <c r="N21" s="132"/>
      <c r="O21" s="124">
        <f t="shared" si="0"/>
        <v>4.25</v>
      </c>
    </row>
    <row r="22" spans="1:15" ht="15.75" x14ac:dyDescent="0.25">
      <c r="A22" s="120" t="s">
        <v>161</v>
      </c>
      <c r="B22" s="132">
        <v>1</v>
      </c>
      <c r="C22" s="132"/>
      <c r="D22" s="132">
        <v>1</v>
      </c>
      <c r="E22" s="132">
        <v>1</v>
      </c>
      <c r="F22" s="132">
        <v>1</v>
      </c>
      <c r="G22" s="132">
        <v>0.25</v>
      </c>
      <c r="H22" s="132"/>
      <c r="I22" s="132"/>
      <c r="J22" s="132"/>
      <c r="K22" s="132"/>
      <c r="L22" s="132"/>
      <c r="M22" s="132"/>
      <c r="N22" s="132"/>
      <c r="O22" s="124">
        <f t="shared" si="0"/>
        <v>4.25</v>
      </c>
    </row>
    <row r="23" spans="1:15" ht="15.75" x14ac:dyDescent="0.25">
      <c r="A23" s="120" t="s">
        <v>162</v>
      </c>
      <c r="B23" s="132">
        <v>1</v>
      </c>
      <c r="C23" s="132"/>
      <c r="D23" s="132">
        <v>1</v>
      </c>
      <c r="E23" s="132">
        <v>1</v>
      </c>
      <c r="F23" s="132">
        <v>1</v>
      </c>
      <c r="G23" s="132">
        <v>0.25</v>
      </c>
      <c r="H23" s="132"/>
      <c r="I23" s="132"/>
      <c r="J23" s="132"/>
      <c r="K23" s="132"/>
      <c r="L23" s="132"/>
      <c r="M23" s="132"/>
      <c r="N23" s="132"/>
      <c r="O23" s="124">
        <f t="shared" si="0"/>
        <v>4.25</v>
      </c>
    </row>
    <row r="24" spans="1:15" ht="15.75" x14ac:dyDescent="0.25">
      <c r="A24" s="120" t="s">
        <v>80</v>
      </c>
      <c r="B24" s="132">
        <v>1</v>
      </c>
      <c r="C24" s="132"/>
      <c r="D24" s="132">
        <v>1</v>
      </c>
      <c r="E24" s="132">
        <v>1</v>
      </c>
      <c r="F24" s="132">
        <v>1</v>
      </c>
      <c r="G24" s="132"/>
      <c r="H24" s="132"/>
      <c r="I24" s="132"/>
      <c r="J24" s="132"/>
      <c r="K24" s="132"/>
      <c r="L24" s="132"/>
      <c r="M24" s="132"/>
      <c r="N24" s="132"/>
      <c r="O24" s="124">
        <f t="shared" si="0"/>
        <v>4</v>
      </c>
    </row>
    <row r="25" spans="1:15" ht="15.75" x14ac:dyDescent="0.25">
      <c r="A25" s="120" t="s">
        <v>110</v>
      </c>
      <c r="B25" s="132"/>
      <c r="C25" s="132"/>
      <c r="D25" s="132"/>
      <c r="E25" s="132">
        <v>1</v>
      </c>
      <c r="F25" s="132">
        <v>1</v>
      </c>
      <c r="G25" s="132"/>
      <c r="H25" s="132"/>
      <c r="I25" s="132"/>
      <c r="J25" s="132"/>
      <c r="K25" s="132"/>
      <c r="L25" s="132"/>
      <c r="M25" s="132"/>
      <c r="N25" s="132"/>
      <c r="O25" s="124">
        <f t="shared" si="0"/>
        <v>2</v>
      </c>
    </row>
    <row r="26" spans="1:15" ht="15.75" x14ac:dyDescent="0.25">
      <c r="A26" s="120" t="s">
        <v>82</v>
      </c>
      <c r="B26" s="132">
        <v>1</v>
      </c>
      <c r="C26" s="132">
        <v>1</v>
      </c>
      <c r="D26" s="132">
        <v>1</v>
      </c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24">
        <f t="shared" si="0"/>
        <v>3</v>
      </c>
    </row>
    <row r="27" spans="1:15" ht="15.75" x14ac:dyDescent="0.25">
      <c r="A27" s="120" t="s">
        <v>163</v>
      </c>
      <c r="B27" s="132">
        <v>1</v>
      </c>
      <c r="C27" s="132"/>
      <c r="D27" s="132">
        <v>1</v>
      </c>
      <c r="E27" s="132">
        <v>1</v>
      </c>
      <c r="F27" s="132">
        <v>1</v>
      </c>
      <c r="G27" s="132">
        <v>0.25</v>
      </c>
      <c r="H27" s="132"/>
      <c r="I27" s="132"/>
      <c r="J27" s="132"/>
      <c r="K27" s="132"/>
      <c r="L27" s="132"/>
      <c r="M27" s="132"/>
      <c r="N27" s="132"/>
      <c r="O27" s="124">
        <f t="shared" si="0"/>
        <v>4.25</v>
      </c>
    </row>
    <row r="28" spans="1:15" ht="15.75" x14ac:dyDescent="0.25">
      <c r="A28" s="120" t="s">
        <v>185</v>
      </c>
      <c r="B28" s="132">
        <v>1</v>
      </c>
      <c r="C28" s="132"/>
      <c r="D28" s="132">
        <v>1</v>
      </c>
      <c r="E28" s="132">
        <v>1</v>
      </c>
      <c r="F28" s="132">
        <v>1</v>
      </c>
      <c r="G28" s="132">
        <v>0.25</v>
      </c>
      <c r="H28" s="132"/>
      <c r="I28" s="132"/>
      <c r="J28" s="132"/>
      <c r="K28" s="132"/>
      <c r="L28" s="132"/>
      <c r="M28" s="132"/>
      <c r="N28" s="132"/>
      <c r="O28" s="124">
        <f t="shared" si="0"/>
        <v>4.25</v>
      </c>
    </row>
    <row r="29" spans="1:15" ht="15.75" x14ac:dyDescent="0.25">
      <c r="A29" s="120" t="s">
        <v>113</v>
      </c>
      <c r="B29" s="132">
        <v>1</v>
      </c>
      <c r="C29" s="132"/>
      <c r="D29" s="132">
        <v>1</v>
      </c>
      <c r="E29" s="132">
        <v>1</v>
      </c>
      <c r="F29" s="132">
        <v>1</v>
      </c>
      <c r="G29" s="132"/>
      <c r="H29" s="132"/>
      <c r="I29" s="132"/>
      <c r="J29" s="132"/>
      <c r="K29" s="132"/>
      <c r="L29" s="132"/>
      <c r="M29" s="132"/>
      <c r="N29" s="132"/>
      <c r="O29" s="124">
        <f t="shared" si="0"/>
        <v>4</v>
      </c>
    </row>
    <row r="30" spans="1:15" ht="15.75" x14ac:dyDescent="0.25">
      <c r="A30" s="120" t="s">
        <v>63</v>
      </c>
      <c r="B30" s="132">
        <v>1</v>
      </c>
      <c r="C30" s="132"/>
      <c r="D30" s="132">
        <v>1</v>
      </c>
      <c r="E30" s="132">
        <v>1</v>
      </c>
      <c r="F30" s="132">
        <v>1</v>
      </c>
      <c r="G30" s="132">
        <v>0.25</v>
      </c>
      <c r="H30" s="132"/>
      <c r="I30" s="132"/>
      <c r="J30" s="132"/>
      <c r="K30" s="132"/>
      <c r="L30" s="132"/>
      <c r="M30" s="132"/>
      <c r="N30" s="132"/>
      <c r="O30" s="124">
        <f t="shared" si="0"/>
        <v>4.25</v>
      </c>
    </row>
    <row r="31" spans="1:15" ht="15.75" x14ac:dyDescent="0.25">
      <c r="A31" s="120" t="s">
        <v>64</v>
      </c>
      <c r="B31" s="132">
        <v>1</v>
      </c>
      <c r="C31" s="132"/>
      <c r="D31" s="132">
        <v>1</v>
      </c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24">
        <f t="shared" si="0"/>
        <v>2</v>
      </c>
    </row>
    <row r="32" spans="1:15" ht="15.75" x14ac:dyDescent="0.25">
      <c r="A32" s="120" t="s">
        <v>114</v>
      </c>
      <c r="B32" s="132">
        <v>1</v>
      </c>
      <c r="C32" s="132">
        <v>1</v>
      </c>
      <c r="D32" s="132">
        <v>1</v>
      </c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24">
        <f t="shared" si="0"/>
        <v>3</v>
      </c>
    </row>
    <row r="33" spans="1:15" ht="15.75" x14ac:dyDescent="0.25">
      <c r="A33" s="120" t="s">
        <v>115</v>
      </c>
      <c r="B33" s="132">
        <v>1</v>
      </c>
      <c r="C33" s="132"/>
      <c r="D33" s="132">
        <v>1</v>
      </c>
      <c r="E33" s="132"/>
      <c r="F33" s="132"/>
      <c r="G33" s="132">
        <v>0.25</v>
      </c>
      <c r="H33" s="132"/>
      <c r="I33" s="132"/>
      <c r="J33" s="132"/>
      <c r="K33" s="132"/>
      <c r="L33" s="132"/>
      <c r="M33" s="132"/>
      <c r="N33" s="132"/>
      <c r="O33" s="124">
        <f t="shared" si="0"/>
        <v>2.25</v>
      </c>
    </row>
    <row r="34" spans="1:15" ht="15.75" x14ac:dyDescent="0.25">
      <c r="A34" s="120" t="s">
        <v>188</v>
      </c>
      <c r="B34" s="132">
        <v>1</v>
      </c>
      <c r="C34" s="132"/>
      <c r="D34" s="132">
        <v>1</v>
      </c>
      <c r="E34" s="132"/>
      <c r="F34" s="132"/>
      <c r="G34" s="132">
        <v>0.25</v>
      </c>
      <c r="H34" s="132"/>
      <c r="I34" s="132"/>
      <c r="J34" s="132"/>
      <c r="K34" s="132"/>
      <c r="L34" s="132"/>
      <c r="M34" s="132"/>
      <c r="N34" s="132"/>
      <c r="O34" s="124">
        <f t="shared" si="0"/>
        <v>2.25</v>
      </c>
    </row>
    <row r="35" spans="1:15" ht="15.75" x14ac:dyDescent="0.25">
      <c r="A35" s="120" t="s">
        <v>135</v>
      </c>
      <c r="B35" s="132">
        <v>1</v>
      </c>
      <c r="C35" s="132"/>
      <c r="D35" s="132">
        <v>1</v>
      </c>
      <c r="E35" s="132">
        <v>1</v>
      </c>
      <c r="F35" s="132">
        <v>1</v>
      </c>
      <c r="G35" s="132"/>
      <c r="H35" s="132"/>
      <c r="I35" s="132"/>
      <c r="J35" s="132"/>
      <c r="K35" s="132"/>
      <c r="L35" s="132"/>
      <c r="M35" s="132"/>
      <c r="N35" s="132"/>
      <c r="O35" s="124">
        <f t="shared" si="0"/>
        <v>4</v>
      </c>
    </row>
    <row r="36" spans="1:15" ht="15.75" x14ac:dyDescent="0.25">
      <c r="A36" s="120" t="s">
        <v>164</v>
      </c>
      <c r="B36" s="132"/>
      <c r="C36" s="132"/>
      <c r="D36" s="132">
        <v>1</v>
      </c>
      <c r="E36" s="132"/>
      <c r="F36" s="132"/>
      <c r="G36" s="132"/>
      <c r="H36" s="132"/>
      <c r="I36" s="132"/>
      <c r="J36" s="132"/>
      <c r="K36" s="132">
        <v>0.5</v>
      </c>
      <c r="L36" s="132"/>
      <c r="M36" s="132"/>
      <c r="N36" s="132"/>
      <c r="O36" s="124">
        <f t="shared" si="0"/>
        <v>1.5</v>
      </c>
    </row>
    <row r="37" spans="1:15" ht="15.75" x14ac:dyDescent="0.25">
      <c r="A37" s="120" t="s">
        <v>66</v>
      </c>
      <c r="B37" s="132"/>
      <c r="C37" s="132"/>
      <c r="D37" s="132">
        <v>1</v>
      </c>
      <c r="E37" s="132">
        <v>1</v>
      </c>
      <c r="F37" s="132">
        <v>1</v>
      </c>
      <c r="G37" s="132"/>
      <c r="H37" s="132"/>
      <c r="I37" s="132"/>
      <c r="J37" s="132"/>
      <c r="K37" s="132"/>
      <c r="L37" s="132"/>
      <c r="M37" s="132"/>
      <c r="N37" s="132"/>
      <c r="O37" s="124">
        <f t="shared" si="0"/>
        <v>3</v>
      </c>
    </row>
    <row r="38" spans="1:15" ht="15.75" x14ac:dyDescent="0.25">
      <c r="A38" s="120" t="s">
        <v>67</v>
      </c>
      <c r="B38" s="132">
        <v>1</v>
      </c>
      <c r="C38" s="132">
        <v>1</v>
      </c>
      <c r="D38" s="132">
        <v>1</v>
      </c>
      <c r="E38" s="132">
        <v>1</v>
      </c>
      <c r="F38" s="132">
        <v>1</v>
      </c>
      <c r="G38" s="132"/>
      <c r="H38" s="132"/>
      <c r="I38" s="132"/>
      <c r="J38" s="132"/>
      <c r="K38" s="132"/>
      <c r="L38" s="132"/>
      <c r="M38" s="132"/>
      <c r="N38" s="132"/>
      <c r="O38" s="124">
        <f t="shared" si="0"/>
        <v>5</v>
      </c>
    </row>
    <row r="39" spans="1:15" ht="15.75" x14ac:dyDescent="0.25">
      <c r="A39" s="120" t="s">
        <v>186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24">
        <f t="shared" si="0"/>
        <v>0</v>
      </c>
    </row>
    <row r="40" spans="1:15" ht="15.75" x14ac:dyDescent="0.25">
      <c r="A40" s="120" t="s">
        <v>187</v>
      </c>
      <c r="B40" s="132">
        <v>1</v>
      </c>
      <c r="C40" s="132">
        <v>1</v>
      </c>
      <c r="D40" s="132">
        <v>1</v>
      </c>
      <c r="E40" s="132">
        <v>1</v>
      </c>
      <c r="F40" s="132">
        <v>1</v>
      </c>
      <c r="G40" s="132">
        <v>0.25</v>
      </c>
      <c r="H40" s="132"/>
      <c r="I40" s="132"/>
      <c r="J40" s="132"/>
      <c r="K40" s="132"/>
      <c r="L40" s="132"/>
      <c r="M40" s="132"/>
      <c r="N40" s="132"/>
      <c r="O40" s="124">
        <f t="shared" si="0"/>
        <v>5.25</v>
      </c>
    </row>
    <row r="41" spans="1:15" ht="15.75" x14ac:dyDescent="0.25">
      <c r="A41" s="120" t="s">
        <v>176</v>
      </c>
      <c r="B41" s="132"/>
      <c r="C41" s="132"/>
      <c r="D41" s="132">
        <v>1</v>
      </c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24">
        <f t="shared" si="0"/>
        <v>1</v>
      </c>
    </row>
    <row r="42" spans="1:15" ht="15.75" x14ac:dyDescent="0.25">
      <c r="A42" s="120" t="s">
        <v>147</v>
      </c>
      <c r="B42" s="132">
        <v>1</v>
      </c>
      <c r="C42" s="132"/>
      <c r="D42" s="132">
        <v>1</v>
      </c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24">
        <f t="shared" si="0"/>
        <v>2</v>
      </c>
    </row>
    <row r="43" spans="1:15" ht="15.75" x14ac:dyDescent="0.25">
      <c r="A43" s="120" t="s">
        <v>165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24">
        <f t="shared" si="0"/>
        <v>0</v>
      </c>
    </row>
    <row r="44" spans="1:15" ht="15.75" x14ac:dyDescent="0.25">
      <c r="A44" s="120" t="s">
        <v>71</v>
      </c>
      <c r="B44" s="132">
        <v>1</v>
      </c>
      <c r="C44" s="132"/>
      <c r="D44" s="132">
        <v>1</v>
      </c>
      <c r="E44" s="132">
        <v>1</v>
      </c>
      <c r="F44" s="132">
        <v>1</v>
      </c>
      <c r="G44" s="132"/>
      <c r="H44" s="132"/>
      <c r="I44" s="132"/>
      <c r="J44" s="132"/>
      <c r="K44" s="132"/>
      <c r="L44" s="132"/>
      <c r="M44" s="132"/>
      <c r="N44" s="132"/>
      <c r="O44" s="124">
        <f t="shared" si="0"/>
        <v>4</v>
      </c>
    </row>
    <row r="45" spans="1:15" ht="15.75" x14ac:dyDescent="0.25">
      <c r="A45" s="120" t="s">
        <v>166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24">
        <f t="shared" si="0"/>
        <v>0</v>
      </c>
    </row>
    <row r="46" spans="1:15" ht="15.75" x14ac:dyDescent="0.25">
      <c r="A46" s="120" t="s">
        <v>149</v>
      </c>
      <c r="B46" s="132">
        <v>1</v>
      </c>
      <c r="C46" s="132"/>
      <c r="D46" s="132">
        <v>1</v>
      </c>
      <c r="E46" s="132">
        <v>1</v>
      </c>
      <c r="F46" s="132">
        <v>1</v>
      </c>
      <c r="G46" s="132">
        <v>0.25</v>
      </c>
      <c r="H46" s="132"/>
      <c r="I46" s="132"/>
      <c r="J46" s="132"/>
      <c r="K46" s="132"/>
      <c r="L46" s="132"/>
      <c r="M46" s="132"/>
      <c r="N46" s="132"/>
      <c r="O46" s="124">
        <f t="shared" si="0"/>
        <v>4.25</v>
      </c>
    </row>
    <row r="47" spans="1:15" ht="15.75" x14ac:dyDescent="0.25">
      <c r="A47" s="120" t="s">
        <v>72</v>
      </c>
      <c r="B47" s="132"/>
      <c r="C47" s="132"/>
      <c r="D47" s="132">
        <v>1</v>
      </c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24">
        <f t="shared" si="0"/>
        <v>1</v>
      </c>
    </row>
    <row r="48" spans="1:15" ht="15.75" x14ac:dyDescent="0.25">
      <c r="A48" s="120" t="s">
        <v>177</v>
      </c>
      <c r="B48" s="132">
        <v>1</v>
      </c>
      <c r="C48" s="132"/>
      <c r="D48" s="132">
        <v>1</v>
      </c>
      <c r="E48" s="132">
        <v>1</v>
      </c>
      <c r="F48" s="132">
        <v>1</v>
      </c>
      <c r="G48" s="132">
        <v>0.25</v>
      </c>
      <c r="H48" s="132"/>
      <c r="I48" s="132"/>
      <c r="J48" s="132"/>
      <c r="K48" s="132"/>
      <c r="L48" s="132"/>
      <c r="M48" s="132"/>
      <c r="N48" s="132"/>
      <c r="O48" s="124">
        <f t="shared" si="0"/>
        <v>4.25</v>
      </c>
    </row>
    <row r="49" spans="1:15" ht="15.75" x14ac:dyDescent="0.25">
      <c r="A49" s="120" t="s">
        <v>167</v>
      </c>
      <c r="B49" s="132"/>
      <c r="C49" s="132"/>
      <c r="D49" s="132">
        <v>1</v>
      </c>
      <c r="E49" s="132"/>
      <c r="F49" s="132"/>
      <c r="G49" s="132"/>
      <c r="H49" s="132">
        <v>0.5</v>
      </c>
      <c r="I49" s="132"/>
      <c r="J49" s="132"/>
      <c r="K49" s="132"/>
      <c r="L49" s="132"/>
      <c r="M49" s="132"/>
      <c r="N49" s="132"/>
      <c r="O49" s="124">
        <f t="shared" si="0"/>
        <v>1.5</v>
      </c>
    </row>
    <row r="50" spans="1:15" ht="15.75" x14ac:dyDescent="0.25">
      <c r="A50" s="120" t="s">
        <v>76</v>
      </c>
      <c r="B50" s="132"/>
      <c r="C50" s="132"/>
      <c r="D50" s="132">
        <v>1</v>
      </c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24">
        <f t="shared" si="0"/>
        <v>1</v>
      </c>
    </row>
    <row r="51" spans="1:15" ht="15.75" x14ac:dyDescent="0.25">
      <c r="A51" s="120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24">
        <f t="shared" si="0"/>
        <v>0</v>
      </c>
    </row>
    <row r="52" spans="1:15" ht="15.75" x14ac:dyDescent="0.25">
      <c r="A52" s="127" t="s">
        <v>78</v>
      </c>
      <c r="B52" s="126">
        <f>SUM(B2:B51)</f>
        <v>33</v>
      </c>
      <c r="C52" s="126">
        <f t="shared" ref="C52:N52" si="1">SUM(C2:C51)</f>
        <v>7</v>
      </c>
      <c r="D52" s="126">
        <f t="shared" si="1"/>
        <v>43</v>
      </c>
      <c r="E52" s="126">
        <f t="shared" si="1"/>
        <v>30</v>
      </c>
      <c r="F52" s="126">
        <f t="shared" si="1"/>
        <v>30</v>
      </c>
      <c r="G52" s="126">
        <f t="shared" si="1"/>
        <v>4.5</v>
      </c>
      <c r="H52" s="126">
        <f t="shared" si="1"/>
        <v>2</v>
      </c>
      <c r="I52" s="126">
        <f t="shared" si="1"/>
        <v>1.5</v>
      </c>
      <c r="J52" s="126">
        <f t="shared" si="1"/>
        <v>1.5</v>
      </c>
      <c r="K52" s="126">
        <f t="shared" si="1"/>
        <v>2.5</v>
      </c>
      <c r="L52" s="126">
        <f t="shared" si="1"/>
        <v>0</v>
      </c>
      <c r="M52" s="126">
        <f t="shared" si="1"/>
        <v>0</v>
      </c>
      <c r="N52" s="126">
        <f t="shared" si="1"/>
        <v>0</v>
      </c>
      <c r="O52" s="125">
        <f>SUM(B52:N52)</f>
        <v>155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6"/>
  <sheetViews>
    <sheetView zoomScaleNormal="100" workbookViewId="0">
      <selection activeCell="B1" sqref="B1:B1048576"/>
    </sheetView>
  </sheetViews>
  <sheetFormatPr defaultRowHeight="15" x14ac:dyDescent="0.25"/>
  <cols>
    <col min="1" max="1" width="51.85546875" customWidth="1"/>
    <col min="2" max="13" width="14.140625" customWidth="1"/>
    <col min="14" max="14" width="18.28515625" style="5" bestFit="1" customWidth="1"/>
    <col min="15" max="15" width="25.7109375" customWidth="1"/>
  </cols>
  <sheetData>
    <row r="1" spans="1:15" s="119" customFormat="1" ht="15.75" x14ac:dyDescent="0.25">
      <c r="A1" s="122" t="s">
        <v>32</v>
      </c>
      <c r="B1" s="123">
        <v>45446</v>
      </c>
      <c r="C1" s="123">
        <v>45446</v>
      </c>
      <c r="D1" s="123">
        <v>45450</v>
      </c>
      <c r="E1" s="123">
        <v>45453</v>
      </c>
      <c r="F1" s="123">
        <v>45460</v>
      </c>
      <c r="G1" s="123">
        <v>45463</v>
      </c>
      <c r="H1" s="123">
        <v>45464</v>
      </c>
      <c r="I1" s="123">
        <v>45464</v>
      </c>
      <c r="J1" s="123">
        <v>45467</v>
      </c>
      <c r="K1" s="123">
        <v>45471</v>
      </c>
      <c r="L1" s="123"/>
      <c r="M1" s="123"/>
      <c r="N1" s="122" t="s">
        <v>78</v>
      </c>
      <c r="O1" s="122" t="s">
        <v>78</v>
      </c>
    </row>
    <row r="2" spans="1:15" ht="15.75" x14ac:dyDescent="0.25">
      <c r="A2" s="120" t="s">
        <v>87</v>
      </c>
      <c r="B2" s="132"/>
      <c r="C2" s="132">
        <v>1</v>
      </c>
      <c r="D2" s="132"/>
      <c r="E2" s="132">
        <v>1</v>
      </c>
      <c r="F2" s="132">
        <v>1</v>
      </c>
      <c r="G2" s="132"/>
      <c r="H2" s="132"/>
      <c r="I2" s="132"/>
      <c r="J2" s="132">
        <v>1</v>
      </c>
      <c r="K2" s="132">
        <v>0.5</v>
      </c>
      <c r="L2" s="132"/>
      <c r="M2" s="132"/>
      <c r="N2" s="124">
        <f t="shared" ref="N2:N16" si="0">SUM(B2:M2)</f>
        <v>4.5</v>
      </c>
      <c r="O2" s="131">
        <f>COUNTA(B1:M1)</f>
        <v>10</v>
      </c>
    </row>
    <row r="3" spans="1:15" ht="15.75" x14ac:dyDescent="0.25">
      <c r="A3" s="120" t="s">
        <v>122</v>
      </c>
      <c r="B3" s="132">
        <v>0.5</v>
      </c>
      <c r="C3" s="132">
        <v>1</v>
      </c>
      <c r="D3" s="132">
        <v>0.5</v>
      </c>
      <c r="E3" s="132">
        <v>1</v>
      </c>
      <c r="F3" s="132">
        <v>1</v>
      </c>
      <c r="G3" s="132">
        <v>0.5</v>
      </c>
      <c r="H3" s="132">
        <v>0.5</v>
      </c>
      <c r="I3" s="132">
        <v>0.5</v>
      </c>
      <c r="J3" s="132">
        <v>1</v>
      </c>
      <c r="K3" s="132">
        <v>0.5</v>
      </c>
      <c r="L3" s="132"/>
      <c r="M3" s="132"/>
      <c r="N3" s="124">
        <f t="shared" si="0"/>
        <v>7</v>
      </c>
    </row>
    <row r="4" spans="1:15" ht="15.75" x14ac:dyDescent="0.25">
      <c r="A4" s="120" t="s">
        <v>172</v>
      </c>
      <c r="B4" s="132"/>
      <c r="C4" s="132">
        <v>1</v>
      </c>
      <c r="D4" s="132"/>
      <c r="E4" s="132">
        <v>1</v>
      </c>
      <c r="F4" s="132">
        <v>1</v>
      </c>
      <c r="G4" s="132"/>
      <c r="H4" s="132"/>
      <c r="I4" s="132"/>
      <c r="J4" s="132">
        <v>1</v>
      </c>
      <c r="K4" s="132"/>
      <c r="L4" s="132"/>
      <c r="M4" s="132"/>
      <c r="N4" s="124">
        <f t="shared" si="0"/>
        <v>4</v>
      </c>
    </row>
    <row r="5" spans="1:15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24">
        <f t="shared" si="0"/>
        <v>0</v>
      </c>
    </row>
    <row r="6" spans="1:15" ht="15.75" x14ac:dyDescent="0.25">
      <c r="A6" s="120" t="s">
        <v>119</v>
      </c>
      <c r="B6" s="132"/>
      <c r="C6" s="132">
        <v>1</v>
      </c>
      <c r="D6" s="132"/>
      <c r="E6" s="132">
        <v>1</v>
      </c>
      <c r="F6" s="132">
        <v>1</v>
      </c>
      <c r="G6" s="132"/>
      <c r="H6" s="132"/>
      <c r="I6" s="132"/>
      <c r="J6" s="132">
        <v>1</v>
      </c>
      <c r="K6" s="132"/>
      <c r="L6" s="132"/>
      <c r="M6" s="132"/>
      <c r="N6" s="124">
        <f t="shared" si="0"/>
        <v>4</v>
      </c>
    </row>
    <row r="7" spans="1:15" ht="15.75" x14ac:dyDescent="0.25">
      <c r="A7" s="120" t="s">
        <v>107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24">
        <f t="shared" si="0"/>
        <v>0</v>
      </c>
    </row>
    <row r="8" spans="1:15" ht="15.75" x14ac:dyDescent="0.25">
      <c r="A8" s="120" t="s">
        <v>152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24">
        <f t="shared" si="0"/>
        <v>0</v>
      </c>
    </row>
    <row r="9" spans="1:15" ht="15.75" x14ac:dyDescent="0.25">
      <c r="A9" s="120" t="s">
        <v>153</v>
      </c>
      <c r="B9" s="132"/>
      <c r="C9" s="132">
        <v>1</v>
      </c>
      <c r="D9" s="132"/>
      <c r="E9" s="132">
        <v>1</v>
      </c>
      <c r="F9" s="132">
        <v>1</v>
      </c>
      <c r="G9" s="132">
        <v>0.5</v>
      </c>
      <c r="H9" s="132">
        <v>0.5</v>
      </c>
      <c r="I9" s="132"/>
      <c r="J9" s="132">
        <v>1</v>
      </c>
      <c r="K9" s="132"/>
      <c r="L9" s="132"/>
      <c r="M9" s="132"/>
      <c r="N9" s="124">
        <f t="shared" si="0"/>
        <v>5</v>
      </c>
    </row>
    <row r="10" spans="1:15" ht="15.75" x14ac:dyDescent="0.25">
      <c r="A10" s="120" t="s">
        <v>154</v>
      </c>
      <c r="B10" s="132"/>
      <c r="C10" s="132"/>
      <c r="D10" s="132"/>
      <c r="E10" s="132">
        <v>1</v>
      </c>
      <c r="F10" s="132">
        <v>1</v>
      </c>
      <c r="G10" s="132"/>
      <c r="H10" s="132"/>
      <c r="I10" s="132"/>
      <c r="J10" s="132">
        <v>1</v>
      </c>
      <c r="K10" s="132"/>
      <c r="L10" s="132"/>
      <c r="M10" s="132"/>
      <c r="N10" s="124">
        <f t="shared" si="0"/>
        <v>3</v>
      </c>
    </row>
    <row r="11" spans="1:15" ht="15.75" x14ac:dyDescent="0.25">
      <c r="A11" s="120" t="s">
        <v>134</v>
      </c>
      <c r="B11" s="132"/>
      <c r="C11" s="132">
        <v>1</v>
      </c>
      <c r="D11" s="132"/>
      <c r="E11" s="132">
        <v>1</v>
      </c>
      <c r="F11" s="132">
        <v>1</v>
      </c>
      <c r="G11" s="132"/>
      <c r="H11" s="132"/>
      <c r="I11" s="132"/>
      <c r="J11" s="132">
        <v>1</v>
      </c>
      <c r="K11" s="132"/>
      <c r="L11" s="132"/>
      <c r="M11" s="132"/>
      <c r="N11" s="124">
        <f t="shared" si="0"/>
        <v>4</v>
      </c>
    </row>
    <row r="12" spans="1:15" ht="15.75" x14ac:dyDescent="0.25">
      <c r="A12" s="120" t="s">
        <v>155</v>
      </c>
      <c r="B12" s="132"/>
      <c r="C12" s="132">
        <v>1</v>
      </c>
      <c r="D12" s="132"/>
      <c r="E12" s="132">
        <v>1</v>
      </c>
      <c r="F12" s="132">
        <v>1</v>
      </c>
      <c r="G12" s="132"/>
      <c r="H12" s="132"/>
      <c r="I12" s="132"/>
      <c r="J12" s="132">
        <v>1</v>
      </c>
      <c r="K12" s="132"/>
      <c r="L12" s="132"/>
      <c r="M12" s="132"/>
      <c r="N12" s="124">
        <f t="shared" si="0"/>
        <v>4</v>
      </c>
    </row>
    <row r="13" spans="1:15" ht="15.75" x14ac:dyDescent="0.25">
      <c r="A13" s="120" t="s">
        <v>156</v>
      </c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24">
        <f t="shared" si="0"/>
        <v>0</v>
      </c>
    </row>
    <row r="14" spans="1:15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24">
        <f t="shared" si="0"/>
        <v>0</v>
      </c>
    </row>
    <row r="15" spans="1:15" ht="15.75" x14ac:dyDescent="0.25">
      <c r="A15" s="120" t="s">
        <v>158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24">
        <f t="shared" si="0"/>
        <v>0</v>
      </c>
    </row>
    <row r="16" spans="1:15" ht="15.75" x14ac:dyDescent="0.25">
      <c r="A16" s="120" t="s">
        <v>55</v>
      </c>
      <c r="B16" s="132"/>
      <c r="C16" s="132">
        <v>1</v>
      </c>
      <c r="D16" s="132"/>
      <c r="E16" s="132"/>
      <c r="F16" s="132">
        <v>1</v>
      </c>
      <c r="G16" s="132"/>
      <c r="H16" s="132"/>
      <c r="I16" s="132"/>
      <c r="J16" s="132"/>
      <c r="K16" s="132"/>
      <c r="L16" s="132"/>
      <c r="M16" s="132"/>
      <c r="N16" s="124">
        <f t="shared" si="0"/>
        <v>2</v>
      </c>
    </row>
    <row r="17" spans="1:14" ht="15.75" x14ac:dyDescent="0.25">
      <c r="A17" s="120" t="s">
        <v>193</v>
      </c>
      <c r="B17" s="132"/>
      <c r="C17" s="132"/>
      <c r="D17" s="132"/>
      <c r="E17" s="132">
        <v>1</v>
      </c>
      <c r="F17" s="132">
        <v>1</v>
      </c>
      <c r="G17" s="132"/>
      <c r="H17" s="132"/>
      <c r="I17" s="132"/>
      <c r="J17" s="132">
        <v>1</v>
      </c>
      <c r="K17" s="132"/>
      <c r="L17" s="132"/>
      <c r="M17" s="132"/>
      <c r="N17" s="124">
        <f t="shared" ref="N17:N55" si="1">SUM(B17:M17)</f>
        <v>3</v>
      </c>
    </row>
    <row r="18" spans="1:14" ht="15.75" x14ac:dyDescent="0.25">
      <c r="A18" s="120" t="s">
        <v>56</v>
      </c>
      <c r="B18" s="132"/>
      <c r="C18" s="132">
        <v>1</v>
      </c>
      <c r="D18" s="132"/>
      <c r="E18" s="132">
        <v>1</v>
      </c>
      <c r="F18" s="132">
        <v>1</v>
      </c>
      <c r="G18" s="132"/>
      <c r="H18" s="132"/>
      <c r="I18" s="132">
        <v>0.5</v>
      </c>
      <c r="J18" s="132">
        <v>1</v>
      </c>
      <c r="K18" s="132"/>
      <c r="L18" s="132"/>
      <c r="M18" s="132"/>
      <c r="N18" s="124">
        <f t="shared" si="1"/>
        <v>4.5</v>
      </c>
    </row>
    <row r="19" spans="1:14" ht="15.75" x14ac:dyDescent="0.25">
      <c r="A19" s="120" t="s">
        <v>171</v>
      </c>
      <c r="B19" s="132"/>
      <c r="C19" s="132">
        <v>1</v>
      </c>
      <c r="D19" s="132"/>
      <c r="E19" s="132"/>
      <c r="F19" s="132">
        <v>1</v>
      </c>
      <c r="G19" s="132"/>
      <c r="H19" s="132"/>
      <c r="I19" s="132"/>
      <c r="J19" s="132">
        <v>1</v>
      </c>
      <c r="K19" s="132"/>
      <c r="L19" s="132"/>
      <c r="M19" s="132"/>
      <c r="N19" s="124">
        <f t="shared" si="1"/>
        <v>3</v>
      </c>
    </row>
    <row r="20" spans="1:14" ht="15.75" x14ac:dyDescent="0.25">
      <c r="A20" s="120" t="s">
        <v>173</v>
      </c>
      <c r="B20" s="132"/>
      <c r="C20" s="132"/>
      <c r="D20" s="132">
        <v>0.5</v>
      </c>
      <c r="E20" s="132"/>
      <c r="F20" s="132"/>
      <c r="G20" s="132">
        <v>0.5</v>
      </c>
      <c r="H20" s="132">
        <v>0.5</v>
      </c>
      <c r="I20" s="132">
        <v>0.5</v>
      </c>
      <c r="J20" s="132"/>
      <c r="K20" s="132">
        <v>0.5</v>
      </c>
      <c r="L20" s="132"/>
      <c r="M20" s="132"/>
      <c r="N20" s="124">
        <f t="shared" si="1"/>
        <v>2.5</v>
      </c>
    </row>
    <row r="21" spans="1:14" ht="15.75" x14ac:dyDescent="0.25">
      <c r="A21" s="120" t="s">
        <v>160</v>
      </c>
      <c r="B21" s="132"/>
      <c r="C21" s="132">
        <v>1</v>
      </c>
      <c r="D21" s="132"/>
      <c r="E21" s="132">
        <v>1</v>
      </c>
      <c r="F21" s="132">
        <v>1</v>
      </c>
      <c r="G21" s="132"/>
      <c r="H21" s="132"/>
      <c r="I21" s="132"/>
      <c r="J21" s="132">
        <v>1</v>
      </c>
      <c r="K21" s="132"/>
      <c r="L21" s="132"/>
      <c r="M21" s="132"/>
      <c r="N21" s="124">
        <f t="shared" si="1"/>
        <v>4</v>
      </c>
    </row>
    <row r="22" spans="1:14" ht="15.75" x14ac:dyDescent="0.25">
      <c r="A22" s="120" t="s">
        <v>60</v>
      </c>
      <c r="B22" s="132"/>
      <c r="C22" s="132"/>
      <c r="D22" s="132"/>
      <c r="E22" s="132">
        <v>1</v>
      </c>
      <c r="F22" s="132">
        <v>1</v>
      </c>
      <c r="G22" s="132"/>
      <c r="H22" s="132"/>
      <c r="I22" s="132"/>
      <c r="J22" s="132">
        <v>1</v>
      </c>
      <c r="K22" s="132"/>
      <c r="L22" s="132"/>
      <c r="M22" s="132"/>
      <c r="N22" s="124">
        <f t="shared" si="1"/>
        <v>3</v>
      </c>
    </row>
    <row r="23" spans="1:14" ht="15.75" x14ac:dyDescent="0.25">
      <c r="A23" s="120" t="s">
        <v>194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24">
        <f t="shared" si="1"/>
        <v>0</v>
      </c>
    </row>
    <row r="24" spans="1:14" ht="15.75" x14ac:dyDescent="0.25">
      <c r="A24" s="120" t="s">
        <v>161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24">
        <f t="shared" si="1"/>
        <v>0</v>
      </c>
    </row>
    <row r="25" spans="1:14" ht="15.75" x14ac:dyDescent="0.25">
      <c r="A25" s="120" t="s">
        <v>162</v>
      </c>
      <c r="B25" s="132"/>
      <c r="C25" s="132">
        <v>1</v>
      </c>
      <c r="D25" s="132"/>
      <c r="E25" s="132">
        <v>1</v>
      </c>
      <c r="F25" s="132">
        <v>1</v>
      </c>
      <c r="G25" s="132"/>
      <c r="H25" s="132"/>
      <c r="I25" s="132"/>
      <c r="J25" s="132">
        <v>1</v>
      </c>
      <c r="K25" s="132"/>
      <c r="L25" s="132"/>
      <c r="M25" s="132"/>
      <c r="N25" s="124">
        <f t="shared" si="1"/>
        <v>4</v>
      </c>
    </row>
    <row r="26" spans="1:14" ht="15.75" x14ac:dyDescent="0.25">
      <c r="A26" s="120" t="s">
        <v>80</v>
      </c>
      <c r="B26" s="132"/>
      <c r="C26" s="132">
        <v>1</v>
      </c>
      <c r="D26" s="132"/>
      <c r="E26" s="132">
        <v>1</v>
      </c>
      <c r="F26" s="132">
        <v>1</v>
      </c>
      <c r="G26" s="132"/>
      <c r="H26" s="132"/>
      <c r="I26" s="132"/>
      <c r="J26" s="132">
        <v>1</v>
      </c>
      <c r="K26" s="132"/>
      <c r="L26" s="132"/>
      <c r="M26" s="132"/>
      <c r="N26" s="124">
        <f t="shared" si="1"/>
        <v>4</v>
      </c>
    </row>
    <row r="27" spans="1:14" ht="15.75" x14ac:dyDescent="0.25">
      <c r="A27" s="120" t="s">
        <v>110</v>
      </c>
      <c r="B27" s="132"/>
      <c r="C27" s="132">
        <v>1</v>
      </c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24">
        <f t="shared" si="1"/>
        <v>1</v>
      </c>
    </row>
    <row r="28" spans="1:14" ht="15.75" x14ac:dyDescent="0.25">
      <c r="A28" s="120" t="s">
        <v>82</v>
      </c>
      <c r="B28" s="132"/>
      <c r="C28" s="132">
        <v>1</v>
      </c>
      <c r="D28" s="132"/>
      <c r="E28" s="132">
        <v>1</v>
      </c>
      <c r="F28" s="132">
        <v>1</v>
      </c>
      <c r="G28" s="132"/>
      <c r="H28" s="132"/>
      <c r="I28" s="132"/>
      <c r="J28" s="132">
        <v>1</v>
      </c>
      <c r="K28" s="132"/>
      <c r="L28" s="132"/>
      <c r="M28" s="132"/>
      <c r="N28" s="124">
        <f t="shared" si="1"/>
        <v>4</v>
      </c>
    </row>
    <row r="29" spans="1:14" ht="15.75" x14ac:dyDescent="0.25">
      <c r="A29" s="120" t="s">
        <v>185</v>
      </c>
      <c r="B29" s="132"/>
      <c r="C29" s="132">
        <v>1</v>
      </c>
      <c r="D29" s="132"/>
      <c r="E29" s="132">
        <v>1</v>
      </c>
      <c r="F29" s="132">
        <v>1</v>
      </c>
      <c r="G29" s="132"/>
      <c r="H29" s="132"/>
      <c r="I29" s="132"/>
      <c r="J29" s="132">
        <v>1</v>
      </c>
      <c r="K29" s="132"/>
      <c r="L29" s="132"/>
      <c r="M29" s="132"/>
      <c r="N29" s="124">
        <f t="shared" si="1"/>
        <v>4</v>
      </c>
    </row>
    <row r="30" spans="1:14" ht="15.75" x14ac:dyDescent="0.25">
      <c r="A30" s="120" t="s">
        <v>163</v>
      </c>
      <c r="B30" s="132"/>
      <c r="C30" s="132">
        <v>1</v>
      </c>
      <c r="D30" s="132"/>
      <c r="E30" s="132">
        <v>1</v>
      </c>
      <c r="F30" s="132"/>
      <c r="G30" s="132"/>
      <c r="H30" s="132"/>
      <c r="I30" s="132"/>
      <c r="J30" s="132"/>
      <c r="K30" s="132"/>
      <c r="L30" s="132"/>
      <c r="M30" s="132"/>
      <c r="N30" s="124">
        <f t="shared" si="1"/>
        <v>2</v>
      </c>
    </row>
    <row r="31" spans="1:14" ht="15.75" x14ac:dyDescent="0.25">
      <c r="A31" s="120" t="s">
        <v>113</v>
      </c>
      <c r="B31" s="132"/>
      <c r="C31" s="132">
        <v>1</v>
      </c>
      <c r="D31" s="132"/>
      <c r="E31" s="132">
        <v>1</v>
      </c>
      <c r="F31" s="132">
        <v>1</v>
      </c>
      <c r="G31" s="132"/>
      <c r="H31" s="132"/>
      <c r="I31" s="132"/>
      <c r="J31" s="132">
        <v>1</v>
      </c>
      <c r="K31" s="132"/>
      <c r="L31" s="132"/>
      <c r="M31" s="132"/>
      <c r="N31" s="124">
        <f t="shared" si="1"/>
        <v>4</v>
      </c>
    </row>
    <row r="32" spans="1:14" ht="15.75" x14ac:dyDescent="0.25">
      <c r="A32" s="120" t="s">
        <v>63</v>
      </c>
      <c r="B32" s="132"/>
      <c r="C32" s="132">
        <v>1</v>
      </c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24">
        <f t="shared" si="1"/>
        <v>1</v>
      </c>
    </row>
    <row r="33" spans="1:14" ht="15.75" x14ac:dyDescent="0.25">
      <c r="A33" s="120" t="s">
        <v>64</v>
      </c>
      <c r="B33" s="132"/>
      <c r="C33" s="132">
        <v>1</v>
      </c>
      <c r="D33" s="132"/>
      <c r="E33" s="132">
        <v>1</v>
      </c>
      <c r="F33" s="132">
        <v>1</v>
      </c>
      <c r="G33" s="132"/>
      <c r="H33" s="132"/>
      <c r="I33" s="132"/>
      <c r="J33" s="132">
        <v>1</v>
      </c>
      <c r="K33" s="132"/>
      <c r="L33" s="132"/>
      <c r="M33" s="132"/>
      <c r="N33" s="124">
        <f t="shared" si="1"/>
        <v>4</v>
      </c>
    </row>
    <row r="34" spans="1:14" ht="15.75" x14ac:dyDescent="0.25">
      <c r="A34" s="120" t="s">
        <v>114</v>
      </c>
      <c r="B34" s="132"/>
      <c r="C34" s="132">
        <v>1</v>
      </c>
      <c r="D34" s="132"/>
      <c r="E34" s="132">
        <v>1</v>
      </c>
      <c r="F34" s="132">
        <v>1</v>
      </c>
      <c r="G34" s="132"/>
      <c r="H34" s="132"/>
      <c r="I34" s="132"/>
      <c r="J34" s="132">
        <v>1</v>
      </c>
      <c r="K34" s="132"/>
      <c r="L34" s="132"/>
      <c r="M34" s="132"/>
      <c r="N34" s="124">
        <f t="shared" si="1"/>
        <v>4</v>
      </c>
    </row>
    <row r="35" spans="1:14" ht="15.75" x14ac:dyDescent="0.25">
      <c r="A35" s="120" t="s">
        <v>115</v>
      </c>
      <c r="B35" s="132"/>
      <c r="C35" s="132">
        <v>1</v>
      </c>
      <c r="D35" s="132"/>
      <c r="E35" s="132">
        <v>1</v>
      </c>
      <c r="F35" s="132">
        <v>1</v>
      </c>
      <c r="G35" s="132"/>
      <c r="H35" s="132"/>
      <c r="I35" s="132"/>
      <c r="J35" s="132">
        <v>1</v>
      </c>
      <c r="K35" s="132"/>
      <c r="L35" s="132"/>
      <c r="M35" s="132"/>
      <c r="N35" s="124">
        <f t="shared" si="1"/>
        <v>4</v>
      </c>
    </row>
    <row r="36" spans="1:14" ht="15.75" x14ac:dyDescent="0.25">
      <c r="A36" s="120" t="s">
        <v>190</v>
      </c>
      <c r="B36" s="132"/>
      <c r="C36" s="132">
        <v>1</v>
      </c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24">
        <f t="shared" si="1"/>
        <v>1</v>
      </c>
    </row>
    <row r="37" spans="1:14" ht="15.75" x14ac:dyDescent="0.25">
      <c r="A37" s="120" t="s">
        <v>188</v>
      </c>
      <c r="B37" s="132"/>
      <c r="C37" s="132">
        <v>1</v>
      </c>
      <c r="D37" s="132"/>
      <c r="E37" s="132">
        <v>1</v>
      </c>
      <c r="F37" s="132">
        <v>1</v>
      </c>
      <c r="G37" s="132"/>
      <c r="H37" s="132"/>
      <c r="I37" s="132"/>
      <c r="J37" s="132">
        <v>1</v>
      </c>
      <c r="K37" s="132"/>
      <c r="L37" s="132"/>
      <c r="M37" s="132"/>
      <c r="N37" s="124">
        <f t="shared" si="1"/>
        <v>4</v>
      </c>
    </row>
    <row r="38" spans="1:14" ht="15.75" x14ac:dyDescent="0.25">
      <c r="A38" s="120" t="s">
        <v>135</v>
      </c>
      <c r="B38" s="132"/>
      <c r="C38" s="132">
        <v>1</v>
      </c>
      <c r="D38" s="132"/>
      <c r="E38" s="132">
        <v>1</v>
      </c>
      <c r="F38" s="132">
        <v>1</v>
      </c>
      <c r="G38" s="132"/>
      <c r="H38" s="132"/>
      <c r="I38" s="132"/>
      <c r="J38" s="132">
        <v>1</v>
      </c>
      <c r="K38" s="132"/>
      <c r="L38" s="132"/>
      <c r="M38" s="132"/>
      <c r="N38" s="124">
        <f t="shared" si="1"/>
        <v>4</v>
      </c>
    </row>
    <row r="39" spans="1:14" ht="15.75" x14ac:dyDescent="0.25">
      <c r="A39" s="120" t="s">
        <v>164</v>
      </c>
      <c r="B39" s="132"/>
      <c r="C39" s="132">
        <v>1</v>
      </c>
      <c r="D39" s="132"/>
      <c r="E39" s="132">
        <v>1</v>
      </c>
      <c r="F39" s="132">
        <v>1</v>
      </c>
      <c r="G39" s="132"/>
      <c r="H39" s="132"/>
      <c r="I39" s="132"/>
      <c r="J39" s="132">
        <v>1</v>
      </c>
      <c r="K39" s="132"/>
      <c r="L39" s="132"/>
      <c r="M39" s="132"/>
      <c r="N39" s="124">
        <f t="shared" si="1"/>
        <v>4</v>
      </c>
    </row>
    <row r="40" spans="1:14" ht="15.75" x14ac:dyDescent="0.25">
      <c r="A40" s="120" t="s">
        <v>67</v>
      </c>
      <c r="B40" s="132"/>
      <c r="C40" s="132">
        <v>1</v>
      </c>
      <c r="D40" s="132"/>
      <c r="E40" s="132">
        <v>1</v>
      </c>
      <c r="F40" s="132"/>
      <c r="G40" s="132"/>
      <c r="H40" s="132"/>
      <c r="I40" s="132"/>
      <c r="J40" s="132"/>
      <c r="K40" s="132"/>
      <c r="L40" s="132"/>
      <c r="M40" s="132"/>
      <c r="N40" s="124">
        <f t="shared" si="1"/>
        <v>2</v>
      </c>
    </row>
    <row r="41" spans="1:14" ht="15.75" x14ac:dyDescent="0.25">
      <c r="A41" s="120" t="s">
        <v>191</v>
      </c>
      <c r="B41" s="132"/>
      <c r="C41" s="132">
        <v>1</v>
      </c>
      <c r="D41" s="132"/>
      <c r="E41" s="132">
        <v>1</v>
      </c>
      <c r="F41" s="132">
        <v>1</v>
      </c>
      <c r="G41" s="132"/>
      <c r="H41" s="132"/>
      <c r="I41" s="132"/>
      <c r="J41" s="132">
        <v>1</v>
      </c>
      <c r="K41" s="132"/>
      <c r="L41" s="132"/>
      <c r="M41" s="132"/>
      <c r="N41" s="124">
        <f t="shared" si="1"/>
        <v>4</v>
      </c>
    </row>
    <row r="42" spans="1:14" ht="15.75" x14ac:dyDescent="0.25">
      <c r="A42" s="120" t="s">
        <v>186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24">
        <f t="shared" si="1"/>
        <v>0</v>
      </c>
    </row>
    <row r="43" spans="1:14" ht="15.75" x14ac:dyDescent="0.25">
      <c r="A43" s="120" t="s">
        <v>187</v>
      </c>
      <c r="B43" s="132">
        <v>0.5</v>
      </c>
      <c r="C43" s="132">
        <v>1</v>
      </c>
      <c r="D43" s="132"/>
      <c r="E43" s="132">
        <v>1</v>
      </c>
      <c r="F43" s="132">
        <v>1</v>
      </c>
      <c r="G43" s="132"/>
      <c r="H43" s="132"/>
      <c r="I43" s="132"/>
      <c r="J43" s="132">
        <v>1</v>
      </c>
      <c r="K43" s="132"/>
      <c r="L43" s="132"/>
      <c r="M43" s="132"/>
      <c r="N43" s="124">
        <f t="shared" si="1"/>
        <v>4.5</v>
      </c>
    </row>
    <row r="44" spans="1:14" ht="15.75" x14ac:dyDescent="0.25">
      <c r="A44" s="120" t="s">
        <v>176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24">
        <f t="shared" si="1"/>
        <v>0</v>
      </c>
    </row>
    <row r="45" spans="1:14" ht="15.75" x14ac:dyDescent="0.25">
      <c r="A45" s="120" t="s">
        <v>147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24">
        <f t="shared" si="1"/>
        <v>0</v>
      </c>
    </row>
    <row r="46" spans="1:14" ht="15.75" x14ac:dyDescent="0.25">
      <c r="A46" s="120" t="s">
        <v>165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24">
        <f t="shared" si="1"/>
        <v>0</v>
      </c>
    </row>
    <row r="47" spans="1:14" ht="15.75" x14ac:dyDescent="0.25">
      <c r="A47" s="120" t="s">
        <v>71</v>
      </c>
      <c r="B47" s="132"/>
      <c r="C47" s="132"/>
      <c r="D47" s="132"/>
      <c r="E47" s="132">
        <v>1</v>
      </c>
      <c r="F47" s="132">
        <v>1</v>
      </c>
      <c r="G47" s="132"/>
      <c r="H47" s="132"/>
      <c r="I47" s="132"/>
      <c r="J47" s="132">
        <v>1</v>
      </c>
      <c r="K47" s="132"/>
      <c r="L47" s="132"/>
      <c r="M47" s="132"/>
      <c r="N47" s="124">
        <f t="shared" si="1"/>
        <v>3</v>
      </c>
    </row>
    <row r="48" spans="1:14" ht="15.75" x14ac:dyDescent="0.25">
      <c r="A48" s="120" t="s">
        <v>166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24">
        <f t="shared" si="1"/>
        <v>0</v>
      </c>
    </row>
    <row r="49" spans="1:14" ht="15.75" x14ac:dyDescent="0.25">
      <c r="A49" s="120" t="s">
        <v>149</v>
      </c>
      <c r="B49" s="132"/>
      <c r="C49" s="132">
        <v>1</v>
      </c>
      <c r="D49" s="132"/>
      <c r="E49" s="132">
        <v>1</v>
      </c>
      <c r="F49" s="132">
        <v>1</v>
      </c>
      <c r="G49" s="132"/>
      <c r="H49" s="132"/>
      <c r="I49" s="132"/>
      <c r="J49" s="132">
        <v>1</v>
      </c>
      <c r="K49" s="132"/>
      <c r="L49" s="132"/>
      <c r="M49" s="132"/>
      <c r="N49" s="124">
        <f t="shared" si="1"/>
        <v>4</v>
      </c>
    </row>
    <row r="50" spans="1:14" ht="15.75" x14ac:dyDescent="0.25">
      <c r="A50" s="120" t="s">
        <v>72</v>
      </c>
      <c r="B50" s="132"/>
      <c r="C50" s="132"/>
      <c r="D50" s="132"/>
      <c r="E50" s="132"/>
      <c r="F50" s="132"/>
      <c r="G50" s="132"/>
      <c r="H50" s="132"/>
      <c r="I50" s="132"/>
      <c r="J50" s="132">
        <v>1</v>
      </c>
      <c r="K50" s="132"/>
      <c r="L50" s="132"/>
      <c r="M50" s="132"/>
      <c r="N50" s="124">
        <f t="shared" si="1"/>
        <v>1</v>
      </c>
    </row>
    <row r="51" spans="1:14" ht="15.75" x14ac:dyDescent="0.25">
      <c r="A51" s="120" t="s">
        <v>192</v>
      </c>
      <c r="B51" s="132"/>
      <c r="C51" s="132">
        <v>1</v>
      </c>
      <c r="D51" s="132"/>
      <c r="E51" s="132">
        <v>1</v>
      </c>
      <c r="F51" s="132">
        <v>1</v>
      </c>
      <c r="G51" s="132"/>
      <c r="H51" s="132"/>
      <c r="I51" s="132"/>
      <c r="J51" s="132">
        <v>1</v>
      </c>
      <c r="K51" s="132"/>
      <c r="L51" s="132"/>
      <c r="M51" s="132"/>
      <c r="N51" s="124">
        <f t="shared" si="1"/>
        <v>4</v>
      </c>
    </row>
    <row r="52" spans="1:14" ht="15.75" x14ac:dyDescent="0.25">
      <c r="A52" s="120" t="s">
        <v>177</v>
      </c>
      <c r="B52" s="132"/>
      <c r="C52" s="132">
        <v>1</v>
      </c>
      <c r="D52" s="132"/>
      <c r="E52" s="132">
        <v>1</v>
      </c>
      <c r="F52" s="132"/>
      <c r="G52" s="132"/>
      <c r="H52" s="132"/>
      <c r="I52" s="132"/>
      <c r="J52" s="132"/>
      <c r="K52" s="132"/>
      <c r="L52" s="132"/>
      <c r="M52" s="132"/>
      <c r="N52" s="124">
        <f t="shared" si="1"/>
        <v>2</v>
      </c>
    </row>
    <row r="53" spans="1:14" ht="15.75" x14ac:dyDescent="0.25">
      <c r="A53" s="120" t="s">
        <v>167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24">
        <f t="shared" si="1"/>
        <v>0</v>
      </c>
    </row>
    <row r="54" spans="1:14" ht="15.75" x14ac:dyDescent="0.25">
      <c r="A54" s="120" t="s">
        <v>76</v>
      </c>
      <c r="B54" s="132"/>
      <c r="C54" s="132">
        <v>1</v>
      </c>
      <c r="D54" s="132"/>
      <c r="E54" s="132"/>
      <c r="F54" s="132">
        <v>1</v>
      </c>
      <c r="G54" s="132"/>
      <c r="H54" s="132"/>
      <c r="I54" s="132"/>
      <c r="J54" s="132">
        <v>1</v>
      </c>
      <c r="K54" s="132"/>
      <c r="L54" s="132"/>
      <c r="M54" s="132"/>
      <c r="N54" s="124">
        <f t="shared" si="1"/>
        <v>3</v>
      </c>
    </row>
    <row r="55" spans="1:14" ht="15.75" x14ac:dyDescent="0.25">
      <c r="A55" s="120" t="s">
        <v>195</v>
      </c>
      <c r="B55" s="132"/>
      <c r="C55" s="132"/>
      <c r="D55" s="132"/>
      <c r="E55" s="132"/>
      <c r="F55" s="132">
        <v>1</v>
      </c>
      <c r="G55" s="132"/>
      <c r="H55" s="132"/>
      <c r="I55" s="132"/>
      <c r="J55" s="132">
        <v>1</v>
      </c>
      <c r="K55" s="132"/>
      <c r="L55" s="132"/>
      <c r="M55" s="132"/>
      <c r="N55" s="124">
        <f t="shared" si="1"/>
        <v>2</v>
      </c>
    </row>
    <row r="56" spans="1:14" ht="15.75" x14ac:dyDescent="0.25">
      <c r="A56" s="127" t="s">
        <v>78</v>
      </c>
      <c r="B56" s="126">
        <f>SUM(B2:B55)</f>
        <v>1</v>
      </c>
      <c r="C56" s="126">
        <f t="shared" ref="C56:M56" si="2">SUM(C2:C55)</f>
        <v>33</v>
      </c>
      <c r="D56" s="126">
        <f t="shared" si="2"/>
        <v>1</v>
      </c>
      <c r="E56" s="126">
        <f t="shared" si="2"/>
        <v>31</v>
      </c>
      <c r="F56" s="126">
        <f t="shared" si="2"/>
        <v>32</v>
      </c>
      <c r="G56" s="126">
        <f t="shared" si="2"/>
        <v>1.5</v>
      </c>
      <c r="H56" s="126">
        <f t="shared" si="2"/>
        <v>1.5</v>
      </c>
      <c r="I56" s="126">
        <f t="shared" si="2"/>
        <v>1.5</v>
      </c>
      <c r="J56" s="126">
        <f t="shared" si="2"/>
        <v>32</v>
      </c>
      <c r="K56" s="126">
        <f t="shared" si="2"/>
        <v>1.5</v>
      </c>
      <c r="L56" s="126">
        <f t="shared" si="2"/>
        <v>0</v>
      </c>
      <c r="M56" s="126">
        <f t="shared" si="2"/>
        <v>0</v>
      </c>
      <c r="N56" s="125">
        <f>SUM(B56:M56)</f>
        <v>136</v>
      </c>
    </row>
  </sheetData>
  <sortState xmlns:xlrd2="http://schemas.microsoft.com/office/spreadsheetml/2017/richdata2" ref="A47:M54">
    <sortCondition ref="A54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5"/>
  <sheetViews>
    <sheetView topLeftCell="A19" zoomScale="80" zoomScaleNormal="80" workbookViewId="0">
      <selection activeCell="T40" sqref="T40"/>
    </sheetView>
  </sheetViews>
  <sheetFormatPr defaultRowHeight="15" x14ac:dyDescent="0.25"/>
  <cols>
    <col min="1" max="1" width="51.85546875" customWidth="1"/>
    <col min="2" max="13" width="14.140625" customWidth="1"/>
    <col min="14" max="14" width="18.28515625" style="5" bestFit="1" customWidth="1"/>
    <col min="15" max="15" width="25.7109375" customWidth="1"/>
  </cols>
  <sheetData>
    <row r="1" spans="1:15" s="119" customFormat="1" ht="15.75" x14ac:dyDescent="0.25">
      <c r="A1" s="122" t="s">
        <v>32</v>
      </c>
      <c r="B1" s="123">
        <v>45477</v>
      </c>
      <c r="C1" s="123">
        <v>45481</v>
      </c>
      <c r="D1" s="123">
        <v>45492</v>
      </c>
      <c r="E1" s="123">
        <v>45493</v>
      </c>
      <c r="F1" s="123">
        <v>45495</v>
      </c>
      <c r="G1" s="123">
        <v>45497</v>
      </c>
      <c r="H1" s="123">
        <v>45498</v>
      </c>
      <c r="I1" s="123">
        <v>45502</v>
      </c>
      <c r="J1" s="123">
        <v>45502</v>
      </c>
      <c r="K1" s="123">
        <v>45474</v>
      </c>
      <c r="L1" s="123">
        <v>45481</v>
      </c>
      <c r="M1" s="123">
        <v>45488</v>
      </c>
      <c r="N1" s="122" t="s">
        <v>78</v>
      </c>
      <c r="O1" s="122" t="s">
        <v>78</v>
      </c>
    </row>
    <row r="2" spans="1:15" ht="15.75" x14ac:dyDescent="0.25">
      <c r="A2" s="120" t="s">
        <v>87</v>
      </c>
      <c r="B2" s="132"/>
      <c r="C2" s="132"/>
      <c r="D2" s="132"/>
      <c r="E2" s="132"/>
      <c r="F2" s="132"/>
      <c r="G2" s="132"/>
      <c r="H2" s="132"/>
      <c r="I2" s="132"/>
      <c r="J2" s="132">
        <v>1</v>
      </c>
      <c r="K2" s="132"/>
      <c r="L2" s="132"/>
      <c r="M2" s="132"/>
      <c r="N2" s="124">
        <f t="shared" ref="N2:N17" si="0">SUM(B2:M2)</f>
        <v>1</v>
      </c>
      <c r="O2" s="131">
        <f>COUNTA(B1:M1)</f>
        <v>12</v>
      </c>
    </row>
    <row r="3" spans="1:15" ht="15.75" x14ac:dyDescent="0.25">
      <c r="A3" s="120" t="s">
        <v>197</v>
      </c>
      <c r="B3" s="132"/>
      <c r="C3" s="132"/>
      <c r="D3" s="132"/>
      <c r="E3" s="132"/>
      <c r="F3" s="132">
        <v>1</v>
      </c>
      <c r="G3" s="132"/>
      <c r="H3" s="132"/>
      <c r="I3" s="132"/>
      <c r="J3" s="132">
        <v>1</v>
      </c>
      <c r="K3" s="132">
        <v>1</v>
      </c>
      <c r="L3" s="132">
        <v>1</v>
      </c>
      <c r="M3" s="132">
        <v>1</v>
      </c>
      <c r="N3" s="124">
        <f t="shared" si="0"/>
        <v>5</v>
      </c>
    </row>
    <row r="4" spans="1:15" ht="15.75" x14ac:dyDescent="0.25">
      <c r="A4" s="120" t="s">
        <v>122</v>
      </c>
      <c r="B4" s="132">
        <v>0.5</v>
      </c>
      <c r="C4" s="132">
        <v>0.25</v>
      </c>
      <c r="D4" s="132">
        <v>0.5</v>
      </c>
      <c r="E4" s="132">
        <v>0.5</v>
      </c>
      <c r="F4" s="132"/>
      <c r="G4" s="132"/>
      <c r="H4" s="132"/>
      <c r="I4" s="132">
        <v>0.5</v>
      </c>
      <c r="J4" s="132">
        <v>1</v>
      </c>
      <c r="K4" s="132">
        <v>1</v>
      </c>
      <c r="L4" s="132">
        <v>1</v>
      </c>
      <c r="M4" s="132">
        <v>1</v>
      </c>
      <c r="N4" s="124">
        <f t="shared" si="0"/>
        <v>6.25</v>
      </c>
    </row>
    <row r="5" spans="1:15" ht="15.75" x14ac:dyDescent="0.25">
      <c r="A5" s="120" t="s">
        <v>172</v>
      </c>
      <c r="B5" s="132"/>
      <c r="C5" s="132"/>
      <c r="D5" s="132"/>
      <c r="E5" s="132"/>
      <c r="F5" s="132">
        <v>1</v>
      </c>
      <c r="G5" s="132"/>
      <c r="H5" s="132"/>
      <c r="I5" s="132"/>
      <c r="J5" s="132">
        <v>1</v>
      </c>
      <c r="K5" s="132">
        <v>1</v>
      </c>
      <c r="L5" s="132">
        <v>1</v>
      </c>
      <c r="M5" s="132">
        <v>1</v>
      </c>
      <c r="N5" s="124">
        <f t="shared" si="0"/>
        <v>5</v>
      </c>
    </row>
    <row r="6" spans="1:15" ht="15.75" x14ac:dyDescent="0.25">
      <c r="A6" s="120" t="s">
        <v>150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24">
        <f t="shared" si="0"/>
        <v>0</v>
      </c>
    </row>
    <row r="7" spans="1:15" ht="15.75" x14ac:dyDescent="0.25">
      <c r="A7" s="120" t="s">
        <v>119</v>
      </c>
      <c r="B7" s="132"/>
      <c r="C7" s="132"/>
      <c r="D7" s="132"/>
      <c r="E7" s="132"/>
      <c r="F7" s="132">
        <v>1</v>
      </c>
      <c r="G7" s="132"/>
      <c r="H7" s="132"/>
      <c r="I7" s="132"/>
      <c r="J7" s="132">
        <v>1</v>
      </c>
      <c r="K7" s="132">
        <v>1</v>
      </c>
      <c r="L7" s="132">
        <v>1</v>
      </c>
      <c r="M7" s="132">
        <v>1</v>
      </c>
      <c r="N7" s="124">
        <f t="shared" si="0"/>
        <v>5</v>
      </c>
    </row>
    <row r="8" spans="1:15" ht="15.75" x14ac:dyDescent="0.25">
      <c r="A8" s="120" t="s">
        <v>107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24">
        <f t="shared" si="0"/>
        <v>0</v>
      </c>
    </row>
    <row r="9" spans="1:15" ht="15.75" x14ac:dyDescent="0.25">
      <c r="A9" s="120" t="s">
        <v>152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24">
        <f t="shared" si="0"/>
        <v>0</v>
      </c>
    </row>
    <row r="10" spans="1:15" ht="15.75" x14ac:dyDescent="0.25">
      <c r="A10" s="120" t="s">
        <v>153</v>
      </c>
      <c r="B10" s="132"/>
      <c r="C10" s="132"/>
      <c r="D10" s="132"/>
      <c r="E10" s="132"/>
      <c r="F10" s="132">
        <v>1</v>
      </c>
      <c r="G10" s="132"/>
      <c r="H10" s="132"/>
      <c r="I10" s="132"/>
      <c r="J10" s="132">
        <v>1</v>
      </c>
      <c r="K10" s="132">
        <v>1</v>
      </c>
      <c r="L10" s="132">
        <v>1</v>
      </c>
      <c r="M10" s="132">
        <v>1</v>
      </c>
      <c r="N10" s="124">
        <f t="shared" si="0"/>
        <v>5</v>
      </c>
    </row>
    <row r="11" spans="1:15" ht="15.75" x14ac:dyDescent="0.25">
      <c r="A11" s="120" t="s">
        <v>154</v>
      </c>
      <c r="B11" s="132">
        <v>0.5</v>
      </c>
      <c r="C11" s="132"/>
      <c r="D11" s="132"/>
      <c r="E11" s="132"/>
      <c r="F11" s="132">
        <v>1</v>
      </c>
      <c r="G11" s="132">
        <v>1</v>
      </c>
      <c r="H11" s="132"/>
      <c r="I11" s="132"/>
      <c r="J11" s="132"/>
      <c r="K11" s="132"/>
      <c r="L11" s="132"/>
      <c r="M11" s="132"/>
      <c r="N11" s="124">
        <f t="shared" si="0"/>
        <v>2.5</v>
      </c>
    </row>
    <row r="12" spans="1:15" ht="15.75" x14ac:dyDescent="0.25">
      <c r="A12" s="120" t="s">
        <v>134</v>
      </c>
      <c r="B12" s="132"/>
      <c r="C12" s="132"/>
      <c r="D12" s="132"/>
      <c r="E12" s="132"/>
      <c r="F12" s="132"/>
      <c r="G12" s="132"/>
      <c r="H12" s="132"/>
      <c r="I12" s="132"/>
      <c r="J12" s="132">
        <v>1</v>
      </c>
      <c r="K12" s="132">
        <v>1</v>
      </c>
      <c r="L12" s="132">
        <v>1</v>
      </c>
      <c r="M12" s="132">
        <v>1</v>
      </c>
      <c r="N12" s="124">
        <f t="shared" si="0"/>
        <v>4</v>
      </c>
    </row>
    <row r="13" spans="1:15" ht="15.75" x14ac:dyDescent="0.25">
      <c r="A13" s="120" t="s">
        <v>155</v>
      </c>
      <c r="B13" s="132"/>
      <c r="C13" s="132"/>
      <c r="D13" s="132"/>
      <c r="E13" s="132"/>
      <c r="F13" s="132">
        <v>1</v>
      </c>
      <c r="G13" s="132"/>
      <c r="H13" s="132"/>
      <c r="I13" s="132"/>
      <c r="J13" s="132"/>
      <c r="K13" s="132"/>
      <c r="L13" s="132"/>
      <c r="M13" s="132"/>
      <c r="N13" s="124">
        <f t="shared" si="0"/>
        <v>1</v>
      </c>
    </row>
    <row r="14" spans="1:15" ht="15.75" x14ac:dyDescent="0.25">
      <c r="A14" s="120" t="s">
        <v>156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24">
        <f t="shared" si="0"/>
        <v>0</v>
      </c>
    </row>
    <row r="15" spans="1:15" ht="15.75" x14ac:dyDescent="0.25">
      <c r="A15" s="120" t="s">
        <v>157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24">
        <f t="shared" si="0"/>
        <v>0</v>
      </c>
    </row>
    <row r="16" spans="1:15" ht="15.75" x14ac:dyDescent="0.25">
      <c r="A16" s="120" t="s">
        <v>158</v>
      </c>
      <c r="B16" s="132"/>
      <c r="C16" s="132"/>
      <c r="D16" s="132"/>
      <c r="E16" s="132"/>
      <c r="F16" s="132"/>
      <c r="G16" s="132">
        <v>1</v>
      </c>
      <c r="H16" s="132"/>
      <c r="I16" s="132"/>
      <c r="J16" s="132"/>
      <c r="K16" s="132"/>
      <c r="L16" s="132"/>
      <c r="M16" s="132"/>
      <c r="N16" s="124">
        <f t="shared" si="0"/>
        <v>1</v>
      </c>
    </row>
    <row r="17" spans="1:14" ht="15.75" x14ac:dyDescent="0.25">
      <c r="A17" s="120" t="s">
        <v>55</v>
      </c>
      <c r="B17" s="132"/>
      <c r="C17" s="132"/>
      <c r="D17" s="132"/>
      <c r="E17" s="132"/>
      <c r="F17" s="132">
        <v>1</v>
      </c>
      <c r="G17" s="132">
        <v>1</v>
      </c>
      <c r="H17" s="132"/>
      <c r="I17" s="132"/>
      <c r="J17" s="132">
        <v>1</v>
      </c>
      <c r="K17" s="132">
        <v>1</v>
      </c>
      <c r="L17" s="132">
        <v>1</v>
      </c>
      <c r="M17" s="132">
        <v>1</v>
      </c>
      <c r="N17" s="124">
        <f t="shared" si="0"/>
        <v>6</v>
      </c>
    </row>
    <row r="18" spans="1:14" ht="15.75" x14ac:dyDescent="0.25">
      <c r="A18" s="120" t="s">
        <v>193</v>
      </c>
      <c r="B18" s="132"/>
      <c r="C18" s="132"/>
      <c r="D18" s="132"/>
      <c r="E18" s="132"/>
      <c r="F18" s="132">
        <v>1</v>
      </c>
      <c r="G18" s="132"/>
      <c r="H18" s="132"/>
      <c r="I18" s="132"/>
      <c r="J18" s="132">
        <v>1</v>
      </c>
      <c r="K18" s="132">
        <v>1</v>
      </c>
      <c r="L18" s="132">
        <v>1</v>
      </c>
      <c r="M18" s="132">
        <v>1</v>
      </c>
      <c r="N18" s="124">
        <f t="shared" ref="N18:N54" si="1">SUM(B18:M18)</f>
        <v>5</v>
      </c>
    </row>
    <row r="19" spans="1:14" ht="15.75" x14ac:dyDescent="0.25">
      <c r="A19" s="120" t="s">
        <v>56</v>
      </c>
      <c r="B19" s="132"/>
      <c r="C19" s="132"/>
      <c r="D19" s="132">
        <v>0.5</v>
      </c>
      <c r="E19" s="132"/>
      <c r="F19" s="132">
        <v>1</v>
      </c>
      <c r="G19" s="132"/>
      <c r="H19" s="132">
        <v>1</v>
      </c>
      <c r="I19" s="132"/>
      <c r="J19" s="132">
        <v>1</v>
      </c>
      <c r="K19" s="132">
        <v>1</v>
      </c>
      <c r="L19" s="132">
        <v>1</v>
      </c>
      <c r="M19" s="132">
        <v>1</v>
      </c>
      <c r="N19" s="124">
        <f t="shared" si="1"/>
        <v>6.5</v>
      </c>
    </row>
    <row r="20" spans="1:14" ht="15.75" x14ac:dyDescent="0.25">
      <c r="A20" s="120" t="s">
        <v>171</v>
      </c>
      <c r="B20" s="132"/>
      <c r="C20" s="132"/>
      <c r="D20" s="132"/>
      <c r="E20" s="132"/>
      <c r="F20" s="132">
        <v>1</v>
      </c>
      <c r="G20" s="132"/>
      <c r="H20" s="132"/>
      <c r="I20" s="132"/>
      <c r="J20" s="132">
        <v>1</v>
      </c>
      <c r="K20" s="132">
        <v>1</v>
      </c>
      <c r="L20" s="132">
        <v>1</v>
      </c>
      <c r="M20" s="132">
        <v>1</v>
      </c>
      <c r="N20" s="124">
        <f t="shared" si="1"/>
        <v>5</v>
      </c>
    </row>
    <row r="21" spans="1:14" ht="15.75" x14ac:dyDescent="0.25">
      <c r="A21" s="120" t="s">
        <v>146</v>
      </c>
      <c r="B21" s="132">
        <v>0.5</v>
      </c>
      <c r="C21" s="132"/>
      <c r="D21" s="132"/>
      <c r="E21" s="132"/>
      <c r="F21" s="132"/>
      <c r="G21" s="132"/>
      <c r="H21" s="132"/>
      <c r="I21" s="132">
        <v>0.5</v>
      </c>
      <c r="J21" s="132"/>
      <c r="K21" s="132"/>
      <c r="L21" s="132"/>
      <c r="M21" s="132"/>
      <c r="N21" s="124">
        <f t="shared" si="1"/>
        <v>1</v>
      </c>
    </row>
    <row r="22" spans="1:14" ht="15.75" x14ac:dyDescent="0.25">
      <c r="A22" s="120" t="s">
        <v>160</v>
      </c>
      <c r="B22" s="132"/>
      <c r="C22" s="132"/>
      <c r="D22" s="132"/>
      <c r="E22" s="132"/>
      <c r="F22" s="132">
        <v>1</v>
      </c>
      <c r="G22" s="132"/>
      <c r="H22" s="132"/>
      <c r="I22" s="132"/>
      <c r="J22" s="132">
        <v>1</v>
      </c>
      <c r="K22" s="132">
        <v>1</v>
      </c>
      <c r="L22" s="132">
        <v>1</v>
      </c>
      <c r="M22" s="132">
        <v>1</v>
      </c>
      <c r="N22" s="124">
        <f t="shared" si="1"/>
        <v>5</v>
      </c>
    </row>
    <row r="23" spans="1:14" ht="15.75" x14ac:dyDescent="0.25">
      <c r="A23" s="120" t="s">
        <v>60</v>
      </c>
      <c r="B23" s="132"/>
      <c r="C23" s="132"/>
      <c r="D23" s="132"/>
      <c r="E23" s="132"/>
      <c r="F23" s="132">
        <v>1</v>
      </c>
      <c r="G23" s="132"/>
      <c r="H23" s="132"/>
      <c r="I23" s="132"/>
      <c r="J23" s="132">
        <v>1</v>
      </c>
      <c r="K23" s="132">
        <v>1</v>
      </c>
      <c r="L23" s="132">
        <v>1</v>
      </c>
      <c r="M23" s="132">
        <v>1</v>
      </c>
      <c r="N23" s="124">
        <f t="shared" si="1"/>
        <v>5</v>
      </c>
    </row>
    <row r="24" spans="1:14" ht="15.75" x14ac:dyDescent="0.25">
      <c r="A24" s="120" t="s">
        <v>194</v>
      </c>
      <c r="B24" s="132"/>
      <c r="C24" s="132"/>
      <c r="D24" s="132"/>
      <c r="E24" s="132"/>
      <c r="F24" s="132"/>
      <c r="G24" s="132"/>
      <c r="H24" s="132"/>
      <c r="I24" s="132"/>
      <c r="J24" s="132">
        <v>1</v>
      </c>
      <c r="K24" s="132">
        <v>1</v>
      </c>
      <c r="L24" s="132">
        <v>1</v>
      </c>
      <c r="M24" s="132">
        <v>1</v>
      </c>
      <c r="N24" s="124">
        <f t="shared" si="1"/>
        <v>4</v>
      </c>
    </row>
    <row r="25" spans="1:14" ht="15.75" x14ac:dyDescent="0.25">
      <c r="A25" s="120" t="s">
        <v>161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24">
        <f t="shared" si="1"/>
        <v>0</v>
      </c>
    </row>
    <row r="26" spans="1:14" ht="15.75" x14ac:dyDescent="0.25">
      <c r="A26" s="120" t="s">
        <v>162</v>
      </c>
      <c r="B26" s="132"/>
      <c r="C26" s="132"/>
      <c r="D26" s="132"/>
      <c r="E26" s="132"/>
      <c r="F26" s="132">
        <v>1</v>
      </c>
      <c r="G26" s="132"/>
      <c r="H26" s="132"/>
      <c r="I26" s="132"/>
      <c r="J26" s="132">
        <v>1</v>
      </c>
      <c r="K26" s="132">
        <v>1</v>
      </c>
      <c r="L26" s="132">
        <v>1</v>
      </c>
      <c r="M26" s="132">
        <v>1</v>
      </c>
      <c r="N26" s="124">
        <f t="shared" si="1"/>
        <v>5</v>
      </c>
    </row>
    <row r="27" spans="1:14" ht="15.75" x14ac:dyDescent="0.25">
      <c r="A27" s="120" t="s">
        <v>80</v>
      </c>
      <c r="B27" s="132"/>
      <c r="C27" s="132"/>
      <c r="D27" s="132"/>
      <c r="E27" s="132"/>
      <c r="F27" s="132">
        <v>1</v>
      </c>
      <c r="G27" s="132"/>
      <c r="H27" s="132"/>
      <c r="I27" s="132"/>
      <c r="J27" s="132">
        <v>1</v>
      </c>
      <c r="K27" s="132">
        <v>1</v>
      </c>
      <c r="L27" s="132">
        <v>1</v>
      </c>
      <c r="M27" s="132">
        <v>1</v>
      </c>
      <c r="N27" s="124">
        <f t="shared" si="1"/>
        <v>5</v>
      </c>
    </row>
    <row r="28" spans="1:14" ht="15.75" x14ac:dyDescent="0.25">
      <c r="A28" s="120" t="s">
        <v>110</v>
      </c>
      <c r="B28" s="132"/>
      <c r="C28" s="132"/>
      <c r="D28" s="132"/>
      <c r="E28" s="132"/>
      <c r="F28" s="132">
        <v>1</v>
      </c>
      <c r="G28" s="132"/>
      <c r="H28" s="132"/>
      <c r="I28" s="132"/>
      <c r="J28" s="132">
        <v>1</v>
      </c>
      <c r="K28" s="132">
        <v>1</v>
      </c>
      <c r="L28" s="132">
        <v>1</v>
      </c>
      <c r="M28" s="132">
        <v>1</v>
      </c>
      <c r="N28" s="124">
        <f t="shared" si="1"/>
        <v>5</v>
      </c>
    </row>
    <row r="29" spans="1:14" ht="15.75" x14ac:dyDescent="0.25">
      <c r="A29" s="120" t="s">
        <v>82</v>
      </c>
      <c r="B29" s="132"/>
      <c r="C29" s="132"/>
      <c r="D29" s="132">
        <v>0.5</v>
      </c>
      <c r="E29" s="132"/>
      <c r="F29" s="132"/>
      <c r="G29" s="132">
        <v>1</v>
      </c>
      <c r="H29" s="132"/>
      <c r="I29" s="132"/>
      <c r="J29" s="132">
        <v>1</v>
      </c>
      <c r="K29" s="132">
        <v>1</v>
      </c>
      <c r="L29" s="132">
        <v>1</v>
      </c>
      <c r="M29" s="132">
        <v>1</v>
      </c>
      <c r="N29" s="124">
        <f t="shared" si="1"/>
        <v>5.5</v>
      </c>
    </row>
    <row r="30" spans="1:14" ht="15.75" x14ac:dyDescent="0.25">
      <c r="A30" s="120" t="s">
        <v>185</v>
      </c>
      <c r="B30" s="132"/>
      <c r="C30" s="132"/>
      <c r="D30" s="132"/>
      <c r="E30" s="132"/>
      <c r="F30" s="132">
        <v>1</v>
      </c>
      <c r="G30" s="132"/>
      <c r="H30" s="132"/>
      <c r="I30" s="132"/>
      <c r="J30" s="132">
        <v>1</v>
      </c>
      <c r="K30" s="132">
        <v>1</v>
      </c>
      <c r="L30" s="132">
        <v>1</v>
      </c>
      <c r="M30" s="132">
        <v>1</v>
      </c>
      <c r="N30" s="124">
        <f t="shared" si="1"/>
        <v>5</v>
      </c>
    </row>
    <row r="31" spans="1:14" ht="15.75" x14ac:dyDescent="0.25">
      <c r="A31" s="120" t="s">
        <v>113</v>
      </c>
      <c r="B31" s="132">
        <v>0.5</v>
      </c>
      <c r="C31" s="132"/>
      <c r="D31" s="132"/>
      <c r="E31" s="132"/>
      <c r="F31" s="132"/>
      <c r="G31" s="132"/>
      <c r="H31" s="132"/>
      <c r="I31" s="132"/>
      <c r="J31" s="132">
        <v>1</v>
      </c>
      <c r="K31" s="132">
        <v>1</v>
      </c>
      <c r="L31" s="132">
        <v>1</v>
      </c>
      <c r="M31" s="132">
        <v>1</v>
      </c>
      <c r="N31" s="124">
        <f t="shared" si="1"/>
        <v>4.5</v>
      </c>
    </row>
    <row r="32" spans="1:14" ht="15.75" x14ac:dyDescent="0.25">
      <c r="A32" s="120" t="s">
        <v>198</v>
      </c>
      <c r="B32" s="132"/>
      <c r="C32" s="132"/>
      <c r="D32" s="132"/>
      <c r="E32" s="132"/>
      <c r="F32" s="132">
        <v>1</v>
      </c>
      <c r="G32" s="132"/>
      <c r="H32" s="132"/>
      <c r="I32" s="132"/>
      <c r="J32" s="132">
        <v>1</v>
      </c>
      <c r="K32" s="132">
        <v>1</v>
      </c>
      <c r="L32" s="132">
        <v>1</v>
      </c>
      <c r="M32" s="132">
        <v>1</v>
      </c>
      <c r="N32" s="124"/>
    </row>
    <row r="33" spans="1:14" ht="15.75" x14ac:dyDescent="0.25">
      <c r="A33" s="120" t="s">
        <v>63</v>
      </c>
      <c r="B33" s="132"/>
      <c r="C33" s="132"/>
      <c r="D33" s="132"/>
      <c r="E33" s="132"/>
      <c r="F33" s="132"/>
      <c r="G33" s="132"/>
      <c r="H33" s="132"/>
      <c r="I33" s="132"/>
      <c r="J33" s="132">
        <v>1</v>
      </c>
      <c r="K33" s="132">
        <v>1</v>
      </c>
      <c r="L33" s="132">
        <v>1</v>
      </c>
      <c r="M33" s="132">
        <v>1</v>
      </c>
      <c r="N33" s="124">
        <f t="shared" si="1"/>
        <v>4</v>
      </c>
    </row>
    <row r="34" spans="1:14" ht="15.75" x14ac:dyDescent="0.25">
      <c r="A34" s="120" t="s">
        <v>64</v>
      </c>
      <c r="B34" s="132"/>
      <c r="C34" s="132"/>
      <c r="D34" s="132"/>
      <c r="E34" s="132"/>
      <c r="F34" s="132"/>
      <c r="G34" s="132"/>
      <c r="H34" s="132"/>
      <c r="I34" s="132"/>
      <c r="J34" s="132">
        <v>1</v>
      </c>
      <c r="K34" s="132">
        <v>1</v>
      </c>
      <c r="L34" s="132">
        <v>1</v>
      </c>
      <c r="M34" s="132">
        <v>1</v>
      </c>
      <c r="N34" s="124">
        <f t="shared" si="1"/>
        <v>4</v>
      </c>
    </row>
    <row r="35" spans="1:14" ht="15.75" x14ac:dyDescent="0.25">
      <c r="A35" s="120" t="s">
        <v>114</v>
      </c>
      <c r="B35" s="132">
        <v>0.5</v>
      </c>
      <c r="C35" s="132"/>
      <c r="D35" s="132"/>
      <c r="E35" s="132"/>
      <c r="F35" s="132">
        <v>1</v>
      </c>
      <c r="G35" s="132">
        <v>1</v>
      </c>
      <c r="H35" s="132"/>
      <c r="I35" s="132"/>
      <c r="J35" s="132">
        <v>1</v>
      </c>
      <c r="K35" s="132">
        <v>1</v>
      </c>
      <c r="L35" s="132">
        <v>1</v>
      </c>
      <c r="M35" s="132">
        <v>1</v>
      </c>
      <c r="N35" s="124">
        <f t="shared" si="1"/>
        <v>6.5</v>
      </c>
    </row>
    <row r="36" spans="1:14" ht="15.75" x14ac:dyDescent="0.25">
      <c r="A36" s="120" t="s">
        <v>115</v>
      </c>
      <c r="B36" s="132">
        <v>0.5</v>
      </c>
      <c r="C36" s="132"/>
      <c r="D36" s="132"/>
      <c r="E36" s="132">
        <v>0.5</v>
      </c>
      <c r="F36" s="132">
        <v>1</v>
      </c>
      <c r="G36" s="132"/>
      <c r="H36" s="132"/>
      <c r="I36" s="132"/>
      <c r="J36" s="132">
        <v>1</v>
      </c>
      <c r="K36" s="132">
        <v>1</v>
      </c>
      <c r="L36" s="132">
        <v>1</v>
      </c>
      <c r="M36" s="132">
        <v>1</v>
      </c>
      <c r="N36" s="124">
        <f t="shared" si="1"/>
        <v>6</v>
      </c>
    </row>
    <row r="37" spans="1:14" ht="15.75" x14ac:dyDescent="0.25">
      <c r="A37" s="120" t="s">
        <v>190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24">
        <f t="shared" si="1"/>
        <v>0</v>
      </c>
    </row>
    <row r="38" spans="1:14" ht="15.75" x14ac:dyDescent="0.25">
      <c r="A38" s="120" t="s">
        <v>188</v>
      </c>
      <c r="B38" s="132"/>
      <c r="C38" s="132"/>
      <c r="D38" s="132"/>
      <c r="E38" s="132"/>
      <c r="F38" s="132">
        <v>1</v>
      </c>
      <c r="G38" s="132"/>
      <c r="H38" s="132"/>
      <c r="I38" s="132">
        <v>0.5</v>
      </c>
      <c r="J38" s="132">
        <v>1</v>
      </c>
      <c r="K38" s="132">
        <v>1</v>
      </c>
      <c r="L38" s="132">
        <v>1</v>
      </c>
      <c r="M38" s="132">
        <v>1</v>
      </c>
      <c r="N38" s="124">
        <f t="shared" si="1"/>
        <v>5.5</v>
      </c>
    </row>
    <row r="39" spans="1:14" ht="15.75" x14ac:dyDescent="0.25">
      <c r="A39" s="120" t="s">
        <v>135</v>
      </c>
      <c r="B39" s="132"/>
      <c r="C39" s="132"/>
      <c r="D39" s="132"/>
      <c r="E39" s="132"/>
      <c r="F39" s="132">
        <v>1</v>
      </c>
      <c r="G39" s="132"/>
      <c r="H39" s="132"/>
      <c r="I39" s="132"/>
      <c r="J39" s="132">
        <v>1</v>
      </c>
      <c r="K39" s="132">
        <v>1</v>
      </c>
      <c r="L39" s="132">
        <v>1</v>
      </c>
      <c r="M39" s="132">
        <v>1</v>
      </c>
      <c r="N39" s="124">
        <f t="shared" si="1"/>
        <v>5</v>
      </c>
    </row>
    <row r="40" spans="1:14" ht="15.75" x14ac:dyDescent="0.25">
      <c r="A40" s="120" t="s">
        <v>67</v>
      </c>
      <c r="B40" s="132"/>
      <c r="C40" s="132"/>
      <c r="D40" s="132"/>
      <c r="E40" s="132"/>
      <c r="F40" s="132">
        <v>1</v>
      </c>
      <c r="G40" s="132">
        <v>1</v>
      </c>
      <c r="H40" s="132"/>
      <c r="I40" s="132"/>
      <c r="J40" s="132">
        <v>1</v>
      </c>
      <c r="K40" s="132">
        <v>1</v>
      </c>
      <c r="L40" s="132">
        <v>1</v>
      </c>
      <c r="M40" s="132">
        <v>1</v>
      </c>
      <c r="N40" s="124">
        <f t="shared" si="1"/>
        <v>6</v>
      </c>
    </row>
    <row r="41" spans="1:14" ht="15.75" x14ac:dyDescent="0.25">
      <c r="A41" s="120" t="s">
        <v>191</v>
      </c>
      <c r="B41" s="132"/>
      <c r="C41" s="132"/>
      <c r="D41" s="132"/>
      <c r="E41" s="132"/>
      <c r="F41" s="132"/>
      <c r="G41" s="132"/>
      <c r="H41" s="132"/>
      <c r="I41" s="132"/>
      <c r="J41" s="132">
        <v>1</v>
      </c>
      <c r="K41" s="132">
        <v>1</v>
      </c>
      <c r="L41" s="132">
        <v>1</v>
      </c>
      <c r="M41" s="132">
        <v>1</v>
      </c>
      <c r="N41" s="124">
        <f t="shared" si="1"/>
        <v>4</v>
      </c>
    </row>
    <row r="42" spans="1:14" ht="15.75" x14ac:dyDescent="0.25">
      <c r="A42" s="120" t="s">
        <v>186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24">
        <f t="shared" si="1"/>
        <v>0</v>
      </c>
    </row>
    <row r="43" spans="1:14" ht="15.75" x14ac:dyDescent="0.25">
      <c r="A43" s="120" t="s">
        <v>187</v>
      </c>
      <c r="B43" s="132"/>
      <c r="C43" s="132"/>
      <c r="D43" s="132"/>
      <c r="E43" s="132"/>
      <c r="F43" s="132"/>
      <c r="G43" s="132">
        <v>1</v>
      </c>
      <c r="H43" s="132"/>
      <c r="I43" s="132">
        <v>0.5</v>
      </c>
      <c r="J43" s="132">
        <v>1</v>
      </c>
      <c r="K43" s="132">
        <v>1</v>
      </c>
      <c r="L43" s="132">
        <v>1</v>
      </c>
      <c r="M43" s="132">
        <v>1</v>
      </c>
      <c r="N43" s="124">
        <f t="shared" si="1"/>
        <v>5.5</v>
      </c>
    </row>
    <row r="44" spans="1:14" ht="15.75" x14ac:dyDescent="0.25">
      <c r="A44" s="120" t="s">
        <v>176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24">
        <f t="shared" si="1"/>
        <v>0</v>
      </c>
    </row>
    <row r="45" spans="1:14" ht="15.75" x14ac:dyDescent="0.25">
      <c r="A45" s="120" t="s">
        <v>147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24">
        <f t="shared" si="1"/>
        <v>0</v>
      </c>
    </row>
    <row r="46" spans="1:14" ht="15.75" x14ac:dyDescent="0.25">
      <c r="A46" s="120" t="s">
        <v>165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24">
        <f t="shared" si="1"/>
        <v>0</v>
      </c>
    </row>
    <row r="47" spans="1:14" ht="15.75" x14ac:dyDescent="0.25">
      <c r="A47" s="120" t="s">
        <v>71</v>
      </c>
      <c r="B47" s="132"/>
      <c r="C47" s="132"/>
      <c r="D47" s="132"/>
      <c r="E47" s="132"/>
      <c r="F47" s="132"/>
      <c r="G47" s="132"/>
      <c r="H47" s="132"/>
      <c r="I47" s="132"/>
      <c r="J47" s="132">
        <v>1</v>
      </c>
      <c r="K47" s="132">
        <v>1</v>
      </c>
      <c r="L47" s="132">
        <v>1</v>
      </c>
      <c r="M47" s="132">
        <v>1</v>
      </c>
      <c r="N47" s="124">
        <f t="shared" si="1"/>
        <v>4</v>
      </c>
    </row>
    <row r="48" spans="1:14" ht="15.75" x14ac:dyDescent="0.25">
      <c r="A48" s="120" t="s">
        <v>166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24">
        <f t="shared" si="1"/>
        <v>0</v>
      </c>
    </row>
    <row r="49" spans="1:14" ht="15.75" x14ac:dyDescent="0.25">
      <c r="A49" s="120" t="s">
        <v>149</v>
      </c>
      <c r="B49" s="132"/>
      <c r="C49" s="132"/>
      <c r="D49" s="132"/>
      <c r="E49" s="132"/>
      <c r="F49" s="132">
        <v>1</v>
      </c>
      <c r="G49" s="132"/>
      <c r="H49" s="132"/>
      <c r="I49" s="132"/>
      <c r="J49" s="132">
        <v>1</v>
      </c>
      <c r="K49" s="132">
        <v>1</v>
      </c>
      <c r="L49" s="132">
        <v>1</v>
      </c>
      <c r="M49" s="132">
        <v>1</v>
      </c>
      <c r="N49" s="124">
        <f t="shared" si="1"/>
        <v>5</v>
      </c>
    </row>
    <row r="50" spans="1:14" ht="15.75" x14ac:dyDescent="0.25">
      <c r="A50" s="120" t="s">
        <v>72</v>
      </c>
      <c r="B50" s="132"/>
      <c r="C50" s="132">
        <v>0.25</v>
      </c>
      <c r="D50" s="132"/>
      <c r="E50" s="132">
        <v>0.5</v>
      </c>
      <c r="F50" s="132"/>
      <c r="G50" s="132"/>
      <c r="H50" s="132">
        <v>1</v>
      </c>
      <c r="I50" s="132"/>
      <c r="J50" s="132"/>
      <c r="K50" s="132"/>
      <c r="L50" s="132"/>
      <c r="M50" s="132"/>
      <c r="N50" s="124">
        <f t="shared" si="1"/>
        <v>1.75</v>
      </c>
    </row>
    <row r="51" spans="1:14" ht="15.75" x14ac:dyDescent="0.25">
      <c r="A51" s="120" t="s">
        <v>196</v>
      </c>
      <c r="B51" s="132"/>
      <c r="C51" s="132">
        <v>0.25</v>
      </c>
      <c r="D51" s="132"/>
      <c r="E51" s="132"/>
      <c r="F51" s="132">
        <v>1</v>
      </c>
      <c r="G51" s="132"/>
      <c r="H51" s="132"/>
      <c r="I51" s="132">
        <v>0.5</v>
      </c>
      <c r="J51" s="132">
        <v>1</v>
      </c>
      <c r="K51" s="132">
        <v>1</v>
      </c>
      <c r="L51" s="132">
        <v>1</v>
      </c>
      <c r="M51" s="132">
        <v>1</v>
      </c>
      <c r="N51" s="124">
        <f t="shared" si="1"/>
        <v>5.75</v>
      </c>
    </row>
    <row r="52" spans="1:14" ht="15.75" x14ac:dyDescent="0.25">
      <c r="A52" s="120" t="s">
        <v>177</v>
      </c>
      <c r="B52" s="132"/>
      <c r="C52" s="132"/>
      <c r="D52" s="132"/>
      <c r="E52" s="132"/>
      <c r="F52" s="132"/>
      <c r="G52" s="132"/>
      <c r="H52" s="132"/>
      <c r="I52" s="132"/>
      <c r="J52" s="132">
        <v>1</v>
      </c>
      <c r="K52" s="132">
        <v>1</v>
      </c>
      <c r="L52" s="132">
        <v>1</v>
      </c>
      <c r="M52" s="132">
        <v>1</v>
      </c>
      <c r="N52" s="124">
        <f t="shared" si="1"/>
        <v>4</v>
      </c>
    </row>
    <row r="53" spans="1:14" ht="15.75" x14ac:dyDescent="0.25">
      <c r="A53" s="120" t="s">
        <v>76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24">
        <f t="shared" si="1"/>
        <v>0</v>
      </c>
    </row>
    <row r="54" spans="1:14" ht="15.75" x14ac:dyDescent="0.25">
      <c r="A54" s="120" t="s">
        <v>195</v>
      </c>
      <c r="B54" s="132"/>
      <c r="C54" s="132"/>
      <c r="D54" s="132"/>
      <c r="E54" s="132"/>
      <c r="F54" s="132">
        <v>1</v>
      </c>
      <c r="G54" s="132"/>
      <c r="H54" s="132"/>
      <c r="I54" s="132"/>
      <c r="J54" s="132"/>
      <c r="K54" s="132"/>
      <c r="L54" s="132"/>
      <c r="M54" s="132"/>
      <c r="N54" s="124">
        <f t="shared" si="1"/>
        <v>1</v>
      </c>
    </row>
    <row r="55" spans="1:14" ht="15.75" x14ac:dyDescent="0.25">
      <c r="A55" s="127" t="s">
        <v>78</v>
      </c>
      <c r="B55" s="126">
        <f>SUM(B2:B54)</f>
        <v>3</v>
      </c>
      <c r="C55" s="126">
        <f t="shared" ref="C55:M55" si="2">SUM(C2:C54)</f>
        <v>0.75</v>
      </c>
      <c r="D55" s="126">
        <f t="shared" si="2"/>
        <v>1.5</v>
      </c>
      <c r="E55" s="126">
        <f t="shared" si="2"/>
        <v>1.5</v>
      </c>
      <c r="F55" s="126">
        <f t="shared" si="2"/>
        <v>25</v>
      </c>
      <c r="G55" s="126">
        <f t="shared" si="2"/>
        <v>7</v>
      </c>
      <c r="H55" s="126">
        <f t="shared" si="2"/>
        <v>2</v>
      </c>
      <c r="I55" s="126">
        <f t="shared" si="2"/>
        <v>2.5</v>
      </c>
      <c r="J55" s="126">
        <f t="shared" si="2"/>
        <v>34</v>
      </c>
      <c r="K55" s="126">
        <f t="shared" si="2"/>
        <v>33</v>
      </c>
      <c r="L55" s="126">
        <f t="shared" si="2"/>
        <v>33</v>
      </c>
      <c r="M55" s="126">
        <f t="shared" si="2"/>
        <v>33</v>
      </c>
      <c r="N55" s="125">
        <f>SUM(B55:M55)</f>
        <v>176.25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4"/>
  <sheetViews>
    <sheetView zoomScale="70" zoomScaleNormal="70" workbookViewId="0">
      <selection activeCell="J1" sqref="J1"/>
    </sheetView>
  </sheetViews>
  <sheetFormatPr defaultRowHeight="15" x14ac:dyDescent="0.25"/>
  <cols>
    <col min="1" max="1" width="51.85546875" customWidth="1"/>
    <col min="2" max="13" width="14.140625" customWidth="1"/>
    <col min="14" max="14" width="18.28515625" style="5" bestFit="1" customWidth="1"/>
    <col min="15" max="15" width="25.7109375" customWidth="1"/>
  </cols>
  <sheetData>
    <row r="1" spans="1:15" s="119" customFormat="1" ht="15.75" x14ac:dyDescent="0.25">
      <c r="A1" s="122" t="s">
        <v>32</v>
      </c>
      <c r="B1" s="123">
        <v>45509</v>
      </c>
      <c r="C1" s="123">
        <v>45516</v>
      </c>
      <c r="D1" s="123">
        <v>45523</v>
      </c>
      <c r="E1" s="123">
        <v>45530</v>
      </c>
      <c r="F1" s="123">
        <v>45531</v>
      </c>
      <c r="G1" s="123">
        <v>45532</v>
      </c>
      <c r="H1" s="123">
        <v>45533</v>
      </c>
      <c r="I1" s="123">
        <v>45534</v>
      </c>
      <c r="J1" s="123"/>
      <c r="K1" s="123"/>
      <c r="L1" s="123"/>
      <c r="M1" s="123"/>
      <c r="N1" s="122" t="s">
        <v>78</v>
      </c>
      <c r="O1" s="122" t="s">
        <v>78</v>
      </c>
    </row>
    <row r="2" spans="1:15" ht="15.75" x14ac:dyDescent="0.25">
      <c r="A2" s="120" t="s">
        <v>87</v>
      </c>
      <c r="B2" s="132">
        <v>1</v>
      </c>
      <c r="C2" s="132">
        <v>1</v>
      </c>
      <c r="D2" s="132">
        <v>1</v>
      </c>
      <c r="E2" s="132">
        <v>1</v>
      </c>
      <c r="F2" s="132">
        <v>1</v>
      </c>
      <c r="G2" s="132">
        <v>1</v>
      </c>
      <c r="H2" s="132">
        <v>1</v>
      </c>
      <c r="I2" s="132">
        <v>1</v>
      </c>
      <c r="J2" s="132"/>
      <c r="K2" s="132"/>
      <c r="L2" s="132"/>
      <c r="M2" s="132"/>
      <c r="N2" s="124">
        <f t="shared" ref="N2:N17" si="0">SUM(B2:M2)</f>
        <v>8</v>
      </c>
      <c r="O2" s="131">
        <f>COUNTA(B1:M1)</f>
        <v>8</v>
      </c>
    </row>
    <row r="3" spans="1:15" ht="15.75" x14ac:dyDescent="0.25">
      <c r="A3" s="120" t="s">
        <v>197</v>
      </c>
      <c r="B3" s="132">
        <v>1</v>
      </c>
      <c r="C3" s="132">
        <v>1</v>
      </c>
      <c r="D3" s="132">
        <v>1</v>
      </c>
      <c r="E3" s="132">
        <v>1</v>
      </c>
      <c r="F3" s="132">
        <v>1</v>
      </c>
      <c r="G3" s="132"/>
      <c r="H3" s="132">
        <v>1</v>
      </c>
      <c r="I3" s="132">
        <v>1</v>
      </c>
      <c r="J3" s="132"/>
      <c r="K3" s="132"/>
      <c r="L3" s="132"/>
      <c r="M3" s="132"/>
      <c r="N3" s="124"/>
      <c r="O3" s="156"/>
    </row>
    <row r="4" spans="1:15" ht="15.75" x14ac:dyDescent="0.25">
      <c r="A4" s="120" t="s">
        <v>122</v>
      </c>
      <c r="B4" s="132">
        <v>1</v>
      </c>
      <c r="C4" s="132">
        <v>1</v>
      </c>
      <c r="D4" s="132">
        <v>1</v>
      </c>
      <c r="E4" s="132">
        <v>1</v>
      </c>
      <c r="F4" s="132"/>
      <c r="G4" s="132">
        <v>1</v>
      </c>
      <c r="H4" s="132"/>
      <c r="I4" s="132">
        <v>1</v>
      </c>
      <c r="J4" s="132"/>
      <c r="K4" s="132"/>
      <c r="L4" s="132"/>
      <c r="M4" s="132"/>
      <c r="N4" s="124">
        <f t="shared" si="0"/>
        <v>6</v>
      </c>
    </row>
    <row r="5" spans="1:15" ht="15.75" x14ac:dyDescent="0.25">
      <c r="A5" s="120" t="s">
        <v>172</v>
      </c>
      <c r="B5" s="132">
        <v>1</v>
      </c>
      <c r="C5" s="132">
        <v>1</v>
      </c>
      <c r="D5" s="132"/>
      <c r="E5" s="132">
        <v>1</v>
      </c>
      <c r="F5" s="132">
        <v>1</v>
      </c>
      <c r="G5" s="132">
        <v>1</v>
      </c>
      <c r="H5" s="132">
        <v>1</v>
      </c>
      <c r="I5" s="132">
        <v>1</v>
      </c>
      <c r="J5" s="132"/>
      <c r="K5" s="132"/>
      <c r="L5" s="132"/>
      <c r="M5" s="132"/>
      <c r="N5" s="124">
        <f t="shared" si="0"/>
        <v>7</v>
      </c>
    </row>
    <row r="6" spans="1:15" ht="15.75" x14ac:dyDescent="0.25">
      <c r="A6" s="120" t="s">
        <v>150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24">
        <f t="shared" si="0"/>
        <v>0</v>
      </c>
    </row>
    <row r="7" spans="1:15" ht="15.75" x14ac:dyDescent="0.25">
      <c r="A7" s="120" t="s">
        <v>119</v>
      </c>
      <c r="B7" s="132">
        <v>1</v>
      </c>
      <c r="C7" s="132">
        <v>1</v>
      </c>
      <c r="D7" s="132">
        <v>1</v>
      </c>
      <c r="E7" s="132">
        <v>1</v>
      </c>
      <c r="F7" s="132">
        <v>1</v>
      </c>
      <c r="G7" s="132">
        <v>1</v>
      </c>
      <c r="H7" s="132">
        <v>1</v>
      </c>
      <c r="I7" s="132">
        <v>1</v>
      </c>
      <c r="J7" s="132"/>
      <c r="K7" s="132"/>
      <c r="L7" s="132"/>
      <c r="M7" s="132"/>
      <c r="N7" s="124">
        <f t="shared" si="0"/>
        <v>8</v>
      </c>
    </row>
    <row r="8" spans="1:15" ht="15.75" x14ac:dyDescent="0.25">
      <c r="A8" s="120" t="s">
        <v>107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24">
        <f t="shared" si="0"/>
        <v>0</v>
      </c>
    </row>
    <row r="9" spans="1:15" ht="15.75" x14ac:dyDescent="0.25">
      <c r="A9" s="120" t="s">
        <v>152</v>
      </c>
      <c r="B9" s="132"/>
      <c r="C9" s="132"/>
      <c r="D9" s="132"/>
      <c r="E9" s="132"/>
      <c r="F9" s="132">
        <v>1</v>
      </c>
      <c r="G9" s="132">
        <v>1</v>
      </c>
      <c r="H9" s="132">
        <v>1</v>
      </c>
      <c r="I9" s="132">
        <v>1</v>
      </c>
      <c r="J9" s="132"/>
      <c r="K9" s="132"/>
      <c r="L9" s="132"/>
      <c r="M9" s="132"/>
      <c r="N9" s="124">
        <f t="shared" si="0"/>
        <v>4</v>
      </c>
    </row>
    <row r="10" spans="1:15" ht="15.75" x14ac:dyDescent="0.25">
      <c r="A10" s="120" t="s">
        <v>153</v>
      </c>
      <c r="B10" s="132">
        <v>1</v>
      </c>
      <c r="C10" s="132">
        <v>1</v>
      </c>
      <c r="D10" s="132"/>
      <c r="E10" s="132">
        <v>1</v>
      </c>
      <c r="F10" s="132">
        <v>1</v>
      </c>
      <c r="G10" s="132">
        <v>1</v>
      </c>
      <c r="H10" s="132">
        <v>1</v>
      </c>
      <c r="I10" s="132">
        <v>1</v>
      </c>
      <c r="J10" s="132"/>
      <c r="K10" s="132"/>
      <c r="L10" s="132"/>
      <c r="M10" s="132"/>
      <c r="N10" s="124">
        <f t="shared" si="0"/>
        <v>7</v>
      </c>
    </row>
    <row r="11" spans="1:15" ht="15.75" x14ac:dyDescent="0.25">
      <c r="A11" s="120" t="s">
        <v>154</v>
      </c>
      <c r="B11" s="132">
        <v>1</v>
      </c>
      <c r="C11" s="132">
        <v>1</v>
      </c>
      <c r="D11" s="132">
        <v>1</v>
      </c>
      <c r="E11" s="132">
        <v>1</v>
      </c>
      <c r="F11" s="132">
        <v>1</v>
      </c>
      <c r="G11" s="132">
        <v>1</v>
      </c>
      <c r="H11" s="132">
        <v>1</v>
      </c>
      <c r="I11" s="132">
        <v>1</v>
      </c>
      <c r="J11" s="132"/>
      <c r="K11" s="132"/>
      <c r="L11" s="132"/>
      <c r="M11" s="132"/>
      <c r="N11" s="124">
        <f t="shared" si="0"/>
        <v>8</v>
      </c>
    </row>
    <row r="12" spans="1:15" ht="15.75" x14ac:dyDescent="0.25">
      <c r="A12" s="120" t="s">
        <v>199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24"/>
    </row>
    <row r="13" spans="1:15" ht="15.75" x14ac:dyDescent="0.25">
      <c r="A13" s="120" t="s">
        <v>134</v>
      </c>
      <c r="B13" s="132">
        <v>1</v>
      </c>
      <c r="C13" s="132">
        <v>1</v>
      </c>
      <c r="D13" s="132">
        <v>1</v>
      </c>
      <c r="E13" s="132">
        <v>1</v>
      </c>
      <c r="F13" s="132">
        <v>1</v>
      </c>
      <c r="G13" s="132">
        <v>1</v>
      </c>
      <c r="H13" s="132">
        <v>1</v>
      </c>
      <c r="I13" s="132">
        <v>1</v>
      </c>
      <c r="J13" s="132"/>
      <c r="K13" s="132"/>
      <c r="L13" s="132"/>
      <c r="M13" s="132"/>
      <c r="N13" s="124">
        <f t="shared" si="0"/>
        <v>8</v>
      </c>
    </row>
    <row r="14" spans="1:15" ht="15.75" x14ac:dyDescent="0.25">
      <c r="A14" s="120" t="s">
        <v>155</v>
      </c>
      <c r="B14" s="132">
        <v>1</v>
      </c>
      <c r="C14" s="132">
        <v>1</v>
      </c>
      <c r="D14" s="132">
        <v>1</v>
      </c>
      <c r="E14" s="132">
        <v>1</v>
      </c>
      <c r="F14" s="132">
        <v>1</v>
      </c>
      <c r="G14" s="132">
        <v>1</v>
      </c>
      <c r="H14" s="132">
        <v>1</v>
      </c>
      <c r="I14" s="132">
        <v>1</v>
      </c>
      <c r="J14" s="132"/>
      <c r="K14" s="132"/>
      <c r="L14" s="132"/>
      <c r="M14" s="132"/>
      <c r="N14" s="124">
        <f t="shared" si="0"/>
        <v>8</v>
      </c>
    </row>
    <row r="15" spans="1:15" ht="15.75" x14ac:dyDescent="0.25">
      <c r="A15" s="120" t="s">
        <v>156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24">
        <f t="shared" si="0"/>
        <v>0</v>
      </c>
    </row>
    <row r="16" spans="1:15" ht="15.75" x14ac:dyDescent="0.25">
      <c r="A16" s="120" t="s">
        <v>157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24">
        <f t="shared" si="0"/>
        <v>0</v>
      </c>
    </row>
    <row r="17" spans="1:14" ht="15.75" x14ac:dyDescent="0.25">
      <c r="A17" s="120" t="s">
        <v>55</v>
      </c>
      <c r="B17" s="132">
        <v>1</v>
      </c>
      <c r="C17" s="132">
        <v>1</v>
      </c>
      <c r="D17" s="132">
        <v>1</v>
      </c>
      <c r="E17" s="132">
        <v>1</v>
      </c>
      <c r="F17" s="132">
        <v>1</v>
      </c>
      <c r="G17" s="132"/>
      <c r="H17" s="132">
        <v>1</v>
      </c>
      <c r="I17" s="132">
        <v>1</v>
      </c>
      <c r="J17" s="132"/>
      <c r="K17" s="132"/>
      <c r="L17" s="132"/>
      <c r="M17" s="132"/>
      <c r="N17" s="124">
        <f t="shared" si="0"/>
        <v>7</v>
      </c>
    </row>
    <row r="18" spans="1:14" ht="15.75" x14ac:dyDescent="0.25">
      <c r="A18" s="120" t="s">
        <v>193</v>
      </c>
      <c r="B18" s="132">
        <v>1</v>
      </c>
      <c r="C18" s="132">
        <v>1</v>
      </c>
      <c r="D18" s="132">
        <v>1</v>
      </c>
      <c r="E18" s="132">
        <v>1</v>
      </c>
      <c r="F18" s="132">
        <v>1</v>
      </c>
      <c r="G18" s="132">
        <v>1</v>
      </c>
      <c r="H18" s="132">
        <v>1</v>
      </c>
      <c r="I18" s="132">
        <v>1</v>
      </c>
      <c r="J18" s="132"/>
      <c r="K18" s="132"/>
      <c r="L18" s="132"/>
      <c r="M18" s="132"/>
      <c r="N18" s="124">
        <f t="shared" ref="N18:N53" si="1">SUM(B18:M18)</f>
        <v>8</v>
      </c>
    </row>
    <row r="19" spans="1:14" ht="15.75" x14ac:dyDescent="0.25">
      <c r="A19" s="120" t="s">
        <v>56</v>
      </c>
      <c r="B19" s="132">
        <v>1</v>
      </c>
      <c r="C19" s="132">
        <v>1</v>
      </c>
      <c r="D19" s="132">
        <v>1</v>
      </c>
      <c r="E19" s="132">
        <v>1</v>
      </c>
      <c r="F19" s="132">
        <v>1</v>
      </c>
      <c r="G19" s="132">
        <v>1</v>
      </c>
      <c r="H19" s="132">
        <v>1</v>
      </c>
      <c r="I19" s="132">
        <v>1</v>
      </c>
      <c r="J19" s="132"/>
      <c r="K19" s="132"/>
      <c r="L19" s="132"/>
      <c r="M19" s="132"/>
      <c r="N19" s="124">
        <f t="shared" si="1"/>
        <v>8</v>
      </c>
    </row>
    <row r="20" spans="1:14" ht="15.75" x14ac:dyDescent="0.25">
      <c r="A20" s="120" t="s">
        <v>171</v>
      </c>
      <c r="B20" s="132">
        <v>1</v>
      </c>
      <c r="C20" s="132"/>
      <c r="D20" s="132">
        <v>1</v>
      </c>
      <c r="E20" s="132">
        <v>1</v>
      </c>
      <c r="F20" s="132">
        <v>1</v>
      </c>
      <c r="G20" s="132">
        <v>1</v>
      </c>
      <c r="H20" s="132"/>
      <c r="I20" s="132"/>
      <c r="J20" s="132"/>
      <c r="K20" s="132"/>
      <c r="L20" s="132"/>
      <c r="M20" s="132"/>
      <c r="N20" s="124">
        <f t="shared" si="1"/>
        <v>5</v>
      </c>
    </row>
    <row r="21" spans="1:14" ht="15.75" x14ac:dyDescent="0.25">
      <c r="A21" s="120" t="s">
        <v>173</v>
      </c>
      <c r="B21" s="132"/>
      <c r="C21" s="132"/>
      <c r="D21" s="132">
        <v>1</v>
      </c>
      <c r="E21" s="132"/>
      <c r="F21" s="132">
        <v>1</v>
      </c>
      <c r="G21" s="132">
        <v>1</v>
      </c>
      <c r="H21" s="132">
        <v>1</v>
      </c>
      <c r="I21" s="132"/>
      <c r="J21" s="132"/>
      <c r="K21" s="132"/>
      <c r="L21" s="132"/>
      <c r="M21" s="132"/>
      <c r="N21" s="124">
        <f t="shared" si="1"/>
        <v>4</v>
      </c>
    </row>
    <row r="22" spans="1:14" ht="15.75" x14ac:dyDescent="0.25">
      <c r="A22" s="120" t="s">
        <v>160</v>
      </c>
      <c r="B22" s="132"/>
      <c r="C22" s="132">
        <v>1</v>
      </c>
      <c r="D22" s="132"/>
      <c r="E22" s="132">
        <v>1</v>
      </c>
      <c r="F22" s="132">
        <v>1</v>
      </c>
      <c r="G22" s="132">
        <v>1</v>
      </c>
      <c r="H22" s="132"/>
      <c r="I22" s="132"/>
      <c r="J22" s="132"/>
      <c r="K22" s="132"/>
      <c r="L22" s="132"/>
      <c r="M22" s="132"/>
      <c r="N22" s="124">
        <f t="shared" si="1"/>
        <v>4</v>
      </c>
    </row>
    <row r="23" spans="1:14" ht="15.75" x14ac:dyDescent="0.25">
      <c r="A23" s="120" t="s">
        <v>60</v>
      </c>
      <c r="B23" s="132">
        <v>1</v>
      </c>
      <c r="C23" s="132">
        <v>1</v>
      </c>
      <c r="D23" s="132">
        <v>1</v>
      </c>
      <c r="E23" s="132">
        <v>1</v>
      </c>
      <c r="F23" s="132">
        <v>1</v>
      </c>
      <c r="G23" s="132">
        <v>1</v>
      </c>
      <c r="H23" s="132">
        <v>1</v>
      </c>
      <c r="I23" s="132">
        <v>1</v>
      </c>
      <c r="J23" s="132"/>
      <c r="K23" s="132"/>
      <c r="L23" s="132"/>
      <c r="M23" s="132"/>
      <c r="N23" s="124">
        <f t="shared" si="1"/>
        <v>8</v>
      </c>
    </row>
    <row r="24" spans="1:14" ht="15.75" x14ac:dyDescent="0.25">
      <c r="A24" s="120" t="s">
        <v>194</v>
      </c>
      <c r="B24" s="132"/>
      <c r="C24" s="132"/>
      <c r="D24" s="132">
        <v>1</v>
      </c>
      <c r="E24" s="132">
        <v>1</v>
      </c>
      <c r="F24" s="132">
        <v>1</v>
      </c>
      <c r="G24" s="132">
        <v>1</v>
      </c>
      <c r="H24" s="132">
        <v>1</v>
      </c>
      <c r="I24" s="132">
        <v>1</v>
      </c>
      <c r="J24" s="132"/>
      <c r="K24" s="132"/>
      <c r="L24" s="132"/>
      <c r="M24" s="132"/>
      <c r="N24" s="124">
        <f t="shared" si="1"/>
        <v>6</v>
      </c>
    </row>
    <row r="25" spans="1:14" ht="15.75" x14ac:dyDescent="0.25">
      <c r="A25" s="120" t="s">
        <v>161</v>
      </c>
      <c r="B25" s="132"/>
      <c r="C25" s="132">
        <v>1</v>
      </c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24">
        <f t="shared" si="1"/>
        <v>1</v>
      </c>
    </row>
    <row r="26" spans="1:14" ht="15.75" x14ac:dyDescent="0.25">
      <c r="A26" s="120" t="s">
        <v>162</v>
      </c>
      <c r="B26" s="132">
        <v>1</v>
      </c>
      <c r="C26" s="132">
        <v>1</v>
      </c>
      <c r="D26" s="132">
        <v>1</v>
      </c>
      <c r="E26" s="132">
        <v>1</v>
      </c>
      <c r="F26" s="132">
        <v>1</v>
      </c>
      <c r="G26" s="132">
        <v>1</v>
      </c>
      <c r="H26" s="132">
        <v>1</v>
      </c>
      <c r="I26" s="132">
        <v>1</v>
      </c>
      <c r="J26" s="132"/>
      <c r="K26" s="132"/>
      <c r="L26" s="132"/>
      <c r="M26" s="132"/>
      <c r="N26" s="124">
        <f t="shared" si="1"/>
        <v>8</v>
      </c>
    </row>
    <row r="27" spans="1:14" ht="15.75" x14ac:dyDescent="0.25">
      <c r="A27" s="120" t="s">
        <v>80</v>
      </c>
      <c r="B27" s="132">
        <v>1</v>
      </c>
      <c r="C27" s="132">
        <v>1</v>
      </c>
      <c r="D27" s="132">
        <v>1</v>
      </c>
      <c r="E27" s="132">
        <v>1</v>
      </c>
      <c r="F27" s="132">
        <v>1</v>
      </c>
      <c r="G27" s="132"/>
      <c r="H27" s="132">
        <v>1</v>
      </c>
      <c r="I27" s="132">
        <v>1</v>
      </c>
      <c r="J27" s="132"/>
      <c r="K27" s="132"/>
      <c r="L27" s="132"/>
      <c r="M27" s="132"/>
      <c r="N27" s="124">
        <f t="shared" si="1"/>
        <v>7</v>
      </c>
    </row>
    <row r="28" spans="1:14" ht="15.75" x14ac:dyDescent="0.25">
      <c r="A28" s="120" t="s">
        <v>110</v>
      </c>
      <c r="B28" s="132">
        <v>1</v>
      </c>
      <c r="C28" s="132"/>
      <c r="D28" s="132"/>
      <c r="E28" s="132">
        <v>1</v>
      </c>
      <c r="F28" s="132">
        <v>1</v>
      </c>
      <c r="G28" s="132"/>
      <c r="H28" s="132">
        <v>1</v>
      </c>
      <c r="I28" s="132">
        <v>1</v>
      </c>
      <c r="J28" s="132"/>
      <c r="K28" s="132"/>
      <c r="L28" s="132"/>
      <c r="M28" s="132"/>
      <c r="N28" s="124">
        <f t="shared" si="1"/>
        <v>5</v>
      </c>
    </row>
    <row r="29" spans="1:14" ht="15.75" x14ac:dyDescent="0.25">
      <c r="A29" s="120" t="s">
        <v>82</v>
      </c>
      <c r="B29" s="132"/>
      <c r="C29" s="132"/>
      <c r="D29" s="132">
        <v>1</v>
      </c>
      <c r="E29" s="132">
        <v>1</v>
      </c>
      <c r="F29" s="132">
        <v>1</v>
      </c>
      <c r="G29" s="132">
        <v>1</v>
      </c>
      <c r="H29" s="132">
        <v>1</v>
      </c>
      <c r="I29" s="132">
        <v>1</v>
      </c>
      <c r="J29" s="132"/>
      <c r="K29" s="132"/>
      <c r="L29" s="132"/>
      <c r="M29" s="132"/>
      <c r="N29" s="124">
        <f t="shared" si="1"/>
        <v>6</v>
      </c>
    </row>
    <row r="30" spans="1:14" ht="15.75" x14ac:dyDescent="0.25">
      <c r="A30" s="120" t="s">
        <v>185</v>
      </c>
      <c r="B30" s="132"/>
      <c r="C30" s="132"/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2">
        <v>1</v>
      </c>
      <c r="J30" s="132"/>
      <c r="K30" s="132"/>
      <c r="L30" s="132"/>
      <c r="M30" s="132"/>
      <c r="N30" s="124">
        <f t="shared" si="1"/>
        <v>6</v>
      </c>
    </row>
    <row r="31" spans="1:14" ht="15.75" x14ac:dyDescent="0.25">
      <c r="A31" s="120" t="s">
        <v>113</v>
      </c>
      <c r="B31" s="132"/>
      <c r="C31" s="132">
        <v>1</v>
      </c>
      <c r="D31" s="132"/>
      <c r="E31" s="132">
        <v>1</v>
      </c>
      <c r="F31" s="132">
        <v>1</v>
      </c>
      <c r="G31" s="132">
        <v>1</v>
      </c>
      <c r="H31" s="132">
        <v>1</v>
      </c>
      <c r="I31" s="132">
        <v>1</v>
      </c>
      <c r="J31" s="132"/>
      <c r="K31" s="132"/>
      <c r="L31" s="132"/>
      <c r="M31" s="132"/>
      <c r="N31" s="124">
        <f t="shared" si="1"/>
        <v>6</v>
      </c>
    </row>
    <row r="32" spans="1:14" ht="15.75" x14ac:dyDescent="0.25">
      <c r="A32" s="120" t="s">
        <v>63</v>
      </c>
      <c r="B32" s="132">
        <v>1</v>
      </c>
      <c r="C32" s="132">
        <v>1</v>
      </c>
      <c r="D32" s="132">
        <v>1</v>
      </c>
      <c r="E32" s="132">
        <v>1</v>
      </c>
      <c r="F32" s="132">
        <v>1</v>
      </c>
      <c r="G32" s="132">
        <v>1</v>
      </c>
      <c r="H32" s="132">
        <v>1</v>
      </c>
      <c r="I32" s="132">
        <v>1</v>
      </c>
      <c r="J32" s="132"/>
      <c r="K32" s="132"/>
      <c r="L32" s="132"/>
      <c r="M32" s="132"/>
      <c r="N32" s="124">
        <f t="shared" si="1"/>
        <v>8</v>
      </c>
    </row>
    <row r="33" spans="1:14" ht="15.75" x14ac:dyDescent="0.25">
      <c r="A33" s="120" t="s">
        <v>64</v>
      </c>
      <c r="B33" s="132">
        <v>1</v>
      </c>
      <c r="C33" s="132">
        <v>1</v>
      </c>
      <c r="D33" s="132">
        <v>1</v>
      </c>
      <c r="E33" s="132">
        <v>1</v>
      </c>
      <c r="F33" s="132">
        <v>1</v>
      </c>
      <c r="G33" s="132">
        <v>1</v>
      </c>
      <c r="H33" s="132">
        <v>1</v>
      </c>
      <c r="I33" s="132">
        <v>1</v>
      </c>
      <c r="J33" s="132"/>
      <c r="K33" s="132"/>
      <c r="L33" s="132"/>
      <c r="M33" s="132"/>
      <c r="N33" s="124">
        <f t="shared" si="1"/>
        <v>8</v>
      </c>
    </row>
    <row r="34" spans="1:14" ht="15.75" x14ac:dyDescent="0.25">
      <c r="A34" s="120" t="s">
        <v>114</v>
      </c>
      <c r="B34" s="132">
        <v>1</v>
      </c>
      <c r="C34" s="132">
        <v>1</v>
      </c>
      <c r="D34" s="132">
        <v>1</v>
      </c>
      <c r="E34" s="132">
        <v>1</v>
      </c>
      <c r="F34" s="132">
        <v>1</v>
      </c>
      <c r="G34" s="132">
        <v>1</v>
      </c>
      <c r="H34" s="132">
        <v>1</v>
      </c>
      <c r="I34" s="132">
        <v>1</v>
      </c>
      <c r="J34" s="132"/>
      <c r="K34" s="132"/>
      <c r="L34" s="132"/>
      <c r="M34" s="132"/>
      <c r="N34" s="124">
        <f t="shared" si="1"/>
        <v>8</v>
      </c>
    </row>
    <row r="35" spans="1:14" ht="15.75" x14ac:dyDescent="0.25">
      <c r="A35" s="120" t="s">
        <v>115</v>
      </c>
      <c r="B35" s="132">
        <v>1</v>
      </c>
      <c r="C35" s="132">
        <v>1</v>
      </c>
      <c r="D35" s="132"/>
      <c r="E35" s="132">
        <v>1</v>
      </c>
      <c r="F35" s="132"/>
      <c r="G35" s="132">
        <v>1</v>
      </c>
      <c r="H35" s="132"/>
      <c r="I35" s="132">
        <v>1</v>
      </c>
      <c r="J35" s="132"/>
      <c r="K35" s="132"/>
      <c r="L35" s="132"/>
      <c r="M35" s="132"/>
      <c r="N35" s="124">
        <f t="shared" si="1"/>
        <v>5</v>
      </c>
    </row>
    <row r="36" spans="1:14" ht="15.75" x14ac:dyDescent="0.25">
      <c r="A36" s="120" t="s">
        <v>190</v>
      </c>
      <c r="B36" s="132"/>
      <c r="C36" s="132">
        <v>1</v>
      </c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24">
        <f t="shared" si="1"/>
        <v>1</v>
      </c>
    </row>
    <row r="37" spans="1:14" ht="15.75" x14ac:dyDescent="0.25">
      <c r="A37" s="120" t="s">
        <v>188</v>
      </c>
      <c r="B37" s="132">
        <v>1</v>
      </c>
      <c r="C37" s="132">
        <v>1</v>
      </c>
      <c r="D37" s="132">
        <v>1</v>
      </c>
      <c r="E37" s="132"/>
      <c r="F37" s="132">
        <v>1</v>
      </c>
      <c r="G37" s="132">
        <v>1</v>
      </c>
      <c r="H37" s="132">
        <v>1</v>
      </c>
      <c r="I37" s="132">
        <v>1</v>
      </c>
      <c r="J37" s="132"/>
      <c r="K37" s="132"/>
      <c r="L37" s="132"/>
      <c r="M37" s="132"/>
      <c r="N37" s="124">
        <f t="shared" si="1"/>
        <v>7</v>
      </c>
    </row>
    <row r="38" spans="1:14" ht="15.75" x14ac:dyDescent="0.25">
      <c r="A38" s="120" t="s">
        <v>135</v>
      </c>
      <c r="B38" s="132">
        <v>1</v>
      </c>
      <c r="C38" s="132">
        <v>1</v>
      </c>
      <c r="D38" s="132">
        <v>1</v>
      </c>
      <c r="E38" s="132"/>
      <c r="F38" s="132"/>
      <c r="G38" s="132">
        <v>1</v>
      </c>
      <c r="H38" s="132">
        <v>1</v>
      </c>
      <c r="I38" s="132">
        <v>1</v>
      </c>
      <c r="J38" s="132"/>
      <c r="K38" s="132"/>
      <c r="L38" s="132"/>
      <c r="M38" s="132"/>
      <c r="N38" s="124">
        <f t="shared" si="1"/>
        <v>6</v>
      </c>
    </row>
    <row r="39" spans="1:14" ht="15.75" x14ac:dyDescent="0.25">
      <c r="A39" s="120" t="s">
        <v>67</v>
      </c>
      <c r="B39" s="132">
        <v>1</v>
      </c>
      <c r="C39" s="132">
        <v>1</v>
      </c>
      <c r="D39" s="132"/>
      <c r="E39" s="132">
        <v>1</v>
      </c>
      <c r="F39" s="132">
        <v>1</v>
      </c>
      <c r="G39" s="132">
        <v>1</v>
      </c>
      <c r="H39" s="132">
        <v>1</v>
      </c>
      <c r="I39" s="132">
        <v>1</v>
      </c>
      <c r="J39" s="132"/>
      <c r="K39" s="132"/>
      <c r="L39" s="132"/>
      <c r="M39" s="132"/>
      <c r="N39" s="124">
        <f t="shared" si="1"/>
        <v>7</v>
      </c>
    </row>
    <row r="40" spans="1:14" ht="15.75" x14ac:dyDescent="0.25">
      <c r="A40" s="120" t="s">
        <v>191</v>
      </c>
      <c r="B40" s="132">
        <v>1</v>
      </c>
      <c r="C40" s="132"/>
      <c r="D40" s="132">
        <v>1</v>
      </c>
      <c r="E40" s="132">
        <v>1</v>
      </c>
      <c r="F40" s="132">
        <v>1</v>
      </c>
      <c r="G40" s="132">
        <v>1</v>
      </c>
      <c r="H40" s="132">
        <v>1</v>
      </c>
      <c r="I40" s="132">
        <v>1</v>
      </c>
      <c r="J40" s="132"/>
      <c r="K40" s="132"/>
      <c r="L40" s="132"/>
      <c r="M40" s="132"/>
      <c r="N40" s="124">
        <f t="shared" si="1"/>
        <v>7</v>
      </c>
    </row>
    <row r="41" spans="1:14" ht="15.75" x14ac:dyDescent="0.25">
      <c r="A41" s="120" t="s">
        <v>186</v>
      </c>
      <c r="B41" s="132"/>
      <c r="C41" s="132"/>
      <c r="D41" s="132"/>
      <c r="E41" s="132">
        <v>1</v>
      </c>
      <c r="F41" s="132">
        <v>1</v>
      </c>
      <c r="G41" s="132"/>
      <c r="H41" s="132">
        <v>1</v>
      </c>
      <c r="I41" s="132">
        <v>1</v>
      </c>
      <c r="J41" s="132"/>
      <c r="K41" s="132"/>
      <c r="L41" s="132"/>
      <c r="M41" s="132"/>
      <c r="N41" s="124">
        <f t="shared" si="1"/>
        <v>4</v>
      </c>
    </row>
    <row r="42" spans="1:14" ht="15.75" x14ac:dyDescent="0.25">
      <c r="A42" s="120" t="s">
        <v>187</v>
      </c>
      <c r="B42" s="132">
        <v>1</v>
      </c>
      <c r="C42" s="132">
        <v>1</v>
      </c>
      <c r="D42" s="132"/>
      <c r="E42" s="132">
        <v>1</v>
      </c>
      <c r="F42" s="132">
        <v>1</v>
      </c>
      <c r="G42" s="132">
        <v>1</v>
      </c>
      <c r="H42" s="132">
        <v>1</v>
      </c>
      <c r="I42" s="132">
        <v>1</v>
      </c>
      <c r="J42" s="132"/>
      <c r="K42" s="132"/>
      <c r="L42" s="132"/>
      <c r="M42" s="132"/>
      <c r="N42" s="124">
        <f t="shared" si="1"/>
        <v>7</v>
      </c>
    </row>
    <row r="43" spans="1:14" ht="15.75" x14ac:dyDescent="0.25">
      <c r="A43" s="120" t="s">
        <v>176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24">
        <f t="shared" si="1"/>
        <v>0</v>
      </c>
    </row>
    <row r="44" spans="1:14" ht="15.75" x14ac:dyDescent="0.25">
      <c r="A44" s="120" t="s">
        <v>147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24">
        <f t="shared" si="1"/>
        <v>0</v>
      </c>
    </row>
    <row r="45" spans="1:14" ht="15.75" x14ac:dyDescent="0.25">
      <c r="A45" s="120" t="s">
        <v>165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24">
        <f t="shared" si="1"/>
        <v>0</v>
      </c>
    </row>
    <row r="46" spans="1:14" ht="15.75" x14ac:dyDescent="0.25">
      <c r="A46" s="120" t="s">
        <v>71</v>
      </c>
      <c r="B46" s="132">
        <v>1</v>
      </c>
      <c r="C46" s="132">
        <v>1</v>
      </c>
      <c r="D46" s="132">
        <v>1</v>
      </c>
      <c r="E46" s="132"/>
      <c r="F46" s="132"/>
      <c r="G46" s="132"/>
      <c r="H46" s="132"/>
      <c r="I46" s="132"/>
      <c r="J46" s="132"/>
      <c r="K46" s="132"/>
      <c r="L46" s="132"/>
      <c r="M46" s="132"/>
      <c r="N46" s="124">
        <f t="shared" si="1"/>
        <v>3</v>
      </c>
    </row>
    <row r="47" spans="1:14" ht="15.75" x14ac:dyDescent="0.25">
      <c r="A47" s="120" t="s">
        <v>166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24">
        <f t="shared" si="1"/>
        <v>0</v>
      </c>
    </row>
    <row r="48" spans="1:14" ht="15.75" x14ac:dyDescent="0.25">
      <c r="A48" s="120" t="s">
        <v>149</v>
      </c>
      <c r="B48" s="132">
        <v>1</v>
      </c>
      <c r="C48" s="132"/>
      <c r="D48" s="132">
        <v>1</v>
      </c>
      <c r="E48" s="132">
        <v>1</v>
      </c>
      <c r="F48" s="132">
        <v>1</v>
      </c>
      <c r="G48" s="132"/>
      <c r="H48" s="132">
        <v>1</v>
      </c>
      <c r="I48" s="132">
        <v>1</v>
      </c>
      <c r="J48" s="132"/>
      <c r="K48" s="132"/>
      <c r="L48" s="132"/>
      <c r="M48" s="132"/>
      <c r="N48" s="124">
        <f t="shared" si="1"/>
        <v>6</v>
      </c>
    </row>
    <row r="49" spans="1:14" ht="15.75" x14ac:dyDescent="0.25">
      <c r="A49" s="120" t="s">
        <v>72</v>
      </c>
      <c r="B49" s="132"/>
      <c r="C49" s="132"/>
      <c r="D49" s="132"/>
      <c r="E49" s="132"/>
      <c r="F49" s="132"/>
      <c r="G49" s="132"/>
      <c r="H49" s="132">
        <v>1</v>
      </c>
      <c r="I49" s="132"/>
      <c r="J49" s="132"/>
      <c r="K49" s="132"/>
      <c r="L49" s="132"/>
      <c r="M49" s="132"/>
      <c r="N49" s="124">
        <f t="shared" si="1"/>
        <v>1</v>
      </c>
    </row>
    <row r="50" spans="1:14" ht="15.75" x14ac:dyDescent="0.25">
      <c r="A50" s="120" t="s">
        <v>192</v>
      </c>
      <c r="B50" s="132"/>
      <c r="C50" s="132">
        <v>1</v>
      </c>
      <c r="D50" s="132">
        <v>1</v>
      </c>
      <c r="E50" s="132">
        <v>1</v>
      </c>
      <c r="F50" s="132">
        <v>1</v>
      </c>
      <c r="G50" s="132">
        <v>1</v>
      </c>
      <c r="H50" s="132">
        <v>1</v>
      </c>
      <c r="I50" s="132">
        <v>1</v>
      </c>
      <c r="J50" s="132"/>
      <c r="K50" s="132"/>
      <c r="L50" s="132"/>
      <c r="M50" s="132"/>
      <c r="N50" s="124">
        <f t="shared" si="1"/>
        <v>7</v>
      </c>
    </row>
    <row r="51" spans="1:14" ht="15.75" x14ac:dyDescent="0.25">
      <c r="A51" s="120" t="s">
        <v>177</v>
      </c>
      <c r="B51" s="132"/>
      <c r="C51" s="132">
        <v>1</v>
      </c>
      <c r="D51" s="132">
        <v>1</v>
      </c>
      <c r="E51" s="132">
        <v>1</v>
      </c>
      <c r="F51" s="132">
        <v>1</v>
      </c>
      <c r="G51" s="132">
        <v>1</v>
      </c>
      <c r="H51" s="132">
        <v>1</v>
      </c>
      <c r="I51" s="132">
        <v>1</v>
      </c>
      <c r="J51" s="132"/>
      <c r="K51" s="132"/>
      <c r="L51" s="132"/>
      <c r="M51" s="132"/>
      <c r="N51" s="124">
        <f t="shared" si="1"/>
        <v>7</v>
      </c>
    </row>
    <row r="52" spans="1:14" ht="15.75" x14ac:dyDescent="0.25">
      <c r="A52" s="120" t="s">
        <v>76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24">
        <f t="shared" si="1"/>
        <v>0</v>
      </c>
    </row>
    <row r="53" spans="1:14" ht="15.75" x14ac:dyDescent="0.25">
      <c r="A53" s="120" t="s">
        <v>195</v>
      </c>
      <c r="B53" s="132">
        <v>1</v>
      </c>
      <c r="C53" s="132">
        <v>1</v>
      </c>
      <c r="D53" s="132">
        <v>1</v>
      </c>
      <c r="E53" s="132">
        <v>1</v>
      </c>
      <c r="F53" s="132">
        <v>1</v>
      </c>
      <c r="G53" s="132">
        <v>1</v>
      </c>
      <c r="H53" s="132">
        <v>1</v>
      </c>
      <c r="I53" s="132">
        <v>1</v>
      </c>
      <c r="J53" s="132"/>
      <c r="K53" s="132"/>
      <c r="L53" s="132"/>
      <c r="M53" s="132"/>
      <c r="N53" s="124">
        <f t="shared" si="1"/>
        <v>8</v>
      </c>
    </row>
    <row r="54" spans="1:14" ht="15.75" x14ac:dyDescent="0.25">
      <c r="A54" s="127" t="s">
        <v>78</v>
      </c>
      <c r="B54" s="126">
        <f>SUM(B2:B53)</f>
        <v>29</v>
      </c>
      <c r="C54" s="126">
        <f>SUM(C2:C53)</f>
        <v>31</v>
      </c>
      <c r="D54" s="126">
        <f>SUM(D2:D53)</f>
        <v>29</v>
      </c>
      <c r="E54" s="126">
        <f>SUM(E2:E53)</f>
        <v>34</v>
      </c>
      <c r="F54" s="126">
        <f>SUM(F2:F53)</f>
        <v>35</v>
      </c>
      <c r="G54" s="126">
        <f t="shared" ref="G54:M54" si="2">SUM(G2:G53)</f>
        <v>32</v>
      </c>
      <c r="H54" s="126">
        <f t="shared" si="2"/>
        <v>35</v>
      </c>
      <c r="I54" s="126">
        <f t="shared" si="2"/>
        <v>35</v>
      </c>
      <c r="J54" s="126">
        <f>SUM(J2:J53)</f>
        <v>0</v>
      </c>
      <c r="K54" s="126">
        <f t="shared" si="2"/>
        <v>0</v>
      </c>
      <c r="L54" s="126">
        <f t="shared" si="2"/>
        <v>0</v>
      </c>
      <c r="M54" s="126">
        <f t="shared" si="2"/>
        <v>0</v>
      </c>
      <c r="N54" s="125">
        <f>SUM(B54:M54)</f>
        <v>260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56"/>
  <sheetViews>
    <sheetView zoomScale="70" zoomScaleNormal="70" workbookViewId="0">
      <selection activeCell="N16" sqref="N16:N55"/>
    </sheetView>
  </sheetViews>
  <sheetFormatPr defaultRowHeight="15" x14ac:dyDescent="0.25"/>
  <cols>
    <col min="1" max="1" width="51.85546875" customWidth="1"/>
    <col min="2" max="13" width="14.140625" customWidth="1"/>
    <col min="14" max="14" width="18.28515625" style="5" bestFit="1" customWidth="1"/>
    <col min="15" max="15" width="25.7109375" customWidth="1"/>
  </cols>
  <sheetData>
    <row r="1" spans="1:15" s="119" customFormat="1" ht="15.75" x14ac:dyDescent="0.25">
      <c r="A1" s="122" t="s">
        <v>32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2" t="s">
        <v>78</v>
      </c>
      <c r="O1" s="122" t="s">
        <v>78</v>
      </c>
    </row>
    <row r="2" spans="1:15" ht="15.75" x14ac:dyDescent="0.25">
      <c r="A2" s="120" t="s">
        <v>87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24">
        <f t="shared" ref="N2:N16" si="0">SUM(B2:M2)</f>
        <v>0</v>
      </c>
      <c r="O2" s="131">
        <f>COUNTA(B1:M1)</f>
        <v>0</v>
      </c>
    </row>
    <row r="3" spans="1:15" ht="15.75" x14ac:dyDescent="0.25">
      <c r="A3" s="120" t="s">
        <v>122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24">
        <f t="shared" si="0"/>
        <v>0</v>
      </c>
    </row>
    <row r="4" spans="1:15" ht="15.75" x14ac:dyDescent="0.25">
      <c r="A4" s="120" t="s">
        <v>172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24">
        <f t="shared" si="0"/>
        <v>0</v>
      </c>
    </row>
    <row r="5" spans="1:15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24">
        <f t="shared" si="0"/>
        <v>0</v>
      </c>
    </row>
    <row r="6" spans="1:15" ht="15.75" x14ac:dyDescent="0.25">
      <c r="A6" s="120" t="s">
        <v>119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24">
        <f t="shared" si="0"/>
        <v>0</v>
      </c>
    </row>
    <row r="7" spans="1:15" ht="15.75" x14ac:dyDescent="0.25">
      <c r="A7" s="120" t="s">
        <v>107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24">
        <f t="shared" si="0"/>
        <v>0</v>
      </c>
    </row>
    <row r="8" spans="1:15" ht="15.75" x14ac:dyDescent="0.25">
      <c r="A8" s="120" t="s">
        <v>152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24">
        <f t="shared" si="0"/>
        <v>0</v>
      </c>
    </row>
    <row r="9" spans="1:15" ht="15.75" x14ac:dyDescent="0.25">
      <c r="A9" s="120" t="s">
        <v>153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24">
        <f t="shared" si="0"/>
        <v>0</v>
      </c>
    </row>
    <row r="10" spans="1:15" ht="15.75" x14ac:dyDescent="0.25">
      <c r="A10" s="120" t="s">
        <v>154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24">
        <f t="shared" si="0"/>
        <v>0</v>
      </c>
    </row>
    <row r="11" spans="1:15" ht="15.75" x14ac:dyDescent="0.25">
      <c r="A11" s="120" t="s">
        <v>134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24">
        <f t="shared" si="0"/>
        <v>0</v>
      </c>
    </row>
    <row r="12" spans="1:15" ht="15.75" x14ac:dyDescent="0.25">
      <c r="A12" s="120" t="s">
        <v>155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24">
        <f t="shared" si="0"/>
        <v>0</v>
      </c>
    </row>
    <row r="13" spans="1:15" ht="15.75" x14ac:dyDescent="0.25">
      <c r="A13" s="120" t="s">
        <v>156</v>
      </c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24">
        <f t="shared" si="0"/>
        <v>0</v>
      </c>
    </row>
    <row r="14" spans="1:15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24">
        <f t="shared" si="0"/>
        <v>0</v>
      </c>
    </row>
    <row r="15" spans="1:15" ht="15.75" x14ac:dyDescent="0.25">
      <c r="A15" s="120" t="s">
        <v>158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24">
        <f t="shared" si="0"/>
        <v>0</v>
      </c>
    </row>
    <row r="16" spans="1:15" ht="15.75" x14ac:dyDescent="0.25">
      <c r="A16" s="120" t="s">
        <v>55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24">
        <f t="shared" si="0"/>
        <v>0</v>
      </c>
    </row>
    <row r="17" spans="1:14" ht="15.75" x14ac:dyDescent="0.25">
      <c r="A17" s="120" t="s">
        <v>193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24">
        <f t="shared" ref="N17:N55" si="1">SUM(B17:M17)</f>
        <v>0</v>
      </c>
    </row>
    <row r="18" spans="1:14" ht="15.75" x14ac:dyDescent="0.25">
      <c r="A18" s="120" t="s">
        <v>56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24">
        <f t="shared" si="1"/>
        <v>0</v>
      </c>
    </row>
    <row r="19" spans="1:14" ht="15.75" x14ac:dyDescent="0.25">
      <c r="A19" s="120" t="s">
        <v>171</v>
      </c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24">
        <f t="shared" si="1"/>
        <v>0</v>
      </c>
    </row>
    <row r="20" spans="1:14" ht="15.75" x14ac:dyDescent="0.25">
      <c r="A20" s="120" t="s">
        <v>173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24">
        <f t="shared" si="1"/>
        <v>0</v>
      </c>
    </row>
    <row r="21" spans="1:14" ht="15.75" x14ac:dyDescent="0.25">
      <c r="A21" s="120" t="s">
        <v>160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24">
        <f t="shared" si="1"/>
        <v>0</v>
      </c>
    </row>
    <row r="22" spans="1:14" ht="15.75" x14ac:dyDescent="0.25">
      <c r="A22" s="120" t="s">
        <v>60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24">
        <f t="shared" si="1"/>
        <v>0</v>
      </c>
    </row>
    <row r="23" spans="1:14" ht="15.75" x14ac:dyDescent="0.25">
      <c r="A23" s="120" t="s">
        <v>194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24">
        <f t="shared" si="1"/>
        <v>0</v>
      </c>
    </row>
    <row r="24" spans="1:14" ht="15.75" x14ac:dyDescent="0.25">
      <c r="A24" s="120" t="s">
        <v>161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24">
        <f t="shared" si="1"/>
        <v>0</v>
      </c>
    </row>
    <row r="25" spans="1:14" ht="15.75" x14ac:dyDescent="0.25">
      <c r="A25" s="120" t="s">
        <v>162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24">
        <f t="shared" si="1"/>
        <v>0</v>
      </c>
    </row>
    <row r="26" spans="1:14" ht="15.75" x14ac:dyDescent="0.25">
      <c r="A26" s="120" t="s">
        <v>80</v>
      </c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24">
        <f t="shared" si="1"/>
        <v>0</v>
      </c>
    </row>
    <row r="27" spans="1:14" ht="15.75" x14ac:dyDescent="0.25">
      <c r="A27" s="120" t="s">
        <v>110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24">
        <f t="shared" si="1"/>
        <v>0</v>
      </c>
    </row>
    <row r="28" spans="1:14" ht="15.75" x14ac:dyDescent="0.25">
      <c r="A28" s="120" t="s">
        <v>82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24">
        <f t="shared" si="1"/>
        <v>0</v>
      </c>
    </row>
    <row r="29" spans="1:14" ht="15.75" x14ac:dyDescent="0.25">
      <c r="A29" s="120" t="s">
        <v>185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24">
        <f t="shared" si="1"/>
        <v>0</v>
      </c>
    </row>
    <row r="30" spans="1:14" ht="15.75" x14ac:dyDescent="0.25">
      <c r="A30" s="120" t="s">
        <v>163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24">
        <f t="shared" si="1"/>
        <v>0</v>
      </c>
    </row>
    <row r="31" spans="1:14" ht="15.75" x14ac:dyDescent="0.25">
      <c r="A31" s="120" t="s">
        <v>113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24">
        <f t="shared" si="1"/>
        <v>0</v>
      </c>
    </row>
    <row r="32" spans="1:14" ht="15.75" x14ac:dyDescent="0.25">
      <c r="A32" s="120" t="s">
        <v>63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24">
        <f t="shared" si="1"/>
        <v>0</v>
      </c>
    </row>
    <row r="33" spans="1:14" ht="15.75" x14ac:dyDescent="0.25">
      <c r="A33" s="120" t="s">
        <v>64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24">
        <f t="shared" si="1"/>
        <v>0</v>
      </c>
    </row>
    <row r="34" spans="1:14" ht="15.75" x14ac:dyDescent="0.25">
      <c r="A34" s="120" t="s">
        <v>114</v>
      </c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24">
        <f t="shared" si="1"/>
        <v>0</v>
      </c>
    </row>
    <row r="35" spans="1:14" ht="15.75" x14ac:dyDescent="0.25">
      <c r="A35" s="120" t="s">
        <v>115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24">
        <f t="shared" si="1"/>
        <v>0</v>
      </c>
    </row>
    <row r="36" spans="1:14" ht="15.75" x14ac:dyDescent="0.25">
      <c r="A36" s="120" t="s">
        <v>190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24">
        <f t="shared" si="1"/>
        <v>0</v>
      </c>
    </row>
    <row r="37" spans="1:14" ht="15.75" x14ac:dyDescent="0.25">
      <c r="A37" s="120" t="s">
        <v>188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24">
        <f t="shared" si="1"/>
        <v>0</v>
      </c>
    </row>
    <row r="38" spans="1:14" ht="15.75" x14ac:dyDescent="0.25">
      <c r="A38" s="120" t="s">
        <v>135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24">
        <f t="shared" si="1"/>
        <v>0</v>
      </c>
    </row>
    <row r="39" spans="1:14" ht="15.75" x14ac:dyDescent="0.25">
      <c r="A39" s="120" t="s">
        <v>164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24">
        <f t="shared" si="1"/>
        <v>0</v>
      </c>
    </row>
    <row r="40" spans="1:14" ht="15.75" x14ac:dyDescent="0.25">
      <c r="A40" s="120" t="s">
        <v>67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24">
        <f t="shared" si="1"/>
        <v>0</v>
      </c>
    </row>
    <row r="41" spans="1:14" ht="15.75" x14ac:dyDescent="0.25">
      <c r="A41" s="120" t="s">
        <v>191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24">
        <f t="shared" si="1"/>
        <v>0</v>
      </c>
    </row>
    <row r="42" spans="1:14" ht="15.75" x14ac:dyDescent="0.25">
      <c r="A42" s="120" t="s">
        <v>186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24">
        <f t="shared" si="1"/>
        <v>0</v>
      </c>
    </row>
    <row r="43" spans="1:14" ht="15.75" x14ac:dyDescent="0.25">
      <c r="A43" s="120" t="s">
        <v>187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24">
        <f t="shared" si="1"/>
        <v>0</v>
      </c>
    </row>
    <row r="44" spans="1:14" ht="15.75" x14ac:dyDescent="0.25">
      <c r="A44" s="120" t="s">
        <v>176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24">
        <f t="shared" si="1"/>
        <v>0</v>
      </c>
    </row>
    <row r="45" spans="1:14" ht="15.75" x14ac:dyDescent="0.25">
      <c r="A45" s="120" t="s">
        <v>147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24">
        <f t="shared" si="1"/>
        <v>0</v>
      </c>
    </row>
    <row r="46" spans="1:14" ht="15.75" x14ac:dyDescent="0.25">
      <c r="A46" s="120" t="s">
        <v>165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24">
        <f t="shared" si="1"/>
        <v>0</v>
      </c>
    </row>
    <row r="47" spans="1:14" ht="15.75" x14ac:dyDescent="0.25">
      <c r="A47" s="120" t="s">
        <v>71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24">
        <f t="shared" si="1"/>
        <v>0</v>
      </c>
    </row>
    <row r="48" spans="1:14" ht="15.75" x14ac:dyDescent="0.25">
      <c r="A48" s="120" t="s">
        <v>166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24">
        <f t="shared" si="1"/>
        <v>0</v>
      </c>
    </row>
    <row r="49" spans="1:14" ht="15.75" x14ac:dyDescent="0.25">
      <c r="A49" s="120" t="s">
        <v>149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24">
        <f t="shared" si="1"/>
        <v>0</v>
      </c>
    </row>
    <row r="50" spans="1:14" ht="15.75" x14ac:dyDescent="0.25">
      <c r="A50" s="120" t="s">
        <v>72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24">
        <f t="shared" si="1"/>
        <v>0</v>
      </c>
    </row>
    <row r="51" spans="1:14" ht="15.75" x14ac:dyDescent="0.25">
      <c r="A51" s="120" t="s">
        <v>192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24">
        <f t="shared" si="1"/>
        <v>0</v>
      </c>
    </row>
    <row r="52" spans="1:14" ht="15.75" x14ac:dyDescent="0.25">
      <c r="A52" s="120" t="s">
        <v>177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24">
        <f t="shared" si="1"/>
        <v>0</v>
      </c>
    </row>
    <row r="53" spans="1:14" ht="15.75" x14ac:dyDescent="0.25">
      <c r="A53" s="120" t="s">
        <v>167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24">
        <f t="shared" si="1"/>
        <v>0</v>
      </c>
    </row>
    <row r="54" spans="1:14" ht="15.75" x14ac:dyDescent="0.25">
      <c r="A54" s="120" t="s">
        <v>76</v>
      </c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24">
        <f t="shared" si="1"/>
        <v>0</v>
      </c>
    </row>
    <row r="55" spans="1:14" ht="15.75" x14ac:dyDescent="0.25">
      <c r="A55" s="120" t="s">
        <v>195</v>
      </c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24">
        <f t="shared" si="1"/>
        <v>0</v>
      </c>
    </row>
    <row r="56" spans="1:14" ht="15.75" x14ac:dyDescent="0.25">
      <c r="A56" s="127" t="s">
        <v>78</v>
      </c>
      <c r="B56" s="126">
        <f t="shared" ref="B56:D56" si="2">SUM(B2:B55)</f>
        <v>0</v>
      </c>
      <c r="C56" s="126">
        <f t="shared" si="2"/>
        <v>0</v>
      </c>
      <c r="D56" s="126">
        <f t="shared" si="2"/>
        <v>0</v>
      </c>
      <c r="E56" s="126">
        <f>SUM(E2:E55)</f>
        <v>0</v>
      </c>
      <c r="F56" s="126">
        <f>SUM(F2:F55)</f>
        <v>0</v>
      </c>
      <c r="G56" s="126">
        <f t="shared" ref="G56:M56" si="3">SUM(G2:G55)</f>
        <v>0</v>
      </c>
      <c r="H56" s="126">
        <f t="shared" si="3"/>
        <v>0</v>
      </c>
      <c r="I56" s="126">
        <f t="shared" si="3"/>
        <v>0</v>
      </c>
      <c r="J56" s="126">
        <f>SUM(J2:J55)</f>
        <v>0</v>
      </c>
      <c r="K56" s="126">
        <f t="shared" si="3"/>
        <v>0</v>
      </c>
      <c r="L56" s="126">
        <f t="shared" si="3"/>
        <v>0</v>
      </c>
      <c r="M56" s="126">
        <f t="shared" si="3"/>
        <v>0</v>
      </c>
      <c r="N56" s="125">
        <f>SUM(B56:M56)</f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6"/>
  <sheetViews>
    <sheetView zoomScale="70" zoomScaleNormal="70" workbookViewId="0">
      <selection activeCell="N16" sqref="N16:N55"/>
    </sheetView>
  </sheetViews>
  <sheetFormatPr defaultRowHeight="15" x14ac:dyDescent="0.25"/>
  <cols>
    <col min="1" max="1" width="51.85546875" customWidth="1"/>
    <col min="2" max="13" width="14.140625" customWidth="1"/>
    <col min="14" max="14" width="18.28515625" style="5" bestFit="1" customWidth="1"/>
    <col min="15" max="15" width="25.7109375" customWidth="1"/>
  </cols>
  <sheetData>
    <row r="1" spans="1:15" s="119" customFormat="1" ht="15.75" x14ac:dyDescent="0.25">
      <c r="A1" s="122" t="s">
        <v>32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2" t="s">
        <v>78</v>
      </c>
      <c r="O1" s="122" t="s">
        <v>78</v>
      </c>
    </row>
    <row r="2" spans="1:15" ht="15.75" x14ac:dyDescent="0.25">
      <c r="A2" s="120" t="s">
        <v>87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24">
        <f t="shared" ref="N2:N16" si="0">SUM(B2:M2)</f>
        <v>0</v>
      </c>
      <c r="O2" s="131">
        <f>COUNTA(B1:M1)</f>
        <v>0</v>
      </c>
    </row>
    <row r="3" spans="1:15" ht="15.75" x14ac:dyDescent="0.25">
      <c r="A3" s="120" t="s">
        <v>122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24">
        <f t="shared" si="0"/>
        <v>0</v>
      </c>
    </row>
    <row r="4" spans="1:15" ht="15.75" x14ac:dyDescent="0.25">
      <c r="A4" s="120" t="s">
        <v>172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24">
        <f t="shared" si="0"/>
        <v>0</v>
      </c>
    </row>
    <row r="5" spans="1:15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24">
        <f t="shared" si="0"/>
        <v>0</v>
      </c>
    </row>
    <row r="6" spans="1:15" ht="15.75" x14ac:dyDescent="0.25">
      <c r="A6" s="120" t="s">
        <v>119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24">
        <f t="shared" si="0"/>
        <v>0</v>
      </c>
    </row>
    <row r="7" spans="1:15" ht="15.75" x14ac:dyDescent="0.25">
      <c r="A7" s="120" t="s">
        <v>107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24">
        <f t="shared" si="0"/>
        <v>0</v>
      </c>
    </row>
    <row r="8" spans="1:15" ht="15.75" x14ac:dyDescent="0.25">
      <c r="A8" s="120" t="s">
        <v>152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24">
        <f t="shared" si="0"/>
        <v>0</v>
      </c>
    </row>
    <row r="9" spans="1:15" ht="15.75" x14ac:dyDescent="0.25">
      <c r="A9" s="120" t="s">
        <v>153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24">
        <f t="shared" si="0"/>
        <v>0</v>
      </c>
    </row>
    <row r="10" spans="1:15" ht="15.75" x14ac:dyDescent="0.25">
      <c r="A10" s="120" t="s">
        <v>154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24">
        <f t="shared" si="0"/>
        <v>0</v>
      </c>
    </row>
    <row r="11" spans="1:15" ht="15.75" x14ac:dyDescent="0.25">
      <c r="A11" s="120" t="s">
        <v>134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24">
        <f t="shared" si="0"/>
        <v>0</v>
      </c>
    </row>
    <row r="12" spans="1:15" ht="15.75" x14ac:dyDescent="0.25">
      <c r="A12" s="120" t="s">
        <v>155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24">
        <f t="shared" si="0"/>
        <v>0</v>
      </c>
    </row>
    <row r="13" spans="1:15" ht="15.75" x14ac:dyDescent="0.25">
      <c r="A13" s="120" t="s">
        <v>156</v>
      </c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24">
        <f t="shared" si="0"/>
        <v>0</v>
      </c>
    </row>
    <row r="14" spans="1:15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24">
        <f t="shared" si="0"/>
        <v>0</v>
      </c>
    </row>
    <row r="15" spans="1:15" ht="15.75" x14ac:dyDescent="0.25">
      <c r="A15" s="120" t="s">
        <v>158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24">
        <f t="shared" si="0"/>
        <v>0</v>
      </c>
    </row>
    <row r="16" spans="1:15" ht="15.75" x14ac:dyDescent="0.25">
      <c r="A16" s="120" t="s">
        <v>55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24">
        <f t="shared" si="0"/>
        <v>0</v>
      </c>
    </row>
    <row r="17" spans="1:14" ht="15.75" x14ac:dyDescent="0.25">
      <c r="A17" s="120" t="s">
        <v>193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24">
        <f t="shared" ref="N17:N55" si="1">SUM(B17:M17)</f>
        <v>0</v>
      </c>
    </row>
    <row r="18" spans="1:14" ht="15.75" x14ac:dyDescent="0.25">
      <c r="A18" s="120" t="s">
        <v>56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24">
        <f t="shared" si="1"/>
        <v>0</v>
      </c>
    </row>
    <row r="19" spans="1:14" ht="15.75" x14ac:dyDescent="0.25">
      <c r="A19" s="120" t="s">
        <v>171</v>
      </c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24">
        <f t="shared" si="1"/>
        <v>0</v>
      </c>
    </row>
    <row r="20" spans="1:14" ht="15.75" x14ac:dyDescent="0.25">
      <c r="A20" s="120" t="s">
        <v>173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24">
        <f t="shared" si="1"/>
        <v>0</v>
      </c>
    </row>
    <row r="21" spans="1:14" ht="15.75" x14ac:dyDescent="0.25">
      <c r="A21" s="120" t="s">
        <v>160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24">
        <f t="shared" si="1"/>
        <v>0</v>
      </c>
    </row>
    <row r="22" spans="1:14" ht="15.75" x14ac:dyDescent="0.25">
      <c r="A22" s="120" t="s">
        <v>60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24">
        <f t="shared" si="1"/>
        <v>0</v>
      </c>
    </row>
    <row r="23" spans="1:14" ht="15.75" x14ac:dyDescent="0.25">
      <c r="A23" s="120" t="s">
        <v>194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24">
        <f t="shared" si="1"/>
        <v>0</v>
      </c>
    </row>
    <row r="24" spans="1:14" ht="15.75" x14ac:dyDescent="0.25">
      <c r="A24" s="120" t="s">
        <v>161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24">
        <f t="shared" si="1"/>
        <v>0</v>
      </c>
    </row>
    <row r="25" spans="1:14" ht="15.75" x14ac:dyDescent="0.25">
      <c r="A25" s="120" t="s">
        <v>162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24">
        <f t="shared" si="1"/>
        <v>0</v>
      </c>
    </row>
    <row r="26" spans="1:14" ht="15.75" x14ac:dyDescent="0.25">
      <c r="A26" s="120" t="s">
        <v>80</v>
      </c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24">
        <f t="shared" si="1"/>
        <v>0</v>
      </c>
    </row>
    <row r="27" spans="1:14" ht="15.75" x14ac:dyDescent="0.25">
      <c r="A27" s="120" t="s">
        <v>110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24">
        <f t="shared" si="1"/>
        <v>0</v>
      </c>
    </row>
    <row r="28" spans="1:14" ht="15.75" x14ac:dyDescent="0.25">
      <c r="A28" s="120" t="s">
        <v>82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24">
        <f t="shared" si="1"/>
        <v>0</v>
      </c>
    </row>
    <row r="29" spans="1:14" ht="15.75" x14ac:dyDescent="0.25">
      <c r="A29" s="120" t="s">
        <v>185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24">
        <f t="shared" si="1"/>
        <v>0</v>
      </c>
    </row>
    <row r="30" spans="1:14" ht="15.75" x14ac:dyDescent="0.25">
      <c r="A30" s="120" t="s">
        <v>163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24">
        <f t="shared" si="1"/>
        <v>0</v>
      </c>
    </row>
    <row r="31" spans="1:14" ht="15.75" x14ac:dyDescent="0.25">
      <c r="A31" s="120" t="s">
        <v>113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24">
        <f t="shared" si="1"/>
        <v>0</v>
      </c>
    </row>
    <row r="32" spans="1:14" ht="15.75" x14ac:dyDescent="0.25">
      <c r="A32" s="120" t="s">
        <v>63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24">
        <f t="shared" si="1"/>
        <v>0</v>
      </c>
    </row>
    <row r="33" spans="1:14" ht="15.75" x14ac:dyDescent="0.25">
      <c r="A33" s="120" t="s">
        <v>64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24">
        <f t="shared" si="1"/>
        <v>0</v>
      </c>
    </row>
    <row r="34" spans="1:14" ht="15.75" x14ac:dyDescent="0.25">
      <c r="A34" s="120" t="s">
        <v>114</v>
      </c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24">
        <f t="shared" si="1"/>
        <v>0</v>
      </c>
    </row>
    <row r="35" spans="1:14" ht="15.75" x14ac:dyDescent="0.25">
      <c r="A35" s="120" t="s">
        <v>115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24">
        <f t="shared" si="1"/>
        <v>0</v>
      </c>
    </row>
    <row r="36" spans="1:14" ht="15.75" x14ac:dyDescent="0.25">
      <c r="A36" s="120" t="s">
        <v>190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24">
        <f t="shared" si="1"/>
        <v>0</v>
      </c>
    </row>
    <row r="37" spans="1:14" ht="15.75" x14ac:dyDescent="0.25">
      <c r="A37" s="120" t="s">
        <v>188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24">
        <f t="shared" si="1"/>
        <v>0</v>
      </c>
    </row>
    <row r="38" spans="1:14" ht="15.75" x14ac:dyDescent="0.25">
      <c r="A38" s="120" t="s">
        <v>135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24">
        <f t="shared" si="1"/>
        <v>0</v>
      </c>
    </row>
    <row r="39" spans="1:14" ht="15.75" x14ac:dyDescent="0.25">
      <c r="A39" s="120" t="s">
        <v>164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24">
        <f t="shared" si="1"/>
        <v>0</v>
      </c>
    </row>
    <row r="40" spans="1:14" ht="15.75" x14ac:dyDescent="0.25">
      <c r="A40" s="120" t="s">
        <v>67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24">
        <f t="shared" si="1"/>
        <v>0</v>
      </c>
    </row>
    <row r="41" spans="1:14" ht="15.75" x14ac:dyDescent="0.25">
      <c r="A41" s="120" t="s">
        <v>191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24">
        <f t="shared" si="1"/>
        <v>0</v>
      </c>
    </row>
    <row r="42" spans="1:14" ht="15.75" x14ac:dyDescent="0.25">
      <c r="A42" s="120" t="s">
        <v>186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24">
        <f t="shared" si="1"/>
        <v>0</v>
      </c>
    </row>
    <row r="43" spans="1:14" ht="15.75" x14ac:dyDescent="0.25">
      <c r="A43" s="120" t="s">
        <v>187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24">
        <f t="shared" si="1"/>
        <v>0</v>
      </c>
    </row>
    <row r="44" spans="1:14" ht="15.75" x14ac:dyDescent="0.25">
      <c r="A44" s="120" t="s">
        <v>176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24">
        <f t="shared" si="1"/>
        <v>0</v>
      </c>
    </row>
    <row r="45" spans="1:14" ht="15.75" x14ac:dyDescent="0.25">
      <c r="A45" s="120" t="s">
        <v>147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24">
        <f t="shared" si="1"/>
        <v>0</v>
      </c>
    </row>
    <row r="46" spans="1:14" ht="15.75" x14ac:dyDescent="0.25">
      <c r="A46" s="120" t="s">
        <v>165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24">
        <f t="shared" si="1"/>
        <v>0</v>
      </c>
    </row>
    <row r="47" spans="1:14" ht="15.75" x14ac:dyDescent="0.25">
      <c r="A47" s="120" t="s">
        <v>71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24">
        <f t="shared" si="1"/>
        <v>0</v>
      </c>
    </row>
    <row r="48" spans="1:14" ht="15.75" x14ac:dyDescent="0.25">
      <c r="A48" s="120" t="s">
        <v>166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24">
        <f t="shared" si="1"/>
        <v>0</v>
      </c>
    </row>
    <row r="49" spans="1:14" ht="15.75" x14ac:dyDescent="0.25">
      <c r="A49" s="120" t="s">
        <v>149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24">
        <f t="shared" si="1"/>
        <v>0</v>
      </c>
    </row>
    <row r="50" spans="1:14" ht="15.75" x14ac:dyDescent="0.25">
      <c r="A50" s="120" t="s">
        <v>72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24">
        <f t="shared" si="1"/>
        <v>0</v>
      </c>
    </row>
    <row r="51" spans="1:14" ht="15.75" x14ac:dyDescent="0.25">
      <c r="A51" s="120" t="s">
        <v>192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24">
        <f t="shared" si="1"/>
        <v>0</v>
      </c>
    </row>
    <row r="52" spans="1:14" ht="15.75" x14ac:dyDescent="0.25">
      <c r="A52" s="120" t="s">
        <v>177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24">
        <f t="shared" si="1"/>
        <v>0</v>
      </c>
    </row>
    <row r="53" spans="1:14" ht="15.75" x14ac:dyDescent="0.25">
      <c r="A53" s="120" t="s">
        <v>167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24">
        <f t="shared" si="1"/>
        <v>0</v>
      </c>
    </row>
    <row r="54" spans="1:14" ht="15.75" x14ac:dyDescent="0.25">
      <c r="A54" s="120" t="s">
        <v>76</v>
      </c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24">
        <f t="shared" si="1"/>
        <v>0</v>
      </c>
    </row>
    <row r="55" spans="1:14" ht="15.75" x14ac:dyDescent="0.25">
      <c r="A55" s="120" t="s">
        <v>195</v>
      </c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24">
        <f t="shared" si="1"/>
        <v>0</v>
      </c>
    </row>
    <row r="56" spans="1:14" ht="15.75" x14ac:dyDescent="0.25">
      <c r="A56" s="127" t="s">
        <v>78</v>
      </c>
      <c r="B56" s="126">
        <f t="shared" ref="B56:D56" si="2">SUM(B2:B55)</f>
        <v>0</v>
      </c>
      <c r="C56" s="126">
        <f t="shared" si="2"/>
        <v>0</v>
      </c>
      <c r="D56" s="126">
        <f t="shared" si="2"/>
        <v>0</v>
      </c>
      <c r="E56" s="126">
        <f>SUM(E2:E55)</f>
        <v>0</v>
      </c>
      <c r="F56" s="126">
        <f>SUM(F2:F55)</f>
        <v>0</v>
      </c>
      <c r="G56" s="126">
        <f t="shared" ref="G56:M56" si="3">SUM(G2:G55)</f>
        <v>0</v>
      </c>
      <c r="H56" s="126">
        <f t="shared" si="3"/>
        <v>0</v>
      </c>
      <c r="I56" s="126">
        <f t="shared" si="3"/>
        <v>0</v>
      </c>
      <c r="J56" s="126">
        <f>SUM(J2:J55)</f>
        <v>0</v>
      </c>
      <c r="K56" s="126">
        <f t="shared" si="3"/>
        <v>0</v>
      </c>
      <c r="L56" s="126">
        <f t="shared" si="3"/>
        <v>0</v>
      </c>
      <c r="M56" s="126">
        <f t="shared" si="3"/>
        <v>0</v>
      </c>
      <c r="N56" s="125">
        <f>SUM(B56:M56)</f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6"/>
  <sheetViews>
    <sheetView zoomScale="70" zoomScaleNormal="70" workbookViewId="0">
      <selection activeCell="N16" sqref="N16:N17"/>
    </sheetView>
  </sheetViews>
  <sheetFormatPr defaultRowHeight="15" x14ac:dyDescent="0.25"/>
  <cols>
    <col min="1" max="1" width="51.85546875" customWidth="1"/>
    <col min="2" max="13" width="14.140625" customWidth="1"/>
    <col min="14" max="14" width="18.28515625" style="5" bestFit="1" customWidth="1"/>
    <col min="15" max="15" width="25.7109375" customWidth="1"/>
  </cols>
  <sheetData>
    <row r="1" spans="1:15" s="119" customFormat="1" ht="15.75" x14ac:dyDescent="0.25">
      <c r="A1" s="122" t="s">
        <v>32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2" t="s">
        <v>78</v>
      </c>
      <c r="O1" s="122" t="s">
        <v>78</v>
      </c>
    </row>
    <row r="2" spans="1:15" ht="15.75" x14ac:dyDescent="0.25">
      <c r="A2" s="120" t="s">
        <v>87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24">
        <f t="shared" ref="N2:N21" si="0">SUM(B2:M2)</f>
        <v>0</v>
      </c>
      <c r="O2" s="131">
        <f>COUNTA(B1:M1)</f>
        <v>0</v>
      </c>
    </row>
    <row r="3" spans="1:15" ht="15.75" x14ac:dyDescent="0.25">
      <c r="A3" s="120" t="s">
        <v>122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24">
        <f t="shared" si="0"/>
        <v>0</v>
      </c>
    </row>
    <row r="4" spans="1:15" ht="15.75" x14ac:dyDescent="0.25">
      <c r="A4" s="120" t="s">
        <v>172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24">
        <f t="shared" si="0"/>
        <v>0</v>
      </c>
    </row>
    <row r="5" spans="1:15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24">
        <f t="shared" si="0"/>
        <v>0</v>
      </c>
    </row>
    <row r="6" spans="1:15" ht="15.75" x14ac:dyDescent="0.25">
      <c r="A6" s="120" t="s">
        <v>119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24">
        <f t="shared" si="0"/>
        <v>0</v>
      </c>
    </row>
    <row r="7" spans="1:15" ht="15.75" x14ac:dyDescent="0.25">
      <c r="A7" s="120" t="s">
        <v>107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24">
        <f t="shared" si="0"/>
        <v>0</v>
      </c>
    </row>
    <row r="8" spans="1:15" ht="15.75" x14ac:dyDescent="0.25">
      <c r="A8" s="120" t="s">
        <v>152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24">
        <f t="shared" si="0"/>
        <v>0</v>
      </c>
    </row>
    <row r="9" spans="1:15" ht="15.75" x14ac:dyDescent="0.25">
      <c r="A9" s="120" t="s">
        <v>153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24">
        <f t="shared" si="0"/>
        <v>0</v>
      </c>
    </row>
    <row r="10" spans="1:15" ht="15.75" x14ac:dyDescent="0.25">
      <c r="A10" s="120" t="s">
        <v>154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24">
        <f t="shared" si="0"/>
        <v>0</v>
      </c>
    </row>
    <row r="11" spans="1:15" ht="15.75" x14ac:dyDescent="0.25">
      <c r="A11" s="120" t="s">
        <v>134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24">
        <f t="shared" si="0"/>
        <v>0</v>
      </c>
    </row>
    <row r="12" spans="1:15" ht="15.75" x14ac:dyDescent="0.25">
      <c r="A12" s="120" t="s">
        <v>155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24">
        <f t="shared" si="0"/>
        <v>0</v>
      </c>
    </row>
    <row r="13" spans="1:15" ht="15.75" x14ac:dyDescent="0.25">
      <c r="A13" s="120" t="s">
        <v>156</v>
      </c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24">
        <f t="shared" si="0"/>
        <v>0</v>
      </c>
    </row>
    <row r="14" spans="1:15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24">
        <f t="shared" si="0"/>
        <v>0</v>
      </c>
    </row>
    <row r="15" spans="1:15" ht="15.75" x14ac:dyDescent="0.25">
      <c r="A15" s="120" t="s">
        <v>158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24">
        <f t="shared" si="0"/>
        <v>0</v>
      </c>
    </row>
    <row r="16" spans="1:15" ht="15.75" x14ac:dyDescent="0.25">
      <c r="A16" s="120" t="s">
        <v>55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24">
        <f t="shared" si="0"/>
        <v>0</v>
      </c>
    </row>
    <row r="17" spans="1:14" ht="15.75" x14ac:dyDescent="0.25">
      <c r="A17" s="120" t="s">
        <v>193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24">
        <f t="shared" si="0"/>
        <v>0</v>
      </c>
    </row>
    <row r="18" spans="1:14" ht="15.75" x14ac:dyDescent="0.25">
      <c r="A18" s="120" t="s">
        <v>56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24">
        <f t="shared" si="0"/>
        <v>0</v>
      </c>
    </row>
    <row r="19" spans="1:14" ht="15.75" x14ac:dyDescent="0.25">
      <c r="A19" s="120" t="s">
        <v>171</v>
      </c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24">
        <f t="shared" si="0"/>
        <v>0</v>
      </c>
    </row>
    <row r="20" spans="1:14" ht="15.75" x14ac:dyDescent="0.25">
      <c r="A20" s="120" t="s">
        <v>173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24">
        <f t="shared" si="0"/>
        <v>0</v>
      </c>
    </row>
    <row r="21" spans="1:14" ht="15.75" x14ac:dyDescent="0.25">
      <c r="A21" s="120" t="s">
        <v>160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24">
        <f t="shared" si="0"/>
        <v>0</v>
      </c>
    </row>
    <row r="22" spans="1:14" ht="15.75" x14ac:dyDescent="0.25">
      <c r="A22" s="120" t="s">
        <v>60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24">
        <f t="shared" ref="N22:N55" si="1">SUM(B22:M22)</f>
        <v>0</v>
      </c>
    </row>
    <row r="23" spans="1:14" ht="15.75" x14ac:dyDescent="0.25">
      <c r="A23" s="120" t="s">
        <v>194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24">
        <f t="shared" si="1"/>
        <v>0</v>
      </c>
    </row>
    <row r="24" spans="1:14" ht="15.75" x14ac:dyDescent="0.25">
      <c r="A24" s="120" t="s">
        <v>161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24">
        <f t="shared" si="1"/>
        <v>0</v>
      </c>
    </row>
    <row r="25" spans="1:14" ht="15.75" x14ac:dyDescent="0.25">
      <c r="A25" s="120" t="s">
        <v>162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24">
        <f t="shared" si="1"/>
        <v>0</v>
      </c>
    </row>
    <row r="26" spans="1:14" ht="15.75" x14ac:dyDescent="0.25">
      <c r="A26" s="120" t="s">
        <v>80</v>
      </c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24">
        <f t="shared" si="1"/>
        <v>0</v>
      </c>
    </row>
    <row r="27" spans="1:14" ht="15.75" x14ac:dyDescent="0.25">
      <c r="A27" s="120" t="s">
        <v>110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24">
        <f t="shared" si="1"/>
        <v>0</v>
      </c>
    </row>
    <row r="28" spans="1:14" ht="15.75" x14ac:dyDescent="0.25">
      <c r="A28" s="120" t="s">
        <v>82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24">
        <f t="shared" si="1"/>
        <v>0</v>
      </c>
    </row>
    <row r="29" spans="1:14" ht="15.75" x14ac:dyDescent="0.25">
      <c r="A29" s="120" t="s">
        <v>185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24">
        <f t="shared" si="1"/>
        <v>0</v>
      </c>
    </row>
    <row r="30" spans="1:14" ht="15.75" x14ac:dyDescent="0.25">
      <c r="A30" s="120" t="s">
        <v>163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24">
        <f t="shared" si="1"/>
        <v>0</v>
      </c>
    </row>
    <row r="31" spans="1:14" ht="15.75" x14ac:dyDescent="0.25">
      <c r="A31" s="120" t="s">
        <v>113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24">
        <f t="shared" si="1"/>
        <v>0</v>
      </c>
    </row>
    <row r="32" spans="1:14" ht="15.75" x14ac:dyDescent="0.25">
      <c r="A32" s="120" t="s">
        <v>63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24">
        <f t="shared" si="1"/>
        <v>0</v>
      </c>
    </row>
    <row r="33" spans="1:14" ht="15.75" x14ac:dyDescent="0.25">
      <c r="A33" s="120" t="s">
        <v>64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24">
        <f t="shared" si="1"/>
        <v>0</v>
      </c>
    </row>
    <row r="34" spans="1:14" ht="15.75" x14ac:dyDescent="0.25">
      <c r="A34" s="120" t="s">
        <v>114</v>
      </c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24">
        <f t="shared" si="1"/>
        <v>0</v>
      </c>
    </row>
    <row r="35" spans="1:14" ht="15.75" x14ac:dyDescent="0.25">
      <c r="A35" s="120" t="s">
        <v>115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24">
        <f t="shared" si="1"/>
        <v>0</v>
      </c>
    </row>
    <row r="36" spans="1:14" ht="15.75" x14ac:dyDescent="0.25">
      <c r="A36" s="120" t="s">
        <v>190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24">
        <f t="shared" si="1"/>
        <v>0</v>
      </c>
    </row>
    <row r="37" spans="1:14" ht="15.75" x14ac:dyDescent="0.25">
      <c r="A37" s="120" t="s">
        <v>188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24">
        <f t="shared" si="1"/>
        <v>0</v>
      </c>
    </row>
    <row r="38" spans="1:14" ht="15.75" x14ac:dyDescent="0.25">
      <c r="A38" s="120" t="s">
        <v>135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24">
        <f t="shared" si="1"/>
        <v>0</v>
      </c>
    </row>
    <row r="39" spans="1:14" ht="15.75" x14ac:dyDescent="0.25">
      <c r="A39" s="120" t="s">
        <v>164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24">
        <f t="shared" si="1"/>
        <v>0</v>
      </c>
    </row>
    <row r="40" spans="1:14" ht="15.75" x14ac:dyDescent="0.25">
      <c r="A40" s="120" t="s">
        <v>67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24">
        <f t="shared" si="1"/>
        <v>0</v>
      </c>
    </row>
    <row r="41" spans="1:14" ht="15.75" x14ac:dyDescent="0.25">
      <c r="A41" s="120" t="s">
        <v>191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24">
        <f t="shared" si="1"/>
        <v>0</v>
      </c>
    </row>
    <row r="42" spans="1:14" ht="15.75" x14ac:dyDescent="0.25">
      <c r="A42" s="120" t="s">
        <v>186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24">
        <f t="shared" si="1"/>
        <v>0</v>
      </c>
    </row>
    <row r="43" spans="1:14" ht="15.75" x14ac:dyDescent="0.25">
      <c r="A43" s="120" t="s">
        <v>187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24">
        <f t="shared" si="1"/>
        <v>0</v>
      </c>
    </row>
    <row r="44" spans="1:14" ht="15.75" x14ac:dyDescent="0.25">
      <c r="A44" s="120" t="s">
        <v>176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24">
        <f t="shared" si="1"/>
        <v>0</v>
      </c>
    </row>
    <row r="45" spans="1:14" ht="15.75" x14ac:dyDescent="0.25">
      <c r="A45" s="120" t="s">
        <v>147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24">
        <f t="shared" si="1"/>
        <v>0</v>
      </c>
    </row>
    <row r="46" spans="1:14" ht="15.75" x14ac:dyDescent="0.25">
      <c r="A46" s="120" t="s">
        <v>165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24">
        <f t="shared" si="1"/>
        <v>0</v>
      </c>
    </row>
    <row r="47" spans="1:14" ht="15.75" x14ac:dyDescent="0.25">
      <c r="A47" s="120" t="s">
        <v>71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24">
        <f t="shared" si="1"/>
        <v>0</v>
      </c>
    </row>
    <row r="48" spans="1:14" ht="15.75" x14ac:dyDescent="0.25">
      <c r="A48" s="120" t="s">
        <v>166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24">
        <f t="shared" si="1"/>
        <v>0</v>
      </c>
    </row>
    <row r="49" spans="1:14" ht="15.75" x14ac:dyDescent="0.25">
      <c r="A49" s="120" t="s">
        <v>149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24">
        <f t="shared" si="1"/>
        <v>0</v>
      </c>
    </row>
    <row r="50" spans="1:14" ht="15.75" x14ac:dyDescent="0.25">
      <c r="A50" s="120" t="s">
        <v>72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24">
        <f t="shared" si="1"/>
        <v>0</v>
      </c>
    </row>
    <row r="51" spans="1:14" ht="15.75" x14ac:dyDescent="0.25">
      <c r="A51" s="120" t="s">
        <v>192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24">
        <f t="shared" si="1"/>
        <v>0</v>
      </c>
    </row>
    <row r="52" spans="1:14" ht="15.75" x14ac:dyDescent="0.25">
      <c r="A52" s="120" t="s">
        <v>177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24">
        <f t="shared" si="1"/>
        <v>0</v>
      </c>
    </row>
    <row r="53" spans="1:14" ht="15.75" x14ac:dyDescent="0.25">
      <c r="A53" s="120" t="s">
        <v>167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24">
        <f t="shared" si="1"/>
        <v>0</v>
      </c>
    </row>
    <row r="54" spans="1:14" ht="15.75" x14ac:dyDescent="0.25">
      <c r="A54" s="120" t="s">
        <v>76</v>
      </c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24">
        <f t="shared" si="1"/>
        <v>0</v>
      </c>
    </row>
    <row r="55" spans="1:14" ht="15.75" x14ac:dyDescent="0.25">
      <c r="A55" s="120" t="s">
        <v>195</v>
      </c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24">
        <f t="shared" si="1"/>
        <v>0</v>
      </c>
    </row>
    <row r="56" spans="1:14" ht="15.75" x14ac:dyDescent="0.25">
      <c r="A56" s="127" t="s">
        <v>78</v>
      </c>
      <c r="B56" s="126">
        <f t="shared" ref="B56:D56" si="2">SUM(B2:B55)</f>
        <v>0</v>
      </c>
      <c r="C56" s="126">
        <f t="shared" si="2"/>
        <v>0</v>
      </c>
      <c r="D56" s="126">
        <f t="shared" si="2"/>
        <v>0</v>
      </c>
      <c r="E56" s="126">
        <f>SUM(E2:E55)</f>
        <v>0</v>
      </c>
      <c r="F56" s="126">
        <f>SUM(F2:F55)</f>
        <v>0</v>
      </c>
      <c r="G56" s="126">
        <f t="shared" ref="G56:M56" si="3">SUM(G2:G55)</f>
        <v>0</v>
      </c>
      <c r="H56" s="126">
        <f t="shared" si="3"/>
        <v>0</v>
      </c>
      <c r="I56" s="126">
        <f t="shared" si="3"/>
        <v>0</v>
      </c>
      <c r="J56" s="126">
        <f>SUM(J2:J55)</f>
        <v>0</v>
      </c>
      <c r="K56" s="126">
        <f t="shared" si="3"/>
        <v>0</v>
      </c>
      <c r="L56" s="126">
        <f t="shared" si="3"/>
        <v>0</v>
      </c>
      <c r="M56" s="126">
        <f t="shared" si="3"/>
        <v>0</v>
      </c>
      <c r="N56" s="125">
        <f>SUM(B56:M56)</f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56"/>
  <sheetViews>
    <sheetView zoomScale="70" zoomScaleNormal="70" workbookViewId="0">
      <selection activeCell="E31" sqref="E31"/>
    </sheetView>
  </sheetViews>
  <sheetFormatPr defaultRowHeight="15" x14ac:dyDescent="0.25"/>
  <cols>
    <col min="1" max="1" width="51.85546875" customWidth="1"/>
    <col min="2" max="13" width="14.140625" customWidth="1"/>
    <col min="14" max="14" width="18.28515625" style="5" bestFit="1" customWidth="1"/>
    <col min="15" max="15" width="25.7109375" customWidth="1"/>
  </cols>
  <sheetData>
    <row r="1" spans="1:15" s="119" customFormat="1" ht="15.75" x14ac:dyDescent="0.25">
      <c r="A1" s="122" t="s">
        <v>32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2" t="s">
        <v>78</v>
      </c>
      <c r="O1" s="122" t="s">
        <v>78</v>
      </c>
    </row>
    <row r="2" spans="1:15" ht="15.75" x14ac:dyDescent="0.25">
      <c r="A2" s="120" t="s">
        <v>87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24">
        <f t="shared" ref="N2:N16" si="0">SUM(B2:M2)</f>
        <v>0</v>
      </c>
      <c r="O2" s="131">
        <f>COUNTA(B1:M1)</f>
        <v>0</v>
      </c>
    </row>
    <row r="3" spans="1:15" ht="15.75" x14ac:dyDescent="0.25">
      <c r="A3" s="120" t="s">
        <v>122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24">
        <f t="shared" si="0"/>
        <v>0</v>
      </c>
    </row>
    <row r="4" spans="1:15" ht="15.75" x14ac:dyDescent="0.25">
      <c r="A4" s="120" t="s">
        <v>172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24">
        <f t="shared" si="0"/>
        <v>0</v>
      </c>
    </row>
    <row r="5" spans="1:15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24">
        <f t="shared" si="0"/>
        <v>0</v>
      </c>
    </row>
    <row r="6" spans="1:15" ht="15.75" x14ac:dyDescent="0.25">
      <c r="A6" s="120" t="s">
        <v>119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24">
        <f t="shared" si="0"/>
        <v>0</v>
      </c>
    </row>
    <row r="7" spans="1:15" ht="15.75" x14ac:dyDescent="0.25">
      <c r="A7" s="120" t="s">
        <v>107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24">
        <f t="shared" si="0"/>
        <v>0</v>
      </c>
    </row>
    <row r="8" spans="1:15" ht="15.75" x14ac:dyDescent="0.25">
      <c r="A8" s="120" t="s">
        <v>152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24">
        <f t="shared" si="0"/>
        <v>0</v>
      </c>
    </row>
    <row r="9" spans="1:15" ht="15.75" x14ac:dyDescent="0.25">
      <c r="A9" s="120" t="s">
        <v>153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24">
        <f t="shared" si="0"/>
        <v>0</v>
      </c>
    </row>
    <row r="10" spans="1:15" ht="15.75" x14ac:dyDescent="0.25">
      <c r="A10" s="120" t="s">
        <v>154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24">
        <f t="shared" si="0"/>
        <v>0</v>
      </c>
    </row>
    <row r="11" spans="1:15" ht="15.75" x14ac:dyDescent="0.25">
      <c r="A11" s="120" t="s">
        <v>134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24">
        <f t="shared" si="0"/>
        <v>0</v>
      </c>
    </row>
    <row r="12" spans="1:15" ht="15.75" x14ac:dyDescent="0.25">
      <c r="A12" s="120" t="s">
        <v>155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24">
        <f t="shared" si="0"/>
        <v>0</v>
      </c>
    </row>
    <row r="13" spans="1:15" ht="15.75" x14ac:dyDescent="0.25">
      <c r="A13" s="120" t="s">
        <v>156</v>
      </c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24">
        <f t="shared" si="0"/>
        <v>0</v>
      </c>
    </row>
    <row r="14" spans="1:15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24">
        <f t="shared" si="0"/>
        <v>0</v>
      </c>
    </row>
    <row r="15" spans="1:15" ht="15.75" x14ac:dyDescent="0.25">
      <c r="A15" s="120" t="s">
        <v>158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24">
        <f t="shared" si="0"/>
        <v>0</v>
      </c>
    </row>
    <row r="16" spans="1:15" ht="15.75" x14ac:dyDescent="0.25">
      <c r="A16" s="120" t="s">
        <v>55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24">
        <f t="shared" si="0"/>
        <v>0</v>
      </c>
    </row>
    <row r="17" spans="1:14" ht="15.75" x14ac:dyDescent="0.25">
      <c r="A17" s="120" t="s">
        <v>193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24">
        <f t="shared" ref="N17:N55" si="1">SUM(B17:M17)</f>
        <v>0</v>
      </c>
    </row>
    <row r="18" spans="1:14" ht="15.75" x14ac:dyDescent="0.25">
      <c r="A18" s="120" t="s">
        <v>56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24">
        <f t="shared" si="1"/>
        <v>0</v>
      </c>
    </row>
    <row r="19" spans="1:14" ht="15.75" x14ac:dyDescent="0.25">
      <c r="A19" s="120" t="s">
        <v>171</v>
      </c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24">
        <f t="shared" si="1"/>
        <v>0</v>
      </c>
    </row>
    <row r="20" spans="1:14" ht="15.75" x14ac:dyDescent="0.25">
      <c r="A20" s="120" t="s">
        <v>173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24">
        <f t="shared" si="1"/>
        <v>0</v>
      </c>
    </row>
    <row r="21" spans="1:14" ht="15.75" x14ac:dyDescent="0.25">
      <c r="A21" s="120" t="s">
        <v>160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24">
        <f t="shared" si="1"/>
        <v>0</v>
      </c>
    </row>
    <row r="22" spans="1:14" ht="15.75" x14ac:dyDescent="0.25">
      <c r="A22" s="120" t="s">
        <v>60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24">
        <f t="shared" si="1"/>
        <v>0</v>
      </c>
    </row>
    <row r="23" spans="1:14" ht="15.75" x14ac:dyDescent="0.25">
      <c r="A23" s="120" t="s">
        <v>194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24">
        <f t="shared" si="1"/>
        <v>0</v>
      </c>
    </row>
    <row r="24" spans="1:14" ht="15.75" x14ac:dyDescent="0.25">
      <c r="A24" s="120" t="s">
        <v>161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24">
        <f t="shared" si="1"/>
        <v>0</v>
      </c>
    </row>
    <row r="25" spans="1:14" ht="15.75" x14ac:dyDescent="0.25">
      <c r="A25" s="120" t="s">
        <v>162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24">
        <f t="shared" si="1"/>
        <v>0</v>
      </c>
    </row>
    <row r="26" spans="1:14" ht="15.75" x14ac:dyDescent="0.25">
      <c r="A26" s="120" t="s">
        <v>80</v>
      </c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24">
        <f t="shared" si="1"/>
        <v>0</v>
      </c>
    </row>
    <row r="27" spans="1:14" ht="15.75" x14ac:dyDescent="0.25">
      <c r="A27" s="120" t="s">
        <v>110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24">
        <f t="shared" si="1"/>
        <v>0</v>
      </c>
    </row>
    <row r="28" spans="1:14" ht="15.75" x14ac:dyDescent="0.25">
      <c r="A28" s="120" t="s">
        <v>82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24">
        <f t="shared" si="1"/>
        <v>0</v>
      </c>
    </row>
    <row r="29" spans="1:14" ht="15.75" x14ac:dyDescent="0.25">
      <c r="A29" s="120" t="s">
        <v>185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24">
        <f t="shared" si="1"/>
        <v>0</v>
      </c>
    </row>
    <row r="30" spans="1:14" ht="15.75" x14ac:dyDescent="0.25">
      <c r="A30" s="120" t="s">
        <v>163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24">
        <f t="shared" si="1"/>
        <v>0</v>
      </c>
    </row>
    <row r="31" spans="1:14" ht="15.75" x14ac:dyDescent="0.25">
      <c r="A31" s="120" t="s">
        <v>113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24">
        <f t="shared" si="1"/>
        <v>0</v>
      </c>
    </row>
    <row r="32" spans="1:14" ht="15.75" x14ac:dyDescent="0.25">
      <c r="A32" s="120" t="s">
        <v>63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24">
        <f t="shared" si="1"/>
        <v>0</v>
      </c>
    </row>
    <row r="33" spans="1:14" ht="15.75" x14ac:dyDescent="0.25">
      <c r="A33" s="120" t="s">
        <v>64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24">
        <f t="shared" si="1"/>
        <v>0</v>
      </c>
    </row>
    <row r="34" spans="1:14" ht="15.75" x14ac:dyDescent="0.25">
      <c r="A34" s="120" t="s">
        <v>114</v>
      </c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24">
        <f t="shared" si="1"/>
        <v>0</v>
      </c>
    </row>
    <row r="35" spans="1:14" ht="15.75" x14ac:dyDescent="0.25">
      <c r="A35" s="120" t="s">
        <v>115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24">
        <f t="shared" si="1"/>
        <v>0</v>
      </c>
    </row>
    <row r="36" spans="1:14" ht="15.75" x14ac:dyDescent="0.25">
      <c r="A36" s="120" t="s">
        <v>190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24">
        <f t="shared" si="1"/>
        <v>0</v>
      </c>
    </row>
    <row r="37" spans="1:14" ht="15.75" x14ac:dyDescent="0.25">
      <c r="A37" s="120" t="s">
        <v>188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24">
        <f t="shared" si="1"/>
        <v>0</v>
      </c>
    </row>
    <row r="38" spans="1:14" ht="15.75" x14ac:dyDescent="0.25">
      <c r="A38" s="120" t="s">
        <v>135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24">
        <f t="shared" si="1"/>
        <v>0</v>
      </c>
    </row>
    <row r="39" spans="1:14" ht="15.75" x14ac:dyDescent="0.25">
      <c r="A39" s="120" t="s">
        <v>164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24">
        <f t="shared" si="1"/>
        <v>0</v>
      </c>
    </row>
    <row r="40" spans="1:14" ht="15.75" x14ac:dyDescent="0.25">
      <c r="A40" s="120" t="s">
        <v>67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24">
        <f t="shared" si="1"/>
        <v>0</v>
      </c>
    </row>
    <row r="41" spans="1:14" ht="15.75" x14ac:dyDescent="0.25">
      <c r="A41" s="120" t="s">
        <v>191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24">
        <f t="shared" si="1"/>
        <v>0</v>
      </c>
    </row>
    <row r="42" spans="1:14" ht="15.75" x14ac:dyDescent="0.25">
      <c r="A42" s="120" t="s">
        <v>186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24">
        <f t="shared" si="1"/>
        <v>0</v>
      </c>
    </row>
    <row r="43" spans="1:14" ht="15.75" x14ac:dyDescent="0.25">
      <c r="A43" s="120" t="s">
        <v>187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24">
        <f t="shared" si="1"/>
        <v>0</v>
      </c>
    </row>
    <row r="44" spans="1:14" ht="15.75" x14ac:dyDescent="0.25">
      <c r="A44" s="120" t="s">
        <v>176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24">
        <f t="shared" si="1"/>
        <v>0</v>
      </c>
    </row>
    <row r="45" spans="1:14" ht="15.75" x14ac:dyDescent="0.25">
      <c r="A45" s="120" t="s">
        <v>147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24">
        <f t="shared" si="1"/>
        <v>0</v>
      </c>
    </row>
    <row r="46" spans="1:14" ht="15.75" x14ac:dyDescent="0.25">
      <c r="A46" s="120" t="s">
        <v>165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24">
        <f t="shared" si="1"/>
        <v>0</v>
      </c>
    </row>
    <row r="47" spans="1:14" ht="15.75" x14ac:dyDescent="0.25">
      <c r="A47" s="120" t="s">
        <v>71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24">
        <f t="shared" si="1"/>
        <v>0</v>
      </c>
    </row>
    <row r="48" spans="1:14" ht="15.75" x14ac:dyDescent="0.25">
      <c r="A48" s="120" t="s">
        <v>166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24">
        <f t="shared" si="1"/>
        <v>0</v>
      </c>
    </row>
    <row r="49" spans="1:14" ht="15.75" x14ac:dyDescent="0.25">
      <c r="A49" s="120" t="s">
        <v>149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24">
        <f t="shared" si="1"/>
        <v>0</v>
      </c>
    </row>
    <row r="50" spans="1:14" ht="15.75" x14ac:dyDescent="0.25">
      <c r="A50" s="120" t="s">
        <v>72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24">
        <f t="shared" si="1"/>
        <v>0</v>
      </c>
    </row>
    <row r="51" spans="1:14" ht="15.75" x14ac:dyDescent="0.25">
      <c r="A51" s="120" t="s">
        <v>192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24">
        <f t="shared" si="1"/>
        <v>0</v>
      </c>
    </row>
    <row r="52" spans="1:14" ht="15.75" x14ac:dyDescent="0.25">
      <c r="A52" s="120" t="s">
        <v>177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24">
        <f t="shared" si="1"/>
        <v>0</v>
      </c>
    </row>
    <row r="53" spans="1:14" ht="15.75" x14ac:dyDescent="0.25">
      <c r="A53" s="120" t="s">
        <v>167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24">
        <f t="shared" si="1"/>
        <v>0</v>
      </c>
    </row>
    <row r="54" spans="1:14" ht="15.75" x14ac:dyDescent="0.25">
      <c r="A54" s="120" t="s">
        <v>76</v>
      </c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24">
        <f t="shared" si="1"/>
        <v>0</v>
      </c>
    </row>
    <row r="55" spans="1:14" ht="15.75" x14ac:dyDescent="0.25">
      <c r="A55" s="120" t="s">
        <v>195</v>
      </c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24">
        <f t="shared" si="1"/>
        <v>0</v>
      </c>
    </row>
    <row r="56" spans="1:14" ht="15.75" x14ac:dyDescent="0.25">
      <c r="A56" s="127" t="s">
        <v>78</v>
      </c>
      <c r="B56" s="126">
        <f t="shared" ref="B56:D56" si="2">SUM(B2:B55)</f>
        <v>0</v>
      </c>
      <c r="C56" s="126">
        <f t="shared" si="2"/>
        <v>0</v>
      </c>
      <c r="D56" s="126">
        <f t="shared" si="2"/>
        <v>0</v>
      </c>
      <c r="E56" s="126">
        <f>SUM(E2:E55)</f>
        <v>0</v>
      </c>
      <c r="F56" s="126">
        <f>SUM(F2:F55)</f>
        <v>0</v>
      </c>
      <c r="G56" s="126">
        <f t="shared" ref="G56:M56" si="3">SUM(G2:G55)</f>
        <v>0</v>
      </c>
      <c r="H56" s="126">
        <f t="shared" si="3"/>
        <v>0</v>
      </c>
      <c r="I56" s="126">
        <f t="shared" si="3"/>
        <v>0</v>
      </c>
      <c r="J56" s="126">
        <f>SUM(J2:J55)</f>
        <v>0</v>
      </c>
      <c r="K56" s="126">
        <f t="shared" si="3"/>
        <v>0</v>
      </c>
      <c r="L56" s="126">
        <f t="shared" si="3"/>
        <v>0</v>
      </c>
      <c r="M56" s="126">
        <f t="shared" si="3"/>
        <v>0</v>
      </c>
      <c r="N56" s="125">
        <f>SUM(B56:M56)</f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27"/>
  <sheetViews>
    <sheetView tabSelected="1" topLeftCell="B1" zoomScale="80" zoomScaleNormal="80" workbookViewId="0">
      <selection activeCell="J13" sqref="J13"/>
    </sheetView>
  </sheetViews>
  <sheetFormatPr defaultRowHeight="15" x14ac:dyDescent="0.25"/>
  <cols>
    <col min="1" max="1" width="10.28515625" bestFit="1" customWidth="1"/>
    <col min="2" max="2" width="10.42578125" bestFit="1" customWidth="1"/>
    <col min="3" max="3" width="18.140625" bestFit="1" customWidth="1"/>
    <col min="4" max="4" width="22.5703125" bestFit="1" customWidth="1"/>
    <col min="5" max="5" width="21" bestFit="1" customWidth="1"/>
    <col min="6" max="6" width="19.5703125" bestFit="1" customWidth="1"/>
    <col min="7" max="7" width="18.140625" bestFit="1" customWidth="1"/>
    <col min="8" max="8" width="19.5703125" bestFit="1" customWidth="1"/>
    <col min="9" max="9" width="21" bestFit="1" customWidth="1"/>
    <col min="10" max="10" width="16.7109375" bestFit="1" customWidth="1"/>
    <col min="11" max="11" width="21" bestFit="1" customWidth="1"/>
    <col min="12" max="12" width="13.5703125" bestFit="1" customWidth="1"/>
    <col min="13" max="13" width="13.7109375" bestFit="1" customWidth="1"/>
    <col min="14" max="14" width="13.5703125" bestFit="1" customWidth="1"/>
    <col min="15" max="15" width="13.42578125" bestFit="1" customWidth="1"/>
    <col min="16" max="17" width="11.5703125" bestFit="1" customWidth="1"/>
    <col min="18" max="18" width="11.5703125" customWidth="1"/>
    <col min="19" max="19" width="13.5703125" bestFit="1" customWidth="1"/>
    <col min="20" max="20" width="11.5703125" bestFit="1" customWidth="1"/>
    <col min="22" max="22" width="20.140625" customWidth="1"/>
  </cols>
  <sheetData>
    <row r="1" spans="1:26" ht="45.75" thickBot="1" x14ac:dyDescent="0.3">
      <c r="A1" s="101" t="s">
        <v>0</v>
      </c>
      <c r="B1" s="101" t="s">
        <v>89</v>
      </c>
      <c r="C1" s="101" t="s">
        <v>90</v>
      </c>
      <c r="D1" s="101" t="s">
        <v>91</v>
      </c>
      <c r="E1" s="101" t="s">
        <v>92</v>
      </c>
      <c r="F1" s="101" t="s">
        <v>93</v>
      </c>
      <c r="G1" s="101" t="s">
        <v>94</v>
      </c>
      <c r="H1" s="101" t="s">
        <v>95</v>
      </c>
      <c r="I1" s="101" t="s">
        <v>96</v>
      </c>
      <c r="J1" s="101" t="s">
        <v>97</v>
      </c>
      <c r="K1" s="101" t="s">
        <v>98</v>
      </c>
      <c r="L1" s="101" t="s">
        <v>99</v>
      </c>
      <c r="M1" s="101" t="s">
        <v>100</v>
      </c>
      <c r="N1" s="101" t="s">
        <v>101</v>
      </c>
      <c r="O1" s="101" t="s">
        <v>102</v>
      </c>
      <c r="P1" s="101" t="s">
        <v>103</v>
      </c>
      <c r="Q1" s="101" t="s">
        <v>104</v>
      </c>
      <c r="R1" s="101" t="s">
        <v>123</v>
      </c>
      <c r="S1" s="101" t="s">
        <v>124</v>
      </c>
      <c r="T1" s="101" t="s">
        <v>105</v>
      </c>
      <c r="V1" s="128" t="s">
        <v>125</v>
      </c>
    </row>
    <row r="2" spans="1:26" s="94" customFormat="1" ht="30.75" customHeight="1" thickBot="1" x14ac:dyDescent="0.3">
      <c r="A2" s="102">
        <v>2023</v>
      </c>
      <c r="B2" s="103" t="s">
        <v>4</v>
      </c>
      <c r="C2" s="103">
        <v>38</v>
      </c>
      <c r="D2" s="104"/>
      <c r="E2" s="141">
        <f>220*Tabela35[[#This Row],[N° DE FUNCIONÁRIOS]]+Tabela35[[#This Row],[QUANT. DE HORAS EXTRAS]]</f>
        <v>8923.91</v>
      </c>
      <c r="F2" s="141">
        <v>264.41000000000003</v>
      </c>
      <c r="G2" s="141">
        <v>50.89</v>
      </c>
      <c r="H2" s="141">
        <v>563.91</v>
      </c>
      <c r="I2" s="141"/>
      <c r="J2" s="103">
        <f>'01.2024'!O2</f>
        <v>12</v>
      </c>
      <c r="K2" s="103">
        <f>'01.2024'!N48</f>
        <v>158.82799999999997</v>
      </c>
      <c r="L2" s="105">
        <f>Tabela35[[#This Row],[FALTAS JUSTIFICADAS (horas)]]/Tabela35[[#This Row],[HHT]]</f>
        <v>2.9629388911362849E-2</v>
      </c>
      <c r="M2" s="90">
        <f>Tabela35[[#This Row],[FALTAS INJUSTIFICDAS (horas)]]/Tabela35[[#This Row],[HHT]]</f>
        <v>5.7026572432935787E-3</v>
      </c>
      <c r="N2" s="105">
        <f>Tabela35[[#This Row],[QUANT. DE HORAS EXTRAS]]/Tabela35[[#This Row],[HHT]]</f>
        <v>6.3190910710663822E-2</v>
      </c>
      <c r="O2" s="90">
        <f>Tabela35[[#This Row],[HORAS DE TREINAMENTOS]]/Tabela35[[#This Row],[HHT]]</f>
        <v>1.7798027994455342E-2</v>
      </c>
      <c r="P2" s="91">
        <v>1.2E-2</v>
      </c>
      <c r="Q2" s="91">
        <v>1.4999999999999999E-2</v>
      </c>
      <c r="R2" s="92">
        <v>0.03</v>
      </c>
      <c r="S2" s="92">
        <v>0.02</v>
      </c>
      <c r="T2" s="93">
        <v>0.1</v>
      </c>
      <c r="V2" s="129">
        <v>6</v>
      </c>
    </row>
    <row r="3" spans="1:26" s="94" customFormat="1" ht="30.75" customHeight="1" thickTop="1" thickBot="1" x14ac:dyDescent="0.3">
      <c r="A3" s="102">
        <v>2023</v>
      </c>
      <c r="B3" s="106" t="s">
        <v>5</v>
      </c>
      <c r="C3" s="106">
        <v>38</v>
      </c>
      <c r="D3" s="104"/>
      <c r="E3" s="141">
        <f>220*Tabela35[[#This Row],[N° DE FUNCIONÁRIOS]]+Tabela35[[#This Row],[QUANT. DE HORAS EXTRAS]]</f>
        <v>8515.9665999999997</v>
      </c>
      <c r="F3" s="141">
        <v>327.18</v>
      </c>
      <c r="G3" s="141">
        <v>143</v>
      </c>
      <c r="H3" s="141">
        <v>155.9666</v>
      </c>
      <c r="I3" s="141"/>
      <c r="J3" s="103">
        <f>'02.2024'!P2</f>
        <v>9</v>
      </c>
      <c r="K3" s="103">
        <f>'02.2024'!O53</f>
        <v>130.4</v>
      </c>
      <c r="L3" s="107">
        <f>Tabela35[[#This Row],[FALTAS JUSTIFICADAS (horas)]]/Tabela35[[#This Row],[HHT]]</f>
        <v>3.841959643195407E-2</v>
      </c>
      <c r="M3" s="95">
        <f>Tabela35[[#This Row],[FALTAS INJUSTIFICDAS (horas)]]/Tabela35[[#This Row],[HHT]]</f>
        <v>1.6791986948375304E-2</v>
      </c>
      <c r="N3" s="107">
        <f>Tabela35[[#This Row],[QUANT. DE HORAS EXTRAS]]/Tabela35[[#This Row],[HHT]]</f>
        <v>1.8314609171905395E-2</v>
      </c>
      <c r="O3" s="95">
        <f>Tabela35[[#This Row],[HORAS DE TREINAMENTOS]]/Tabela35[[#This Row],[HHT]]</f>
        <v>1.5312413273203774E-2</v>
      </c>
      <c r="P3" s="96">
        <v>1.2E-2</v>
      </c>
      <c r="Q3" s="96">
        <v>1.4999999999999999E-2</v>
      </c>
      <c r="R3" s="92">
        <v>0.03</v>
      </c>
      <c r="S3" s="92">
        <v>0.02</v>
      </c>
      <c r="T3" s="93">
        <v>0.1</v>
      </c>
    </row>
    <row r="4" spans="1:26" s="94" customFormat="1" ht="30.75" customHeight="1" thickTop="1" thickBot="1" x14ac:dyDescent="0.3">
      <c r="A4" s="102">
        <v>2023</v>
      </c>
      <c r="B4" s="106" t="s">
        <v>6</v>
      </c>
      <c r="C4" s="106">
        <v>39</v>
      </c>
      <c r="D4" s="104"/>
      <c r="E4" s="141">
        <f>220*Tabela35[[#This Row],[N° DE FUNCIONÁRIOS]]+Tabela35[[#This Row],[QUANT. DE HORAS EXTRAS]]</f>
        <v>9112.1266599999999</v>
      </c>
      <c r="F4" s="141">
        <v>166.46</v>
      </c>
      <c r="G4" s="141">
        <v>50.73</v>
      </c>
      <c r="H4" s="141">
        <v>532.12666000000002</v>
      </c>
      <c r="I4" s="141"/>
      <c r="J4" s="103">
        <f>'03.2024'!Q2</f>
        <v>10</v>
      </c>
      <c r="K4" s="103">
        <f>'03.2024'!P52</f>
        <v>141.5</v>
      </c>
      <c r="L4" s="107">
        <f>Tabela35[[#This Row],[FALTAS JUSTIFICADAS (horas)]]/Tabela35[[#This Row],[HHT]]</f>
        <v>1.8267963803742827E-2</v>
      </c>
      <c r="M4" s="95">
        <f>Tabela35[[#This Row],[FALTAS INJUSTIFICDAS (horas)]]/Tabela35[[#This Row],[HHT]]</f>
        <v>5.5673062823733835E-3</v>
      </c>
      <c r="N4" s="107">
        <f>Tabela35[[#This Row],[QUANT. DE HORAS EXTRAS]]/Tabela35[[#This Row],[HHT]]</f>
        <v>5.8397636452520517E-2</v>
      </c>
      <c r="O4" s="95">
        <f>Tabela35[[#This Row],[HORAS DE TREINAMENTOS]]/Tabela35[[#This Row],[HHT]]</f>
        <v>1.5528756927968339E-2</v>
      </c>
      <c r="P4" s="96">
        <v>1.2E-2</v>
      </c>
      <c r="Q4" s="96">
        <v>1.4999999999999999E-2</v>
      </c>
      <c r="R4" s="92">
        <v>0.03</v>
      </c>
      <c r="S4" s="92">
        <v>0.02</v>
      </c>
      <c r="T4" s="93">
        <v>0.1</v>
      </c>
    </row>
    <row r="5" spans="1:26" s="94" customFormat="1" ht="30.75" customHeight="1" thickTop="1" thickBot="1" x14ac:dyDescent="0.3">
      <c r="A5" s="102">
        <v>2023</v>
      </c>
      <c r="B5" s="108" t="s">
        <v>7</v>
      </c>
      <c r="C5" s="108">
        <v>39</v>
      </c>
      <c r="D5" s="104"/>
      <c r="E5" s="141">
        <f>220*Tabela35[[#This Row],[N° DE FUNCIONÁRIOS]]+Tabela35[[#This Row],[QUANT. DE HORAS EXTRAS]]</f>
        <v>9522.5966599999992</v>
      </c>
      <c r="F5" s="141">
        <v>302.60000000000002</v>
      </c>
      <c r="G5" s="141">
        <v>63.22</v>
      </c>
      <c r="H5" s="141">
        <v>942.59666000000004</v>
      </c>
      <c r="I5" s="141"/>
      <c r="J5" s="103">
        <v>8</v>
      </c>
      <c r="K5" s="103">
        <f>'04.2024'!O52</f>
        <v>166.5</v>
      </c>
      <c r="L5" s="109">
        <f>Tabela35[[#This Row],[FALTAS JUSTIFICADAS (horas)]]/Tabela35[[#This Row],[HHT]]</f>
        <v>3.1777046829157628E-2</v>
      </c>
      <c r="M5" s="97">
        <f>Tabela35[[#This Row],[FALTAS INJUSTIFICDAS (horas)]]/Tabela35[[#This Row],[HHT]]</f>
        <v>6.6389454743534214E-3</v>
      </c>
      <c r="N5" s="109">
        <f>Tabela35[[#This Row],[QUANT. DE HORAS EXTRAS]]/Tabela35[[#This Row],[HHT]]</f>
        <v>9.8985255141531961E-2</v>
      </c>
      <c r="O5" s="95">
        <f>Tabela35[[#This Row],[HORAS DE TREINAMENTOS]]/Tabela35[[#This Row],[HHT]]</f>
        <v>1.748472669218356E-2</v>
      </c>
      <c r="P5" s="98">
        <v>1.2E-2</v>
      </c>
      <c r="Q5" s="98">
        <v>1.4999999999999999E-2</v>
      </c>
      <c r="R5" s="92">
        <v>0.03</v>
      </c>
      <c r="S5" s="92">
        <v>0.02</v>
      </c>
      <c r="T5" s="93">
        <v>0.1</v>
      </c>
      <c r="X5" s="94">
        <v>0</v>
      </c>
      <c r="Y5" s="94">
        <v>38</v>
      </c>
      <c r="Z5" s="94">
        <f>(Y5/100)*60</f>
        <v>22.8</v>
      </c>
    </row>
    <row r="6" spans="1:26" s="94" customFormat="1" ht="30.75" customHeight="1" thickTop="1" thickBot="1" x14ac:dyDescent="0.3">
      <c r="A6" s="102">
        <v>2023</v>
      </c>
      <c r="B6" s="106" t="s">
        <v>8</v>
      </c>
      <c r="C6" s="108">
        <v>43</v>
      </c>
      <c r="D6" s="104"/>
      <c r="E6" s="141">
        <f>220*Tabela35[[#This Row],[N° DE FUNCIONÁRIOS]]+Tabela35[[#This Row],[QUANT. DE HORAS EXTRAS]]</f>
        <v>10365.18333</v>
      </c>
      <c r="F6" s="141">
        <v>81.33</v>
      </c>
      <c r="G6" s="141">
        <v>41.93</v>
      </c>
      <c r="H6" s="141">
        <v>905.18332999999996</v>
      </c>
      <c r="I6" s="141"/>
      <c r="J6" s="103">
        <f>'05.2024'!P2</f>
        <v>10</v>
      </c>
      <c r="K6" s="103">
        <f>'05.2024'!O52</f>
        <v>155</v>
      </c>
      <c r="L6" s="107">
        <f>Tabela35[[#This Row],[FALTAS JUSTIFICADAS (horas)]]/Tabela35[[#This Row],[HHT]]</f>
        <v>7.8464603481354922E-3</v>
      </c>
      <c r="M6" s="95">
        <f>Tabela35[[#This Row],[FALTAS INJUSTIFICDAS (horas)]]/Tabela35[[#This Row],[HHT]]</f>
        <v>4.0452733603506845E-3</v>
      </c>
      <c r="N6" s="107">
        <f>Tabela35[[#This Row],[QUANT. DE HORAS EXTRAS]]/Tabela35[[#This Row],[HHT]]</f>
        <v>8.7329215623241654E-2</v>
      </c>
      <c r="O6" s="95">
        <f>Tabela35[[#This Row],[HORAS DE TREINAMENTOS]]/Tabela35[[#This Row],[HHT]]</f>
        <v>1.4953908200676273E-2</v>
      </c>
      <c r="P6" s="96">
        <v>1.2E-2</v>
      </c>
      <c r="Q6" s="96">
        <v>1.4999999999999999E-2</v>
      </c>
      <c r="R6" s="92">
        <v>0.03</v>
      </c>
      <c r="S6" s="92">
        <v>0.02</v>
      </c>
      <c r="T6" s="93">
        <v>0.1</v>
      </c>
      <c r="X6" s="94">
        <v>3</v>
      </c>
      <c r="Y6" s="94">
        <v>4</v>
      </c>
      <c r="Z6" s="94">
        <f>(Y6/100)*60</f>
        <v>2.4</v>
      </c>
    </row>
    <row r="7" spans="1:26" s="94" customFormat="1" ht="30.75" customHeight="1" thickTop="1" thickBot="1" x14ac:dyDescent="0.3">
      <c r="A7" s="102">
        <v>2023</v>
      </c>
      <c r="B7" s="106" t="s">
        <v>9</v>
      </c>
      <c r="C7" s="108">
        <v>47</v>
      </c>
      <c r="D7" s="104"/>
      <c r="E7" s="141">
        <f>220*Tabela35[[#This Row],[N° DE FUNCIONÁRIOS]]+Tabela35[[#This Row],[QUANT. DE HORAS EXTRAS]]</f>
        <v>11726.23</v>
      </c>
      <c r="F7" s="141">
        <v>137.11000000000001</v>
      </c>
      <c r="G7" s="141">
        <v>71.260000000000005</v>
      </c>
      <c r="H7" s="141">
        <v>1386.23</v>
      </c>
      <c r="I7" s="141"/>
      <c r="J7" s="103">
        <f>'06.2024'!O2</f>
        <v>10</v>
      </c>
      <c r="K7" s="103">
        <f>'06.2024'!N56</f>
        <v>136</v>
      </c>
      <c r="L7" s="107">
        <f>Tabela35[[#This Row],[FALTAS JUSTIFICADAS (horas)]]/Tabela35[[#This Row],[HHT]]</f>
        <v>1.1692590031067105E-2</v>
      </c>
      <c r="M7" s="95">
        <f>Tabela35[[#This Row],[FALTAS INJUSTIFICDAS (horas)]]/Tabela35[[#This Row],[HHT]]</f>
        <v>6.0769744410607675E-3</v>
      </c>
      <c r="N7" s="107">
        <f>Tabela35[[#This Row],[QUANT. DE HORAS EXTRAS]]/Tabela35[[#This Row],[HHT]]</f>
        <v>0.11821617007341662</v>
      </c>
      <c r="O7" s="95">
        <f>Tabela35[[#This Row],[HORAS DE TREINAMENTOS]]/Tabela35[[#This Row],[HHT]]</f>
        <v>1.1597930451645585E-2</v>
      </c>
      <c r="P7" s="96">
        <v>1.2E-2</v>
      </c>
      <c r="Q7" s="96">
        <v>1.4999999999999999E-2</v>
      </c>
      <c r="R7" s="92">
        <v>0.03</v>
      </c>
      <c r="S7" s="92">
        <v>0.02</v>
      </c>
      <c r="T7" s="93">
        <v>0.1</v>
      </c>
      <c r="X7" s="94">
        <v>42</v>
      </c>
      <c r="Y7" s="94">
        <v>45</v>
      </c>
      <c r="Z7" s="94">
        <f>(Y7/100)*60</f>
        <v>27</v>
      </c>
    </row>
    <row r="8" spans="1:26" s="94" customFormat="1" ht="30.75" customHeight="1" thickTop="1" thickBot="1" x14ac:dyDescent="0.3">
      <c r="A8" s="102">
        <v>2023</v>
      </c>
      <c r="B8" s="106" t="s">
        <v>10</v>
      </c>
      <c r="C8" s="108">
        <v>45</v>
      </c>
      <c r="D8" s="104"/>
      <c r="E8" s="141">
        <f>220*Tabela35[[#This Row],[N° DE FUNCIONÁRIOS]]+Tabela35[[#This Row],[QUANT. DE HORAS EXTRAS]]</f>
        <v>10557.83</v>
      </c>
      <c r="F8" s="141">
        <v>483.29</v>
      </c>
      <c r="G8" s="141">
        <v>106.86</v>
      </c>
      <c r="H8" s="141">
        <v>657.83</v>
      </c>
      <c r="I8" s="141"/>
      <c r="J8" s="103">
        <f>'07.2024'!O2</f>
        <v>12</v>
      </c>
      <c r="K8" s="103">
        <f>'07.2024'!N55</f>
        <v>176.25</v>
      </c>
      <c r="L8" s="107">
        <f>Tabela35[[#This Row],[FALTAS JUSTIFICADAS (horas)]]/Tabela35[[#This Row],[HHT]]</f>
        <v>4.5775505004342749E-2</v>
      </c>
      <c r="M8" s="95">
        <f>Tabela35[[#This Row],[FALTAS INJUSTIFICDAS (horas)]]/Tabela35[[#This Row],[HHT]]</f>
        <v>1.0121398052440701E-2</v>
      </c>
      <c r="N8" s="107">
        <f>Tabela35[[#This Row],[QUANT. DE HORAS EXTRAS]]/Tabela35[[#This Row],[HHT]]</f>
        <v>6.2307311256195645E-2</v>
      </c>
      <c r="O8" s="95">
        <f>Tabela35[[#This Row],[HORAS DE TREINAMENTOS]]/Tabela35[[#This Row],[HHT]]</f>
        <v>1.669377135263591E-2</v>
      </c>
      <c r="P8" s="96">
        <v>1.2E-2</v>
      </c>
      <c r="Q8" s="96">
        <v>1.4999999999999999E-2</v>
      </c>
      <c r="R8" s="92">
        <v>0.03</v>
      </c>
      <c r="S8" s="92">
        <v>0.02</v>
      </c>
      <c r="T8" s="93">
        <v>0.1</v>
      </c>
    </row>
    <row r="9" spans="1:26" s="94" customFormat="1" ht="30.75" customHeight="1" thickTop="1" thickBot="1" x14ac:dyDescent="0.3">
      <c r="A9" s="102">
        <v>2023</v>
      </c>
      <c r="B9" s="106" t="s">
        <v>11</v>
      </c>
      <c r="C9" s="108">
        <v>1</v>
      </c>
      <c r="D9" s="104"/>
      <c r="E9" s="141">
        <f>220*Tabela35[[#This Row],[N° DE FUNCIONÁRIOS]]+Tabela35[[#This Row],[QUANT. DE HORAS EXTRAS]]</f>
        <v>220</v>
      </c>
      <c r="F9" s="141"/>
      <c r="G9" s="141"/>
      <c r="H9" s="141"/>
      <c r="I9" s="141"/>
      <c r="J9" s="103">
        <f>'08.2024'!O2</f>
        <v>8</v>
      </c>
      <c r="K9" s="103">
        <f>'08.2024'!N54</f>
        <v>260</v>
      </c>
      <c r="L9" s="107">
        <f>Tabela35[[#This Row],[FALTAS JUSTIFICADAS (horas)]]/Tabela35[[#This Row],[HHT]]</f>
        <v>0</v>
      </c>
      <c r="M9" s="95">
        <f>Tabela35[[#This Row],[FALTAS INJUSTIFICDAS (horas)]]/Tabela35[[#This Row],[HHT]]</f>
        <v>0</v>
      </c>
      <c r="N9" s="107">
        <f>Tabela35[[#This Row],[QUANT. DE HORAS EXTRAS]]/Tabela35[[#This Row],[HHT]]</f>
        <v>0</v>
      </c>
      <c r="O9" s="95">
        <f>Tabela35[[#This Row],[HORAS DE TREINAMENTOS]]/Tabela35[[#This Row],[HHT]]</f>
        <v>1.1818181818181819</v>
      </c>
      <c r="P9" s="96">
        <v>1.2E-2</v>
      </c>
      <c r="Q9" s="96">
        <v>1.4999999999999999E-2</v>
      </c>
      <c r="R9" s="92">
        <v>0.03</v>
      </c>
      <c r="S9" s="92">
        <v>0.02</v>
      </c>
      <c r="T9" s="93">
        <v>0.1</v>
      </c>
      <c r="X9" s="94">
        <f>SUM(X5:X8)</f>
        <v>45</v>
      </c>
      <c r="Z9" s="94">
        <f>SUM(Z5:Z8)</f>
        <v>52.2</v>
      </c>
    </row>
    <row r="10" spans="1:26" s="94" customFormat="1" ht="30.75" customHeight="1" thickTop="1" thickBot="1" x14ac:dyDescent="0.3">
      <c r="A10" s="102">
        <v>2023</v>
      </c>
      <c r="B10" s="106" t="s">
        <v>12</v>
      </c>
      <c r="C10" s="108">
        <v>1</v>
      </c>
      <c r="D10" s="104"/>
      <c r="E10" s="141">
        <f>220*Tabela35[[#This Row],[N° DE FUNCIONÁRIOS]]+Tabela35[[#This Row],[QUANT. DE HORAS EXTRAS]]</f>
        <v>220</v>
      </c>
      <c r="F10" s="141"/>
      <c r="G10" s="141"/>
      <c r="H10" s="141"/>
      <c r="I10" s="141"/>
      <c r="J10" s="103">
        <f>'09.2024'!O2</f>
        <v>0</v>
      </c>
      <c r="K10" s="103">
        <f>'09.2024'!N56</f>
        <v>0</v>
      </c>
      <c r="L10" s="107">
        <f>Tabela35[[#This Row],[FALTAS JUSTIFICADAS (horas)]]/Tabela35[[#This Row],[HHT]]</f>
        <v>0</v>
      </c>
      <c r="M10" s="95">
        <f>Tabela35[[#This Row],[FALTAS INJUSTIFICDAS (horas)]]/Tabela35[[#This Row],[HHT]]</f>
        <v>0</v>
      </c>
      <c r="N10" s="107">
        <f>Tabela35[[#This Row],[QUANT. DE HORAS EXTRAS]]/Tabela35[[#This Row],[HHT]]</f>
        <v>0</v>
      </c>
      <c r="O10" s="95">
        <f>Tabela35[[#This Row],[HORAS DE TREINAMENTOS]]/Tabela35[[#This Row],[HHT]]</f>
        <v>0</v>
      </c>
      <c r="P10" s="96">
        <v>1.2E-2</v>
      </c>
      <c r="Q10" s="96">
        <v>1.4999999999999999E-2</v>
      </c>
      <c r="R10" s="92">
        <v>0.03</v>
      </c>
      <c r="S10" s="92">
        <v>0.02</v>
      </c>
      <c r="T10" s="93">
        <v>0.1</v>
      </c>
    </row>
    <row r="11" spans="1:26" s="94" customFormat="1" ht="30.75" customHeight="1" thickTop="1" thickBot="1" x14ac:dyDescent="0.3">
      <c r="A11" s="102">
        <v>2023</v>
      </c>
      <c r="B11" s="106" t="s">
        <v>13</v>
      </c>
      <c r="C11" s="108">
        <v>1</v>
      </c>
      <c r="D11" s="104"/>
      <c r="E11" s="141">
        <f>220*Tabela35[[#This Row],[N° DE FUNCIONÁRIOS]]+Tabela35[[#This Row],[QUANT. DE HORAS EXTRAS]]</f>
        <v>220</v>
      </c>
      <c r="F11" s="141"/>
      <c r="G11" s="141"/>
      <c r="H11" s="141"/>
      <c r="I11" s="141"/>
      <c r="J11" s="103">
        <f>'10.2024'!O2</f>
        <v>0</v>
      </c>
      <c r="K11" s="103">
        <f>'10.2024'!N56</f>
        <v>0</v>
      </c>
      <c r="L11" s="107">
        <f>Tabela35[[#This Row],[FALTAS JUSTIFICADAS (horas)]]/Tabela35[[#This Row],[HHT]]</f>
        <v>0</v>
      </c>
      <c r="M11" s="95">
        <f>Tabela35[[#This Row],[FALTAS INJUSTIFICDAS (horas)]]/Tabela35[[#This Row],[HHT]]</f>
        <v>0</v>
      </c>
      <c r="N11" s="107">
        <f>Tabela35[[#This Row],[QUANT. DE HORAS EXTRAS]]/Tabela35[[#This Row],[HHT]]</f>
        <v>0</v>
      </c>
      <c r="O11" s="95">
        <f>Tabela35[[#This Row],[HORAS DE TREINAMENTOS]]/Tabela35[[#This Row],[HHT]]</f>
        <v>0</v>
      </c>
      <c r="P11" s="96">
        <v>1.2E-2</v>
      </c>
      <c r="Q11" s="96">
        <v>1.4999999999999999E-2</v>
      </c>
      <c r="R11" s="92">
        <v>0.03</v>
      </c>
      <c r="S11" s="92">
        <v>0.02</v>
      </c>
      <c r="T11" s="93">
        <v>0.1</v>
      </c>
    </row>
    <row r="12" spans="1:26" s="94" customFormat="1" ht="30.75" customHeight="1" thickTop="1" thickBot="1" x14ac:dyDescent="0.3">
      <c r="A12" s="102">
        <v>2023</v>
      </c>
      <c r="B12" s="106" t="s">
        <v>14</v>
      </c>
      <c r="C12" s="108">
        <v>1</v>
      </c>
      <c r="D12" s="104"/>
      <c r="E12" s="141">
        <f>220*Tabela35[[#This Row],[N° DE FUNCIONÁRIOS]]+Tabela35[[#This Row],[QUANT. DE HORAS EXTRAS]]</f>
        <v>220</v>
      </c>
      <c r="F12" s="141"/>
      <c r="G12" s="141"/>
      <c r="H12" s="141"/>
      <c r="I12" s="141"/>
      <c r="J12" s="103">
        <f>'11.2024'!O2</f>
        <v>0</v>
      </c>
      <c r="K12" s="103">
        <f>'11.2024'!N56</f>
        <v>0</v>
      </c>
      <c r="L12" s="107">
        <f>Tabela35[[#This Row],[FALTAS JUSTIFICADAS (horas)]]/Tabela35[[#This Row],[HHT]]</f>
        <v>0</v>
      </c>
      <c r="M12" s="95">
        <f>Tabela35[[#This Row],[FALTAS INJUSTIFICDAS (horas)]]/Tabela35[[#This Row],[HHT]]</f>
        <v>0</v>
      </c>
      <c r="N12" s="107">
        <f>Tabela35[[#This Row],[QUANT. DE HORAS EXTRAS]]/Tabela35[[#This Row],[HHT]]</f>
        <v>0</v>
      </c>
      <c r="O12" s="95">
        <f>Tabela35[[#This Row],[HORAS DE TREINAMENTOS]]/Tabela35[[#This Row],[HHT]]</f>
        <v>0</v>
      </c>
      <c r="P12" s="96">
        <v>1.2E-2</v>
      </c>
      <c r="Q12" s="96">
        <v>1.4999999999999999E-2</v>
      </c>
      <c r="R12" s="92">
        <v>0.03</v>
      </c>
      <c r="S12" s="92">
        <v>0.02</v>
      </c>
      <c r="T12" s="93">
        <v>0.1</v>
      </c>
    </row>
    <row r="13" spans="1:26" s="94" customFormat="1" ht="30.75" customHeight="1" thickTop="1" thickBot="1" x14ac:dyDescent="0.3">
      <c r="A13" s="102">
        <v>2023</v>
      </c>
      <c r="B13" s="110" t="s">
        <v>15</v>
      </c>
      <c r="C13" s="108">
        <v>1</v>
      </c>
      <c r="D13" s="104"/>
      <c r="E13" s="141">
        <f>220*Tabela35[[#This Row],[N° DE FUNCIONÁRIOS]]+Tabela35[[#This Row],[QUANT. DE HORAS EXTRAS]]</f>
        <v>220</v>
      </c>
      <c r="F13" s="141"/>
      <c r="G13" s="141"/>
      <c r="H13" s="141"/>
      <c r="I13" s="141"/>
      <c r="J13" s="103">
        <f>'12.2024'!O2</f>
        <v>0</v>
      </c>
      <c r="K13" s="103">
        <f>'12.2024'!N56</f>
        <v>0</v>
      </c>
      <c r="L13" s="111">
        <f>Tabela35[[#This Row],[FALTAS JUSTIFICADAS (horas)]]/Tabela35[[#This Row],[HHT]]</f>
        <v>0</v>
      </c>
      <c r="M13" s="99">
        <f>Tabela35[[#This Row],[FALTAS INJUSTIFICDAS (horas)]]/Tabela35[[#This Row],[HHT]]</f>
        <v>0</v>
      </c>
      <c r="N13" s="111">
        <f>Tabela35[[#This Row],[QUANT. DE HORAS EXTRAS]]/Tabela35[[#This Row],[HHT]]</f>
        <v>0</v>
      </c>
      <c r="O13" s="99">
        <f>Tabela35[[#This Row],[HORAS DE TREINAMENTOS]]/Tabela35[[#This Row],[HHT]]</f>
        <v>0</v>
      </c>
      <c r="P13" s="100">
        <v>1.2E-2</v>
      </c>
      <c r="Q13" s="100">
        <v>1.4999999999999999E-2</v>
      </c>
      <c r="R13" s="92">
        <v>0.03</v>
      </c>
      <c r="S13" s="92">
        <v>0.02</v>
      </c>
      <c r="T13" s="93">
        <v>0.1</v>
      </c>
    </row>
    <row r="14" spans="1:26" s="94" customFormat="1" ht="30.75" customHeight="1" thickTop="1" thickBot="1" x14ac:dyDescent="0.3">
      <c r="A14" s="112">
        <v>2023</v>
      </c>
      <c r="B14" s="113" t="s">
        <v>126</v>
      </c>
      <c r="C14" s="114">
        <f>SUBTOTAL(109,C2:C13)/V2</f>
        <v>49</v>
      </c>
      <c r="D14" s="115">
        <f>SUBTOTAL(109,D2:D13)/V2</f>
        <v>0</v>
      </c>
      <c r="E14" s="114">
        <f>SUM(E2:E13)/V2</f>
        <v>11637.307208333332</v>
      </c>
      <c r="F14" s="114">
        <f>SUBTOTAL(109,F2:F13)/V2</f>
        <v>293.73</v>
      </c>
      <c r="G14" s="114">
        <f>SUBTOTAL(109,G2:G13)/V2</f>
        <v>87.981666666666669</v>
      </c>
      <c r="H14" s="114">
        <f>SUBTOTAL(109,H2:H13)/V2</f>
        <v>857.30720833333328</v>
      </c>
      <c r="I14" s="114">
        <f>SUBTOTAL(109,I2:I13)/V2</f>
        <v>0</v>
      </c>
      <c r="J14" s="114">
        <f>SUBTOTAL(109,J2:J13)/V2</f>
        <v>13.166666666666666</v>
      </c>
      <c r="K14" s="114">
        <f>SUBTOTAL(109,K2:K13)/V2</f>
        <v>220.74633333333335</v>
      </c>
      <c r="L14" s="116">
        <f>Tabela35[[#This Row],[FALTAS JUSTIFICADAS (horas)]]/Tabela35[[#This Row],[HHT]]</f>
        <v>2.524037517800197E-2</v>
      </c>
      <c r="M14" s="116">
        <f>Tabela35[[#This Row],[FALTAS INJUSTIFICDAS (horas)]]/Tabela35[[#This Row],[HHT]]</f>
        <v>7.5603114269995452E-3</v>
      </c>
      <c r="N14" s="116">
        <f>Tabela35[[#This Row],[QUANT. DE HORAS EXTRAS]]/Tabela35[[#This Row],[HHT]]</f>
        <v>7.3668864539334855E-2</v>
      </c>
      <c r="O14" s="116">
        <f>Tabela35[[#This Row],[HORAS DE TREINAMENTOS]]/Tabela35[[#This Row],[HHT]]</f>
        <v>1.8968849870634991E-2</v>
      </c>
      <c r="P14" s="117">
        <v>1.2E-2</v>
      </c>
      <c r="Q14" s="117">
        <v>1.4999999999999999E-2</v>
      </c>
      <c r="R14" s="118">
        <v>0.03</v>
      </c>
      <c r="S14" s="118">
        <v>0.02</v>
      </c>
      <c r="T14" s="118">
        <v>0.1</v>
      </c>
    </row>
    <row r="15" spans="1:26" ht="15.75" thickTop="1" x14ac:dyDescent="0.25"/>
    <row r="20" spans="3:5" x14ac:dyDescent="0.25">
      <c r="C20">
        <v>44</v>
      </c>
      <c r="D20">
        <v>1309.3</v>
      </c>
      <c r="E20">
        <f>C20*220+D20</f>
        <v>10989.3</v>
      </c>
    </row>
    <row r="22" spans="3:5" x14ac:dyDescent="0.25">
      <c r="C22">
        <v>3</v>
      </c>
      <c r="D22">
        <v>76.930000000000007</v>
      </c>
      <c r="E22">
        <f t="shared" ref="E22" si="0">C22*220+D22</f>
        <v>736.93000000000006</v>
      </c>
    </row>
    <row r="25" spans="3:5" x14ac:dyDescent="0.25">
      <c r="C25">
        <v>44</v>
      </c>
      <c r="D25">
        <v>832.39</v>
      </c>
      <c r="E25">
        <f>C25*220+D25</f>
        <v>10512.39</v>
      </c>
    </row>
    <row r="27" spans="3:5" x14ac:dyDescent="0.25">
      <c r="C27">
        <v>3</v>
      </c>
      <c r="D27">
        <v>71.52</v>
      </c>
      <c r="E27">
        <f t="shared" ref="E27" si="1">C27*220+D27</f>
        <v>731.52</v>
      </c>
    </row>
  </sheetData>
  <conditionalFormatting sqref="M2:M13">
    <cfRule type="cellIs" dxfId="5" priority="1" operator="lessThan">
      <formula>0.015</formula>
    </cfRule>
    <cfRule type="cellIs" dxfId="4" priority="2" operator="greaterThan">
      <formula>0.015</formula>
    </cfRule>
    <cfRule type="cellIs" dxfId="3" priority="4" operator="greaterThan">
      <formula>0.015</formula>
    </cfRule>
    <cfRule type="cellIs" dxfId="2" priority="5" operator="greaterThan">
      <formula>"1;60%"</formula>
    </cfRule>
    <cfRule type="cellIs" dxfId="1" priority="6" operator="lessThan">
      <formula>0.015</formula>
    </cfRule>
  </conditionalFormatting>
  <conditionalFormatting sqref="O2:O13">
    <cfRule type="cellIs" dxfId="0" priority="3" operator="lessThan">
      <formula>0.06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>
      <selection activeCell="C6" sqref="C6"/>
    </sheetView>
  </sheetViews>
  <sheetFormatPr defaultRowHeight="15" x14ac:dyDescent="0.25"/>
  <cols>
    <col min="1" max="1" width="18" bestFit="1" customWidth="1"/>
    <col min="2" max="2" width="37.5703125" bestFit="1" customWidth="1"/>
    <col min="3" max="3" width="19" bestFit="1" customWidth="1"/>
  </cols>
  <sheetData>
    <row r="1" spans="1:3" x14ac:dyDescent="0.25">
      <c r="A1" s="12" t="s">
        <v>0</v>
      </c>
      <c r="B1" t="s">
        <v>127</v>
      </c>
    </row>
    <row r="3" spans="1:3" x14ac:dyDescent="0.25">
      <c r="A3" s="12" t="s">
        <v>1</v>
      </c>
      <c r="B3" t="s">
        <v>17</v>
      </c>
      <c r="C3" t="s">
        <v>3</v>
      </c>
    </row>
    <row r="4" spans="1:3" x14ac:dyDescent="0.25">
      <c r="A4" s="13" t="s">
        <v>4</v>
      </c>
      <c r="B4" s="130">
        <v>1.7798027994455342E-2</v>
      </c>
      <c r="C4" s="130">
        <v>1.4999999999999999E-2</v>
      </c>
    </row>
    <row r="5" spans="1:3" x14ac:dyDescent="0.25">
      <c r="A5" s="13" t="s">
        <v>5</v>
      </c>
      <c r="B5" s="130">
        <v>1.5312413273203774E-2</v>
      </c>
      <c r="C5" s="130">
        <v>1.4999999999999999E-2</v>
      </c>
    </row>
    <row r="6" spans="1:3" x14ac:dyDescent="0.25">
      <c r="A6" s="13" t="s">
        <v>6</v>
      </c>
      <c r="B6" s="130">
        <v>1.5528756927968339E-2</v>
      </c>
      <c r="C6" s="130">
        <v>1.4999999999999999E-2</v>
      </c>
    </row>
    <row r="7" spans="1:3" x14ac:dyDescent="0.25">
      <c r="A7" s="13" t="s">
        <v>7</v>
      </c>
      <c r="B7" s="130">
        <v>1.748472669218356E-2</v>
      </c>
      <c r="C7" s="130">
        <v>1.4999999999999999E-2</v>
      </c>
    </row>
    <row r="8" spans="1:3" x14ac:dyDescent="0.25">
      <c r="A8" s="13" t="s">
        <v>8</v>
      </c>
      <c r="B8" s="130">
        <v>1.4953908200676273E-2</v>
      </c>
      <c r="C8" s="130">
        <v>1.4999999999999999E-2</v>
      </c>
    </row>
    <row r="9" spans="1:3" x14ac:dyDescent="0.25">
      <c r="A9" s="13" t="s">
        <v>9</v>
      </c>
      <c r="B9" s="130">
        <v>1.1597930451645585E-2</v>
      </c>
      <c r="C9" s="130">
        <v>1.4999999999999999E-2</v>
      </c>
    </row>
    <row r="10" spans="1:3" x14ac:dyDescent="0.25">
      <c r="A10" s="13" t="s">
        <v>10</v>
      </c>
      <c r="B10" s="130">
        <v>1.669377135263591E-2</v>
      </c>
      <c r="C10" s="130">
        <v>1.4999999999999999E-2</v>
      </c>
    </row>
    <row r="11" spans="1:3" x14ac:dyDescent="0.25">
      <c r="A11" s="13" t="s">
        <v>11</v>
      </c>
      <c r="B11" s="130">
        <v>0</v>
      </c>
      <c r="C11" s="130">
        <v>1.4999999999999999E-2</v>
      </c>
    </row>
    <row r="12" spans="1:3" x14ac:dyDescent="0.25">
      <c r="A12" s="13" t="s">
        <v>12</v>
      </c>
      <c r="B12" s="130">
        <v>0</v>
      </c>
      <c r="C12" s="130">
        <v>1.4999999999999999E-2</v>
      </c>
    </row>
    <row r="13" spans="1:3" x14ac:dyDescent="0.25">
      <c r="A13" s="13" t="s">
        <v>13</v>
      </c>
      <c r="B13" s="130">
        <v>0</v>
      </c>
      <c r="C13" s="130">
        <v>1.4999999999999999E-2</v>
      </c>
    </row>
    <row r="14" spans="1:3" x14ac:dyDescent="0.25">
      <c r="A14" s="13" t="s">
        <v>14</v>
      </c>
      <c r="B14" s="130">
        <v>0</v>
      </c>
      <c r="C14" s="130">
        <v>1.4999999999999999E-2</v>
      </c>
    </row>
    <row r="15" spans="1:3" x14ac:dyDescent="0.25">
      <c r="A15" s="13" t="s">
        <v>15</v>
      </c>
      <c r="B15" s="130">
        <v>0</v>
      </c>
      <c r="C15" s="130">
        <v>1.4999999999999999E-2</v>
      </c>
    </row>
    <row r="16" spans="1:3" x14ac:dyDescent="0.25">
      <c r="A16" s="13" t="s">
        <v>126</v>
      </c>
      <c r="B16" s="130">
        <v>1.5245193481955754E-2</v>
      </c>
      <c r="C16" s="130">
        <v>1.4999999999999999E-2</v>
      </c>
    </row>
    <row r="17" spans="1:3" x14ac:dyDescent="0.25">
      <c r="A17" s="13" t="s">
        <v>16</v>
      </c>
      <c r="B17">
        <v>0.12461472837472455</v>
      </c>
      <c r="C17">
        <v>0.19500000000000006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8" sqref="B8"/>
    </sheetView>
  </sheetViews>
  <sheetFormatPr defaultRowHeight="15" x14ac:dyDescent="0.25"/>
  <cols>
    <col min="1" max="1" width="18" bestFit="1" customWidth="1"/>
    <col min="2" max="2" width="37.5703125" bestFit="1" customWidth="1"/>
    <col min="3" max="3" width="19" bestFit="1" customWidth="1"/>
  </cols>
  <sheetData>
    <row r="1" spans="1:3" x14ac:dyDescent="0.25">
      <c r="A1" s="12" t="s">
        <v>0</v>
      </c>
      <c r="B1" s="13">
        <v>2022</v>
      </c>
    </row>
    <row r="3" spans="1:3" x14ac:dyDescent="0.25">
      <c r="A3" s="12" t="s">
        <v>1</v>
      </c>
      <c r="B3" t="s">
        <v>17</v>
      </c>
      <c r="C3" t="s">
        <v>18</v>
      </c>
    </row>
    <row r="4" spans="1:3" x14ac:dyDescent="0.25">
      <c r="A4" s="13" t="s">
        <v>4</v>
      </c>
      <c r="B4">
        <v>2.0747878694069237E-2</v>
      </c>
      <c r="C4">
        <v>1.2E-2</v>
      </c>
    </row>
    <row r="5" spans="1:3" x14ac:dyDescent="0.25">
      <c r="A5" s="13" t="s">
        <v>5</v>
      </c>
      <c r="B5">
        <v>2.1287062295961719E-2</v>
      </c>
      <c r="C5">
        <v>1.2E-2</v>
      </c>
    </row>
    <row r="6" spans="1:3" x14ac:dyDescent="0.25">
      <c r="A6" s="13" t="s">
        <v>6</v>
      </c>
      <c r="B6">
        <v>1.4964597797009436E-2</v>
      </c>
      <c r="C6">
        <v>1.2E-2</v>
      </c>
    </row>
    <row r="7" spans="1:3" x14ac:dyDescent="0.25">
      <c r="A7" s="13" t="s">
        <v>7</v>
      </c>
      <c r="B7">
        <v>1.4142206030421114E-2</v>
      </c>
      <c r="C7">
        <v>1.2E-2</v>
      </c>
    </row>
    <row r="8" spans="1:3" x14ac:dyDescent="0.25">
      <c r="A8" s="13" t="s">
        <v>8</v>
      </c>
      <c r="B8">
        <v>1.9902064022266547E-2</v>
      </c>
      <c r="C8">
        <v>1.2E-2</v>
      </c>
    </row>
    <row r="9" spans="1:3" x14ac:dyDescent="0.25">
      <c r="A9" s="13" t="s">
        <v>9</v>
      </c>
      <c r="B9">
        <v>1.9546644969361031E-2</v>
      </c>
      <c r="C9">
        <v>1.2E-2</v>
      </c>
    </row>
    <row r="10" spans="1:3" x14ac:dyDescent="0.25">
      <c r="A10" s="13" t="s">
        <v>10</v>
      </c>
      <c r="B10">
        <v>1.6186866820793792E-2</v>
      </c>
      <c r="C10">
        <v>1.2E-2</v>
      </c>
    </row>
    <row r="11" spans="1:3" x14ac:dyDescent="0.25">
      <c r="A11" s="13" t="s">
        <v>11</v>
      </c>
      <c r="B11" t="e">
        <v>#DIV/0!</v>
      </c>
      <c r="C11">
        <v>1.2E-2</v>
      </c>
    </row>
    <row r="12" spans="1:3" x14ac:dyDescent="0.25">
      <c r="A12" s="13" t="s">
        <v>12</v>
      </c>
      <c r="B12" t="e">
        <v>#DIV/0!</v>
      </c>
      <c r="C12">
        <v>1.2E-2</v>
      </c>
    </row>
    <row r="13" spans="1:3" x14ac:dyDescent="0.25">
      <c r="A13" s="13" t="s">
        <v>13</v>
      </c>
      <c r="B13" t="e">
        <v>#DIV/0!</v>
      </c>
      <c r="C13">
        <v>1.2E-2</v>
      </c>
    </row>
    <row r="14" spans="1:3" x14ac:dyDescent="0.25">
      <c r="A14" s="13" t="s">
        <v>14</v>
      </c>
      <c r="B14" t="e">
        <v>#DIV/0!</v>
      </c>
      <c r="C14">
        <v>1.2E-2</v>
      </c>
    </row>
    <row r="15" spans="1:3" x14ac:dyDescent="0.25">
      <c r="A15" s="13" t="s">
        <v>15</v>
      </c>
      <c r="B15" t="e">
        <v>#DIV/0!</v>
      </c>
      <c r="C15">
        <v>1.2E-2</v>
      </c>
    </row>
    <row r="16" spans="1:3" x14ac:dyDescent="0.25">
      <c r="A16" s="13" t="s">
        <v>16</v>
      </c>
      <c r="B16" t="e">
        <v>#DIV/0!</v>
      </c>
      <c r="C16">
        <v>0.14399999999999999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7"/>
  <sheetViews>
    <sheetView workbookViewId="0">
      <selection activeCell="C6" sqref="C6"/>
    </sheetView>
  </sheetViews>
  <sheetFormatPr defaultRowHeight="15" x14ac:dyDescent="0.25"/>
  <cols>
    <col min="1" max="1" width="18" bestFit="1" customWidth="1"/>
    <col min="2" max="2" width="28" bestFit="1" customWidth="1"/>
    <col min="3" max="3" width="17.42578125" bestFit="1" customWidth="1"/>
  </cols>
  <sheetData>
    <row r="1" spans="1:3" x14ac:dyDescent="0.25">
      <c r="A1" s="12" t="s">
        <v>0</v>
      </c>
      <c r="B1" t="s">
        <v>127</v>
      </c>
    </row>
    <row r="3" spans="1:3" x14ac:dyDescent="0.25">
      <c r="A3" s="12" t="s">
        <v>1</v>
      </c>
      <c r="B3" t="s">
        <v>128</v>
      </c>
      <c r="C3" t="s">
        <v>129</v>
      </c>
    </row>
    <row r="4" spans="1:3" x14ac:dyDescent="0.25">
      <c r="A4" s="13" t="s">
        <v>4</v>
      </c>
      <c r="B4" s="130">
        <v>6.3190910710663822E-2</v>
      </c>
      <c r="C4" s="130">
        <v>0.1</v>
      </c>
    </row>
    <row r="5" spans="1:3" x14ac:dyDescent="0.25">
      <c r="A5" s="13" t="s">
        <v>5</v>
      </c>
      <c r="B5" s="130">
        <v>1.8314609171905395E-2</v>
      </c>
      <c r="C5" s="130">
        <v>0.1</v>
      </c>
    </row>
    <row r="6" spans="1:3" x14ac:dyDescent="0.25">
      <c r="A6" s="13" t="s">
        <v>6</v>
      </c>
      <c r="B6" s="130">
        <v>5.8397636452520517E-2</v>
      </c>
      <c r="C6" s="130">
        <v>0.1</v>
      </c>
    </row>
    <row r="7" spans="1:3" x14ac:dyDescent="0.25">
      <c r="A7" s="13" t="s">
        <v>7</v>
      </c>
      <c r="B7" s="130">
        <v>9.8985255141531961E-2</v>
      </c>
      <c r="C7" s="130">
        <v>0.1</v>
      </c>
    </row>
    <row r="8" spans="1:3" x14ac:dyDescent="0.25">
      <c r="A8" s="13" t="s">
        <v>8</v>
      </c>
      <c r="B8" s="130">
        <v>8.7329215623241654E-2</v>
      </c>
      <c r="C8" s="130">
        <v>0.1</v>
      </c>
    </row>
    <row r="9" spans="1:3" x14ac:dyDescent="0.25">
      <c r="A9" s="13" t="s">
        <v>9</v>
      </c>
      <c r="B9" s="130">
        <v>0.11821617007341662</v>
      </c>
      <c r="C9" s="130">
        <v>0.1</v>
      </c>
    </row>
    <row r="10" spans="1:3" x14ac:dyDescent="0.25">
      <c r="A10" s="13" t="s">
        <v>10</v>
      </c>
      <c r="B10" s="130">
        <v>6.2307311256195645E-2</v>
      </c>
      <c r="C10" s="130">
        <v>0.1</v>
      </c>
    </row>
    <row r="11" spans="1:3" x14ac:dyDescent="0.25">
      <c r="A11" s="13" t="s">
        <v>11</v>
      </c>
      <c r="B11" s="130">
        <v>0</v>
      </c>
      <c r="C11" s="130">
        <v>0.1</v>
      </c>
    </row>
    <row r="12" spans="1:3" x14ac:dyDescent="0.25">
      <c r="A12" s="13" t="s">
        <v>12</v>
      </c>
      <c r="B12" s="130">
        <v>0</v>
      </c>
      <c r="C12" s="130">
        <v>0.1</v>
      </c>
    </row>
    <row r="13" spans="1:3" x14ac:dyDescent="0.25">
      <c r="A13" s="13" t="s">
        <v>13</v>
      </c>
      <c r="B13" s="130">
        <v>0</v>
      </c>
      <c r="C13" s="130">
        <v>0.1</v>
      </c>
    </row>
    <row r="14" spans="1:3" x14ac:dyDescent="0.25">
      <c r="A14" s="13" t="s">
        <v>14</v>
      </c>
      <c r="B14" s="130">
        <v>0</v>
      </c>
      <c r="C14" s="130">
        <v>0.1</v>
      </c>
    </row>
    <row r="15" spans="1:3" x14ac:dyDescent="0.25">
      <c r="A15" s="13" t="s">
        <v>15</v>
      </c>
      <c r="B15" s="130">
        <v>0</v>
      </c>
      <c r="C15" s="130">
        <v>0.1</v>
      </c>
    </row>
    <row r="16" spans="1:3" x14ac:dyDescent="0.25">
      <c r="A16" s="13" t="s">
        <v>126</v>
      </c>
      <c r="B16" s="130">
        <v>7.3668864539334855E-2</v>
      </c>
      <c r="C16" s="130">
        <v>0.1</v>
      </c>
    </row>
    <row r="17" spans="1:3" x14ac:dyDescent="0.25">
      <c r="A17" s="13" t="s">
        <v>16</v>
      </c>
      <c r="B17">
        <v>0.58040997296881047</v>
      </c>
      <c r="C17">
        <v>1.3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7"/>
  <sheetViews>
    <sheetView zoomScale="110" zoomScaleNormal="110" workbookViewId="0">
      <selection activeCell="C6" sqref="C6"/>
    </sheetView>
  </sheetViews>
  <sheetFormatPr defaultRowHeight="15" x14ac:dyDescent="0.25"/>
  <cols>
    <col min="1" max="1" width="18" bestFit="1" customWidth="1"/>
    <col min="2" max="2" width="22.28515625" bestFit="1" customWidth="1"/>
    <col min="3" max="4" width="19.28515625" bestFit="1" customWidth="1"/>
    <col min="5" max="8" width="12.28515625" bestFit="1" customWidth="1"/>
    <col min="9" max="14" width="7.7109375" bestFit="1" customWidth="1"/>
    <col min="15" max="15" width="10.7109375" bestFit="1" customWidth="1"/>
  </cols>
  <sheetData>
    <row r="1" spans="1:3" x14ac:dyDescent="0.25">
      <c r="A1" s="12" t="s">
        <v>0</v>
      </c>
      <c r="B1" s="13">
        <v>2023</v>
      </c>
    </row>
    <row r="3" spans="1:3" x14ac:dyDescent="0.25">
      <c r="A3" s="12" t="s">
        <v>1</v>
      </c>
      <c r="B3" t="s">
        <v>2</v>
      </c>
      <c r="C3" t="s">
        <v>130</v>
      </c>
    </row>
    <row r="4" spans="1:3" x14ac:dyDescent="0.25">
      <c r="A4" s="13" t="s">
        <v>4</v>
      </c>
      <c r="B4" s="130">
        <v>2.9629388911362849E-2</v>
      </c>
      <c r="C4" s="130">
        <v>0.02</v>
      </c>
    </row>
    <row r="5" spans="1:3" x14ac:dyDescent="0.25">
      <c r="A5" s="13" t="s">
        <v>5</v>
      </c>
      <c r="B5" s="130">
        <v>3.841959643195407E-2</v>
      </c>
      <c r="C5" s="130">
        <v>0.02</v>
      </c>
    </row>
    <row r="6" spans="1:3" x14ac:dyDescent="0.25">
      <c r="A6" s="13" t="s">
        <v>6</v>
      </c>
      <c r="B6" s="130">
        <v>1.8267963803742827E-2</v>
      </c>
      <c r="C6" s="130">
        <v>0.02</v>
      </c>
    </row>
    <row r="7" spans="1:3" x14ac:dyDescent="0.25">
      <c r="A7" s="13" t="s">
        <v>7</v>
      </c>
      <c r="B7" s="130">
        <v>3.1777046829157628E-2</v>
      </c>
      <c r="C7" s="130">
        <v>0.02</v>
      </c>
    </row>
    <row r="8" spans="1:3" x14ac:dyDescent="0.25">
      <c r="A8" s="13" t="s">
        <v>8</v>
      </c>
      <c r="B8" s="130">
        <v>7.8464603481354922E-3</v>
      </c>
      <c r="C8" s="130">
        <v>0.02</v>
      </c>
    </row>
    <row r="9" spans="1:3" x14ac:dyDescent="0.25">
      <c r="A9" s="13" t="s">
        <v>9</v>
      </c>
      <c r="B9" s="130">
        <v>1.1692590031067105E-2</v>
      </c>
      <c r="C9" s="130">
        <v>0.02</v>
      </c>
    </row>
    <row r="10" spans="1:3" x14ac:dyDescent="0.25">
      <c r="A10" s="13" t="s">
        <v>10</v>
      </c>
      <c r="B10" s="130">
        <v>4.5775505004342749E-2</v>
      </c>
      <c r="C10" s="130">
        <v>0.02</v>
      </c>
    </row>
    <row r="11" spans="1:3" x14ac:dyDescent="0.25">
      <c r="A11" s="13" t="s">
        <v>11</v>
      </c>
      <c r="B11" s="130">
        <v>0</v>
      </c>
      <c r="C11" s="130">
        <v>0.02</v>
      </c>
    </row>
    <row r="12" spans="1:3" x14ac:dyDescent="0.25">
      <c r="A12" s="13" t="s">
        <v>12</v>
      </c>
      <c r="B12" s="130">
        <v>0</v>
      </c>
      <c r="C12" s="130">
        <v>0.02</v>
      </c>
    </row>
    <row r="13" spans="1:3" x14ac:dyDescent="0.25">
      <c r="A13" s="13" t="s">
        <v>13</v>
      </c>
      <c r="B13" s="130">
        <v>0</v>
      </c>
      <c r="C13" s="130">
        <v>0.02</v>
      </c>
    </row>
    <row r="14" spans="1:3" x14ac:dyDescent="0.25">
      <c r="A14" s="13" t="s">
        <v>14</v>
      </c>
      <c r="B14" s="130">
        <v>0</v>
      </c>
      <c r="C14" s="130">
        <v>0.02</v>
      </c>
    </row>
    <row r="15" spans="1:3" x14ac:dyDescent="0.25">
      <c r="A15" s="13" t="s">
        <v>15</v>
      </c>
      <c r="B15" s="130">
        <v>0</v>
      </c>
      <c r="C15" s="130">
        <v>0.02</v>
      </c>
    </row>
    <row r="16" spans="1:3" x14ac:dyDescent="0.25">
      <c r="A16" s="13" t="s">
        <v>126</v>
      </c>
      <c r="B16" s="130">
        <v>2.524037517800197E-2</v>
      </c>
      <c r="C16" s="130">
        <v>0.02</v>
      </c>
    </row>
    <row r="17" spans="1:3" x14ac:dyDescent="0.25">
      <c r="A17" s="13" t="s">
        <v>16</v>
      </c>
      <c r="B17" s="130">
        <v>0.20864892653776468</v>
      </c>
      <c r="C17" s="130">
        <v>0.25999999999999995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6"/>
  <sheetViews>
    <sheetView workbookViewId="0">
      <selection activeCell="AW46" sqref="AW46"/>
    </sheetView>
  </sheetViews>
  <sheetFormatPr defaultRowHeight="15" x14ac:dyDescent="0.25"/>
  <cols>
    <col min="1" max="1" width="18" bestFit="1" customWidth="1"/>
    <col min="2" max="2" width="28.7109375" bestFit="1" customWidth="1"/>
  </cols>
  <sheetData>
    <row r="1" spans="1:2" x14ac:dyDescent="0.25">
      <c r="A1" s="12" t="s">
        <v>0</v>
      </c>
      <c r="B1" s="13">
        <v>2022</v>
      </c>
    </row>
    <row r="3" spans="1:2" x14ac:dyDescent="0.25">
      <c r="A3" s="12" t="s">
        <v>1</v>
      </c>
      <c r="B3" t="s">
        <v>131</v>
      </c>
    </row>
    <row r="4" spans="1:2" x14ac:dyDescent="0.25">
      <c r="A4" s="13" t="s">
        <v>4</v>
      </c>
      <c r="B4">
        <v>27</v>
      </c>
    </row>
    <row r="5" spans="1:2" x14ac:dyDescent="0.25">
      <c r="A5" s="13" t="s">
        <v>5</v>
      </c>
      <c r="B5">
        <v>25</v>
      </c>
    </row>
    <row r="6" spans="1:2" x14ac:dyDescent="0.25">
      <c r="A6" s="13" t="s">
        <v>6</v>
      </c>
      <c r="B6">
        <v>26</v>
      </c>
    </row>
    <row r="7" spans="1:2" x14ac:dyDescent="0.25">
      <c r="A7" s="13" t="s">
        <v>7</v>
      </c>
      <c r="B7">
        <v>27</v>
      </c>
    </row>
    <row r="8" spans="1:2" x14ac:dyDescent="0.25">
      <c r="A8" s="13" t="s">
        <v>8</v>
      </c>
      <c r="B8">
        <v>28</v>
      </c>
    </row>
    <row r="9" spans="1:2" x14ac:dyDescent="0.25">
      <c r="A9" s="13" t="s">
        <v>9</v>
      </c>
      <c r="B9">
        <v>27</v>
      </c>
    </row>
    <row r="10" spans="1:2" x14ac:dyDescent="0.25">
      <c r="A10" s="13" t="s">
        <v>10</v>
      </c>
      <c r="B10">
        <v>25</v>
      </c>
    </row>
    <row r="11" spans="1:2" x14ac:dyDescent="0.25">
      <c r="A11" s="13" t="s">
        <v>11</v>
      </c>
    </row>
    <row r="12" spans="1:2" x14ac:dyDescent="0.25">
      <c r="A12" s="13" t="s">
        <v>12</v>
      </c>
    </row>
    <row r="13" spans="1:2" x14ac:dyDescent="0.25">
      <c r="A13" s="13" t="s">
        <v>13</v>
      </c>
    </row>
    <row r="14" spans="1:2" x14ac:dyDescent="0.25">
      <c r="A14" s="13" t="s">
        <v>14</v>
      </c>
    </row>
    <row r="15" spans="1:2" x14ac:dyDescent="0.25">
      <c r="A15" s="13" t="s">
        <v>15</v>
      </c>
    </row>
    <row r="16" spans="1:2" x14ac:dyDescent="0.25">
      <c r="A16" s="13" t="s">
        <v>16</v>
      </c>
      <c r="B16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6"/>
  <sheetViews>
    <sheetView workbookViewId="0">
      <selection activeCell="J31" sqref="J30:J31"/>
    </sheetView>
  </sheetViews>
  <sheetFormatPr defaultRowHeight="15" x14ac:dyDescent="0.25"/>
  <cols>
    <col min="1" max="1" width="18" bestFit="1" customWidth="1"/>
    <col min="2" max="2" width="17.85546875" bestFit="1" customWidth="1"/>
  </cols>
  <sheetData>
    <row r="1" spans="1:2" x14ac:dyDescent="0.25">
      <c r="A1" s="12" t="s">
        <v>0</v>
      </c>
      <c r="B1" s="13">
        <v>2022</v>
      </c>
    </row>
    <row r="3" spans="1:2" x14ac:dyDescent="0.25">
      <c r="A3" s="12" t="s">
        <v>1</v>
      </c>
      <c r="B3" t="s">
        <v>132</v>
      </c>
    </row>
    <row r="4" spans="1:2" x14ac:dyDescent="0.25">
      <c r="A4" s="13" t="s">
        <v>4</v>
      </c>
      <c r="B4">
        <v>61011.13</v>
      </c>
    </row>
    <row r="5" spans="1:2" x14ac:dyDescent="0.25">
      <c r="A5" s="13" t="s">
        <v>5</v>
      </c>
      <c r="B5">
        <v>54585.35</v>
      </c>
    </row>
    <row r="6" spans="1:2" x14ac:dyDescent="0.25">
      <c r="A6" s="13" t="s">
        <v>6</v>
      </c>
      <c r="B6">
        <v>55022.55</v>
      </c>
    </row>
    <row r="7" spans="1:2" x14ac:dyDescent="0.25">
      <c r="A7" s="13" t="s">
        <v>7</v>
      </c>
      <c r="B7">
        <v>63688.01</v>
      </c>
    </row>
    <row r="8" spans="1:2" x14ac:dyDescent="0.25">
      <c r="A8" s="13" t="s">
        <v>8</v>
      </c>
      <c r="B8">
        <v>67510.149999999994</v>
      </c>
    </row>
    <row r="9" spans="1:2" x14ac:dyDescent="0.25">
      <c r="A9" s="13" t="s">
        <v>9</v>
      </c>
      <c r="B9">
        <v>64857.93</v>
      </c>
    </row>
    <row r="10" spans="1:2" x14ac:dyDescent="0.25">
      <c r="A10" s="13" t="s">
        <v>10</v>
      </c>
      <c r="B10">
        <v>66370.91</v>
      </c>
    </row>
    <row r="11" spans="1:2" x14ac:dyDescent="0.25">
      <c r="A11" s="13" t="s">
        <v>11</v>
      </c>
    </row>
    <row r="12" spans="1:2" x14ac:dyDescent="0.25">
      <c r="A12" s="13" t="s">
        <v>12</v>
      </c>
    </row>
    <row r="13" spans="1:2" x14ac:dyDescent="0.25">
      <c r="A13" s="13" t="s">
        <v>13</v>
      </c>
    </row>
    <row r="14" spans="1:2" x14ac:dyDescent="0.25">
      <c r="A14" s="13" t="s">
        <v>14</v>
      </c>
    </row>
    <row r="15" spans="1:2" x14ac:dyDescent="0.25">
      <c r="A15" s="13" t="s">
        <v>15</v>
      </c>
    </row>
    <row r="16" spans="1:2" x14ac:dyDescent="0.25">
      <c r="A16" s="13" t="s">
        <v>16</v>
      </c>
      <c r="B16">
        <v>433046.03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7"/>
  <sheetViews>
    <sheetView workbookViewId="0">
      <selection activeCell="C6" sqref="C6"/>
    </sheetView>
  </sheetViews>
  <sheetFormatPr defaultRowHeight="15" x14ac:dyDescent="0.25"/>
  <cols>
    <col min="1" max="1" width="18" bestFit="1" customWidth="1"/>
    <col min="2" max="2" width="36.28515625" bestFit="1" customWidth="1"/>
    <col min="3" max="4" width="19" bestFit="1" customWidth="1"/>
  </cols>
  <sheetData>
    <row r="1" spans="1:3" x14ac:dyDescent="0.25">
      <c r="A1" s="12" t="s">
        <v>0</v>
      </c>
      <c r="B1" t="s">
        <v>127</v>
      </c>
    </row>
    <row r="3" spans="1:3" x14ac:dyDescent="0.25">
      <c r="A3" s="12" t="s">
        <v>1</v>
      </c>
      <c r="B3" t="s">
        <v>133</v>
      </c>
      <c r="C3" t="s">
        <v>3</v>
      </c>
    </row>
    <row r="4" spans="1:3" x14ac:dyDescent="0.25">
      <c r="A4" s="13" t="s">
        <v>4</v>
      </c>
      <c r="B4" s="130">
        <v>5.7026572432935787E-3</v>
      </c>
      <c r="C4" s="130">
        <v>1.4999999999999999E-2</v>
      </c>
    </row>
    <row r="5" spans="1:3" x14ac:dyDescent="0.25">
      <c r="A5" s="13" t="s">
        <v>5</v>
      </c>
      <c r="B5" s="130">
        <v>1.6791986948375304E-2</v>
      </c>
      <c r="C5" s="130">
        <v>1.4999999999999999E-2</v>
      </c>
    </row>
    <row r="6" spans="1:3" x14ac:dyDescent="0.25">
      <c r="A6" s="13" t="s">
        <v>6</v>
      </c>
      <c r="B6" s="130">
        <v>5.5673062823733835E-3</v>
      </c>
      <c r="C6" s="130">
        <v>1.4999999999999999E-2</v>
      </c>
    </row>
    <row r="7" spans="1:3" x14ac:dyDescent="0.25">
      <c r="A7" s="13" t="s">
        <v>7</v>
      </c>
      <c r="B7" s="130">
        <v>6.6389454743534214E-3</v>
      </c>
      <c r="C7" s="130">
        <v>1.4999999999999999E-2</v>
      </c>
    </row>
    <row r="8" spans="1:3" x14ac:dyDescent="0.25">
      <c r="A8" s="13" t="s">
        <v>8</v>
      </c>
      <c r="B8" s="130">
        <v>4.0452733603506845E-3</v>
      </c>
      <c r="C8" s="130">
        <v>1.4999999999999999E-2</v>
      </c>
    </row>
    <row r="9" spans="1:3" x14ac:dyDescent="0.25">
      <c r="A9" s="13" t="s">
        <v>9</v>
      </c>
      <c r="B9" s="130">
        <v>6.0769744410607675E-3</v>
      </c>
      <c r="C9" s="130">
        <v>1.4999999999999999E-2</v>
      </c>
    </row>
    <row r="10" spans="1:3" x14ac:dyDescent="0.25">
      <c r="A10" s="13" t="s">
        <v>10</v>
      </c>
      <c r="B10" s="130">
        <v>1.0121398052440701E-2</v>
      </c>
      <c r="C10" s="130">
        <v>1.4999999999999999E-2</v>
      </c>
    </row>
    <row r="11" spans="1:3" x14ac:dyDescent="0.25">
      <c r="A11" s="13" t="s">
        <v>11</v>
      </c>
      <c r="B11" s="130">
        <v>0</v>
      </c>
      <c r="C11" s="130">
        <v>1.4999999999999999E-2</v>
      </c>
    </row>
    <row r="12" spans="1:3" x14ac:dyDescent="0.25">
      <c r="A12" s="13" t="s">
        <v>12</v>
      </c>
      <c r="B12" s="130">
        <v>0</v>
      </c>
      <c r="C12" s="130">
        <v>1.4999999999999999E-2</v>
      </c>
    </row>
    <row r="13" spans="1:3" x14ac:dyDescent="0.25">
      <c r="A13" s="13" t="s">
        <v>13</v>
      </c>
      <c r="B13" s="130">
        <v>0</v>
      </c>
      <c r="C13" s="130">
        <v>1.4999999999999999E-2</v>
      </c>
    </row>
    <row r="14" spans="1:3" x14ac:dyDescent="0.25">
      <c r="A14" s="13" t="s">
        <v>14</v>
      </c>
      <c r="B14" s="130">
        <v>0</v>
      </c>
      <c r="C14" s="130">
        <v>1.4999999999999999E-2</v>
      </c>
    </row>
    <row r="15" spans="1:3" x14ac:dyDescent="0.25">
      <c r="A15" s="13" t="s">
        <v>15</v>
      </c>
      <c r="B15" s="130">
        <v>0</v>
      </c>
      <c r="C15" s="130">
        <v>1.4999999999999999E-2</v>
      </c>
    </row>
    <row r="16" spans="1:3" x14ac:dyDescent="0.25">
      <c r="A16" s="13" t="s">
        <v>126</v>
      </c>
      <c r="B16" s="130">
        <v>7.5603114269995452E-3</v>
      </c>
      <c r="C16" s="130">
        <v>1.4999999999999999E-2</v>
      </c>
    </row>
    <row r="17" spans="1:3" x14ac:dyDescent="0.25">
      <c r="A17" s="13" t="s">
        <v>16</v>
      </c>
      <c r="B17">
        <v>6.2504853229247384E-2</v>
      </c>
      <c r="C17">
        <v>0.19500000000000006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K248"/>
  <sheetViews>
    <sheetView zoomScale="80" zoomScaleNormal="80" zoomScaleSheetLayoutView="50" zoomScalePageLayoutView="90" workbookViewId="0">
      <selection activeCell="AH5" sqref="AH5"/>
    </sheetView>
  </sheetViews>
  <sheetFormatPr defaultRowHeight="15" x14ac:dyDescent="0.25"/>
  <cols>
    <col min="1" max="1" width="18" bestFit="1" customWidth="1"/>
  </cols>
  <sheetData>
    <row r="1" spans="1:63" s="14" customFormat="1" ht="27.75" customHeight="1" x14ac:dyDescent="0.25">
      <c r="A1" s="25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</row>
    <row r="2" spans="1:63" s="14" customFormat="1" ht="27.75" customHeight="1" x14ac:dyDescent="0.25">
      <c r="A2" s="25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</row>
    <row r="3" spans="1:63" s="14" customFormat="1" ht="27.75" customHeight="1" x14ac:dyDescent="0.25">
      <c r="A3" s="25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</row>
    <row r="4" spans="1:63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</row>
    <row r="5" spans="1:63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</row>
    <row r="6" spans="1:63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</row>
    <row r="7" spans="1:63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</row>
    <row r="8" spans="1:63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</row>
    <row r="9" spans="1:63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</row>
    <row r="10" spans="1:63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</row>
    <row r="11" spans="1:63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</row>
    <row r="12" spans="1:63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</row>
    <row r="13" spans="1:63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</row>
    <row r="14" spans="1:63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</row>
    <row r="15" spans="1:63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</row>
    <row r="16" spans="1:63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</row>
    <row r="17" spans="1:63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</row>
    <row r="18" spans="1:63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</row>
    <row r="19" spans="1:63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</row>
    <row r="20" spans="1:63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</row>
    <row r="21" spans="1:63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</row>
    <row r="22" spans="1:63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</row>
    <row r="23" spans="1:63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</row>
    <row r="24" spans="1:63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</row>
    <row r="25" spans="1:63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</row>
    <row r="26" spans="1:63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</row>
    <row r="27" spans="1:63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</row>
    <row r="28" spans="1:63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</row>
    <row r="29" spans="1:63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</row>
    <row r="30" spans="1:63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</row>
    <row r="31" spans="1:63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</row>
    <row r="32" spans="1:63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</row>
    <row r="33" spans="1:63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</row>
    <row r="34" spans="1:63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</row>
    <row r="35" spans="1:63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</row>
    <row r="36" spans="1:63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</row>
    <row r="37" spans="1:63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</row>
    <row r="38" spans="1:63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</row>
    <row r="39" spans="1:63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</row>
    <row r="40" spans="1:63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</row>
    <row r="41" spans="1:63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</row>
    <row r="42" spans="1:63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</row>
    <row r="43" spans="1:63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</row>
    <row r="44" spans="1:63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</row>
    <row r="45" spans="1:63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</row>
    <row r="46" spans="1:63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</row>
    <row r="47" spans="1:63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</row>
    <row r="48" spans="1:63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</row>
    <row r="49" spans="1:63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</row>
    <row r="50" spans="1:63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</row>
    <row r="51" spans="1:63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</row>
    <row r="52" spans="1:63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</row>
    <row r="53" spans="1:63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</row>
    <row r="54" spans="1:63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</row>
    <row r="55" spans="1:63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</row>
    <row r="56" spans="1:63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</row>
    <row r="57" spans="1:63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</row>
    <row r="58" spans="1:63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</row>
    <row r="59" spans="1:63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</row>
    <row r="60" spans="1:63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</row>
    <row r="61" spans="1:63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</row>
    <row r="62" spans="1:63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</row>
    <row r="63" spans="1:63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</row>
    <row r="64" spans="1:63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</row>
    <row r="65" spans="1:63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</row>
    <row r="66" spans="1:63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</row>
    <row r="67" spans="1:63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</row>
    <row r="68" spans="1:63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</row>
    <row r="69" spans="1:63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</row>
    <row r="70" spans="1:63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</row>
    <row r="71" spans="1:63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</row>
    <row r="72" spans="1:63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</row>
    <row r="73" spans="1:63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</row>
    <row r="74" spans="1:63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</row>
    <row r="75" spans="1:63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</row>
    <row r="76" spans="1:63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</row>
    <row r="77" spans="1:63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</row>
    <row r="78" spans="1:63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</row>
    <row r="79" spans="1:63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</row>
    <row r="80" spans="1:63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</row>
    <row r="81" spans="1:63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</row>
    <row r="82" spans="1:63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</row>
    <row r="83" spans="1:63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</row>
    <row r="84" spans="1:63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</row>
    <row r="85" spans="1:63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</row>
    <row r="86" spans="1:63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</row>
    <row r="87" spans="1:63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</row>
    <row r="88" spans="1:63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</row>
    <row r="89" spans="1:63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</row>
    <row r="90" spans="1:63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</row>
    <row r="91" spans="1:63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</row>
    <row r="92" spans="1:63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</row>
    <row r="93" spans="1:63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</row>
    <row r="94" spans="1:63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</row>
    <row r="95" spans="1:63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</row>
    <row r="96" spans="1:63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</row>
    <row r="97" spans="1:63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</row>
    <row r="98" spans="1:63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</row>
    <row r="99" spans="1:63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</row>
    <row r="100" spans="1:63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</row>
    <row r="101" spans="1:63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</row>
    <row r="102" spans="1:63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</row>
    <row r="103" spans="1:63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</row>
    <row r="104" spans="1:63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</row>
    <row r="105" spans="1:63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</row>
    <row r="106" spans="1:63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</row>
    <row r="107" spans="1:63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</row>
    <row r="108" spans="1:63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</row>
    <row r="109" spans="1:63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</row>
    <row r="110" spans="1:63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</row>
    <row r="111" spans="1:63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</row>
    <row r="112" spans="1:63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</row>
    <row r="113" spans="1:30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</row>
    <row r="114" spans="1:30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</row>
    <row r="115" spans="1:30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</row>
    <row r="116" spans="1:30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</row>
    <row r="117" spans="1:30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</row>
    <row r="118" spans="1:30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</row>
    <row r="119" spans="1:30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</row>
    <row r="120" spans="1:30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</row>
    <row r="121" spans="1:30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</row>
    <row r="122" spans="1:30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</row>
    <row r="123" spans="1:30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</row>
    <row r="124" spans="1:30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</row>
    <row r="125" spans="1:30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</row>
    <row r="126" spans="1:30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</row>
    <row r="127" spans="1:30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</row>
    <row r="128" spans="1:30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</row>
    <row r="129" spans="1:30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</row>
    <row r="130" spans="1:30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</row>
    <row r="131" spans="1:30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</row>
    <row r="132" spans="1:30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</row>
    <row r="133" spans="1:30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</row>
    <row r="134" spans="1:30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</row>
    <row r="135" spans="1:30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</row>
    <row r="136" spans="1:30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</row>
    <row r="137" spans="1:30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</row>
    <row r="138" spans="1:30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</row>
    <row r="139" spans="1:30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</row>
    <row r="140" spans="1:30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</row>
    <row r="141" spans="1:30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</row>
    <row r="142" spans="1:30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</row>
    <row r="143" spans="1:30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</row>
    <row r="144" spans="1:30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</row>
    <row r="145" spans="1:30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</row>
    <row r="146" spans="1:30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</row>
    <row r="147" spans="1:30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</row>
    <row r="148" spans="1:30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</row>
    <row r="149" spans="1:30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</row>
    <row r="150" spans="1:30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</row>
    <row r="151" spans="1:30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</row>
    <row r="152" spans="1:30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</row>
    <row r="153" spans="1:30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</row>
    <row r="154" spans="1:30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</row>
    <row r="155" spans="1:30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</row>
    <row r="156" spans="1:30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</row>
    <row r="157" spans="1:30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</row>
    <row r="158" spans="1:30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</row>
    <row r="159" spans="1:30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</row>
    <row r="160" spans="1:30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</row>
    <row r="161" spans="1:30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</row>
    <row r="162" spans="1:30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</row>
    <row r="163" spans="1:30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</row>
    <row r="164" spans="1:30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</row>
    <row r="165" spans="1:30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</row>
    <row r="166" spans="1:30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</row>
    <row r="167" spans="1:30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</row>
    <row r="168" spans="1:30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</row>
    <row r="169" spans="1:30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</row>
    <row r="170" spans="1:30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</row>
    <row r="171" spans="1:30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</row>
    <row r="172" spans="1:30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</row>
    <row r="173" spans="1:30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</row>
    <row r="174" spans="1:30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</row>
    <row r="175" spans="1:30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</row>
    <row r="176" spans="1:30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</row>
    <row r="177" spans="1:30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</row>
    <row r="178" spans="1:30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</row>
    <row r="179" spans="1:30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</row>
    <row r="180" spans="1:30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</row>
    <row r="181" spans="1:30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</row>
    <row r="182" spans="1:30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</row>
    <row r="183" spans="1:30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</row>
    <row r="184" spans="1:30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</row>
    <row r="185" spans="1:30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</row>
    <row r="186" spans="1:30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</row>
    <row r="187" spans="1:30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</row>
    <row r="188" spans="1:30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</row>
    <row r="189" spans="1:30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</row>
    <row r="190" spans="1:30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</row>
    <row r="191" spans="1:30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</row>
    <row r="192" spans="1:30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</row>
    <row r="193" spans="1:30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</row>
    <row r="194" spans="1:30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</row>
    <row r="195" spans="1:30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</row>
    <row r="196" spans="1:30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</row>
    <row r="197" spans="1:30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</row>
    <row r="198" spans="1:30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</row>
    <row r="199" spans="1:30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</row>
    <row r="200" spans="1:30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</row>
    <row r="201" spans="1:30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</row>
    <row r="202" spans="1:30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</row>
    <row r="203" spans="1:30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</row>
    <row r="204" spans="1:30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</row>
    <row r="205" spans="1:30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</row>
    <row r="206" spans="1:30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</row>
    <row r="207" spans="1:30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</row>
    <row r="208" spans="1:30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</row>
    <row r="209" spans="1:30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</row>
    <row r="210" spans="1:30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</row>
    <row r="211" spans="1:30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</row>
    <row r="212" spans="1:30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</row>
    <row r="213" spans="1:30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</row>
    <row r="214" spans="1:30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</row>
    <row r="215" spans="1:30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</row>
    <row r="216" spans="1:30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</row>
    <row r="217" spans="1:30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</row>
    <row r="218" spans="1:30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</row>
    <row r="219" spans="1:30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</row>
    <row r="220" spans="1:30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</row>
    <row r="221" spans="1:30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</row>
    <row r="222" spans="1:30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</row>
    <row r="223" spans="1:30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</row>
    <row r="224" spans="1:30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</row>
    <row r="225" spans="1:30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</row>
    <row r="226" spans="1:30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</row>
    <row r="227" spans="1:30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</row>
    <row r="228" spans="1:30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</row>
    <row r="229" spans="1:30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</row>
    <row r="230" spans="1:30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</row>
    <row r="231" spans="1:30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</row>
    <row r="232" spans="1:30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</row>
    <row r="233" spans="1:30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</row>
    <row r="234" spans="1:30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</row>
    <row r="235" spans="1:30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</row>
    <row r="236" spans="1:30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</row>
    <row r="237" spans="1:30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</row>
    <row r="238" spans="1:30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</row>
    <row r="239" spans="1:30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</row>
    <row r="240" spans="1:30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</row>
    <row r="241" spans="1:30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</row>
    <row r="242" spans="1:30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</row>
    <row r="243" spans="1:30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</row>
    <row r="244" spans="1:30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</row>
    <row r="245" spans="1:30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</row>
    <row r="246" spans="1:30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</row>
    <row r="247" spans="1:30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</row>
    <row r="248" spans="1:30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</row>
  </sheetData>
  <mergeCells count="1">
    <mergeCell ref="B1:AQ3"/>
  </mergeCells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H15"/>
  <sheetViews>
    <sheetView showGridLines="0" workbookViewId="0">
      <selection activeCell="F17" sqref="F17"/>
    </sheetView>
  </sheetViews>
  <sheetFormatPr defaultRowHeight="15" x14ac:dyDescent="0.25"/>
  <cols>
    <col min="2" max="2" width="15" style="5" customWidth="1"/>
    <col min="3" max="3" width="12" style="5" customWidth="1"/>
    <col min="4" max="4" width="17.7109375" style="133" customWidth="1"/>
    <col min="6" max="6" width="15" customWidth="1"/>
    <col min="7" max="7" width="12" customWidth="1"/>
    <col min="8" max="8" width="17.7109375" customWidth="1"/>
  </cols>
  <sheetData>
    <row r="2" spans="2:8" x14ac:dyDescent="0.25">
      <c r="B2" s="134" t="s">
        <v>184</v>
      </c>
      <c r="C2" s="134"/>
      <c r="D2" s="135"/>
      <c r="E2" s="134"/>
      <c r="F2" s="134"/>
      <c r="G2" s="134"/>
      <c r="H2" s="134"/>
    </row>
    <row r="4" spans="2:8" x14ac:dyDescent="0.25">
      <c r="B4" s="134" t="s">
        <v>182</v>
      </c>
      <c r="C4" s="134"/>
      <c r="D4" s="135"/>
      <c r="F4" s="134" t="s">
        <v>183</v>
      </c>
      <c r="G4" s="134"/>
      <c r="H4" s="135"/>
    </row>
    <row r="5" spans="2:8" x14ac:dyDescent="0.25">
      <c r="B5" s="136" t="s">
        <v>181</v>
      </c>
      <c r="C5" s="136" t="s">
        <v>179</v>
      </c>
      <c r="D5" s="137" t="s">
        <v>180</v>
      </c>
      <c r="F5" s="136" t="s">
        <v>181</v>
      </c>
      <c r="G5" s="136" t="s">
        <v>179</v>
      </c>
      <c r="H5" s="137" t="s">
        <v>180</v>
      </c>
    </row>
    <row r="6" spans="2:8" x14ac:dyDescent="0.25">
      <c r="B6" s="138">
        <v>0.6</v>
      </c>
      <c r="C6" s="139">
        <f>32+(((21*60)/100))/100</f>
        <v>32.125999999999998</v>
      </c>
      <c r="D6" s="137">
        <v>568.39</v>
      </c>
      <c r="F6" s="138">
        <v>0.6</v>
      </c>
      <c r="G6" s="139">
        <f>282+(((45*60)/100))/100</f>
        <v>282.27</v>
      </c>
      <c r="H6" s="137">
        <v>4845.01</v>
      </c>
    </row>
    <row r="7" spans="2:8" x14ac:dyDescent="0.25">
      <c r="B7" s="138">
        <v>0.7</v>
      </c>
      <c r="C7" s="139">
        <f>47+(((10*60)/100))/100</f>
        <v>47.06</v>
      </c>
      <c r="D7" s="137">
        <v>916.62</v>
      </c>
      <c r="F7" s="138">
        <v>0.65</v>
      </c>
      <c r="G7" s="139">
        <f>72+(((21*60)/100))/100</f>
        <v>72.126000000000005</v>
      </c>
      <c r="H7" s="137">
        <v>1425.46</v>
      </c>
    </row>
    <row r="8" spans="2:8" x14ac:dyDescent="0.25">
      <c r="B8" s="138">
        <v>0.75</v>
      </c>
      <c r="C8" s="139">
        <f>4+(((32*60)/100))/100</f>
        <v>4.1920000000000002</v>
      </c>
      <c r="D8" s="137">
        <v>84.08</v>
      </c>
      <c r="F8" s="138">
        <v>0.7</v>
      </c>
      <c r="G8" s="139">
        <f>344+(((51*60)/100))/100</f>
        <v>344.30599999999998</v>
      </c>
      <c r="H8" s="137">
        <v>6301.46</v>
      </c>
    </row>
    <row r="9" spans="2:8" x14ac:dyDescent="0.25">
      <c r="B9" s="138">
        <v>0.65</v>
      </c>
      <c r="C9" s="139">
        <f>8+(((14*60)/100))/100</f>
        <v>8.0839999999999996</v>
      </c>
      <c r="D9" s="137">
        <v>144.03</v>
      </c>
      <c r="F9" s="138">
        <v>0.75</v>
      </c>
      <c r="G9" s="139">
        <f>99+(((36*60)/100))/100</f>
        <v>99.215999999999994</v>
      </c>
      <c r="H9" s="137">
        <v>2008.24</v>
      </c>
    </row>
    <row r="10" spans="2:8" x14ac:dyDescent="0.25">
      <c r="B10" s="138">
        <v>1</v>
      </c>
      <c r="C10" s="139"/>
      <c r="D10" s="137"/>
      <c r="F10" s="138">
        <v>1</v>
      </c>
      <c r="G10" s="139">
        <f>50+(((46*60)/100))/100</f>
        <v>50.276000000000003</v>
      </c>
      <c r="H10" s="137">
        <v>1166.02</v>
      </c>
    </row>
    <row r="11" spans="2:8" x14ac:dyDescent="0.25">
      <c r="B11" s="136" t="s">
        <v>178</v>
      </c>
      <c r="C11" s="136"/>
      <c r="D11" s="137">
        <v>263.55</v>
      </c>
      <c r="F11" s="136" t="s">
        <v>178</v>
      </c>
      <c r="G11" s="136"/>
      <c r="H11" s="137">
        <v>2484.9499999999998</v>
      </c>
    </row>
    <row r="12" spans="2:8" x14ac:dyDescent="0.25">
      <c r="F12" s="5"/>
      <c r="G12" s="5"/>
      <c r="H12" s="133"/>
    </row>
    <row r="13" spans="2:8" x14ac:dyDescent="0.25">
      <c r="C13" s="139">
        <f>SUM(C6:C12)</f>
        <v>91.462000000000018</v>
      </c>
      <c r="D13" s="137">
        <f>SUM(D6:D12)</f>
        <v>1976.6699999999998</v>
      </c>
      <c r="F13" s="5"/>
      <c r="G13" s="139">
        <f>SUM(G6:G12)</f>
        <v>848.19399999999996</v>
      </c>
      <c r="H13" s="137">
        <f>SUM(H6:H12)</f>
        <v>18231.14</v>
      </c>
    </row>
    <row r="15" spans="2:8" x14ac:dyDescent="0.25">
      <c r="F15" s="134" t="s">
        <v>78</v>
      </c>
      <c r="G15" s="134"/>
      <c r="H15" s="140">
        <f>H13+D13</f>
        <v>20207.809999999998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5"/>
  <sheetViews>
    <sheetView showGridLines="0" zoomScaleNormal="100" workbookViewId="0">
      <selection activeCell="I4" sqref="I4"/>
    </sheetView>
  </sheetViews>
  <sheetFormatPr defaultRowHeight="15" x14ac:dyDescent="0.25"/>
  <cols>
    <col min="1" max="1" width="3.5703125" customWidth="1"/>
    <col min="2" max="2" width="34.140625" customWidth="1"/>
    <col min="3" max="3" width="49.28515625" customWidth="1"/>
    <col min="4" max="4" width="16.5703125" customWidth="1"/>
  </cols>
  <sheetData>
    <row r="1" spans="2:4" s="84" customFormat="1" ht="60" customHeight="1" thickBot="1" x14ac:dyDescent="0.35">
      <c r="B1" s="154" t="s">
        <v>136</v>
      </c>
      <c r="C1" s="155"/>
      <c r="D1" s="85"/>
    </row>
    <row r="2" spans="2:4" ht="20.100000000000001" customHeight="1" x14ac:dyDescent="0.4">
      <c r="B2" s="86" t="s">
        <v>137</v>
      </c>
      <c r="C2" s="152"/>
      <c r="D2" s="153"/>
    </row>
    <row r="3" spans="2:4" ht="20.100000000000001" customHeight="1" x14ac:dyDescent="0.4">
      <c r="B3" s="86" t="s">
        <v>138</v>
      </c>
      <c r="C3" s="143"/>
      <c r="D3" s="144"/>
    </row>
    <row r="4" spans="2:4" ht="20.100000000000001" customHeight="1" x14ac:dyDescent="0.4">
      <c r="B4" s="86" t="s">
        <v>139</v>
      </c>
      <c r="C4" s="143"/>
      <c r="D4" s="144"/>
    </row>
    <row r="5" spans="2:4" ht="20.100000000000001" customHeight="1" x14ac:dyDescent="0.4">
      <c r="B5" s="86" t="s">
        <v>140</v>
      </c>
      <c r="C5" s="143"/>
      <c r="D5" s="144"/>
    </row>
    <row r="6" spans="2:4" ht="20.100000000000001" customHeight="1" x14ac:dyDescent="0.4">
      <c r="B6" s="87" t="s">
        <v>141</v>
      </c>
      <c r="C6" s="143"/>
      <c r="D6" s="144"/>
    </row>
    <row r="7" spans="2:4" ht="20.100000000000001" customHeight="1" x14ac:dyDescent="0.4">
      <c r="B7" s="87" t="s">
        <v>142</v>
      </c>
      <c r="C7" s="143"/>
      <c r="D7" s="144"/>
    </row>
    <row r="8" spans="2:4" ht="20.100000000000001" customHeight="1" x14ac:dyDescent="0.4">
      <c r="B8" s="87" t="s">
        <v>143</v>
      </c>
      <c r="C8" s="143"/>
      <c r="D8" s="144"/>
    </row>
    <row r="9" spans="2:4" ht="20.100000000000001" customHeight="1" x14ac:dyDescent="0.4">
      <c r="B9" s="145"/>
      <c r="C9" s="146"/>
      <c r="D9" s="147"/>
    </row>
    <row r="10" spans="2:4" ht="20.100000000000001" customHeight="1" x14ac:dyDescent="0.4">
      <c r="B10" s="88" t="s">
        <v>144</v>
      </c>
      <c r="C10" s="148"/>
      <c r="D10" s="149"/>
    </row>
    <row r="11" spans="2:4" ht="20.100000000000001" customHeight="1" thickBot="1" x14ac:dyDescent="0.45">
      <c r="B11" s="89"/>
      <c r="C11" s="150"/>
      <c r="D11" s="151"/>
    </row>
    <row r="12" spans="2:4" ht="15.75" thickBot="1" x14ac:dyDescent="0.3"/>
    <row r="13" spans="2:4" ht="60" customHeight="1" thickBot="1" x14ac:dyDescent="0.35">
      <c r="B13" s="154" t="s">
        <v>136</v>
      </c>
      <c r="C13" s="155"/>
      <c r="D13" s="85"/>
    </row>
    <row r="14" spans="2:4" ht="20.100000000000001" customHeight="1" x14ac:dyDescent="0.4">
      <c r="B14" s="86" t="s">
        <v>137</v>
      </c>
      <c r="C14" s="152"/>
      <c r="D14" s="153"/>
    </row>
    <row r="15" spans="2:4" ht="20.100000000000001" customHeight="1" x14ac:dyDescent="0.4">
      <c r="B15" s="86" t="s">
        <v>138</v>
      </c>
      <c r="C15" s="143"/>
      <c r="D15" s="144"/>
    </row>
    <row r="16" spans="2:4" ht="20.100000000000001" customHeight="1" x14ac:dyDescent="0.4">
      <c r="B16" s="86" t="s">
        <v>139</v>
      </c>
      <c r="C16" s="143"/>
      <c r="D16" s="144"/>
    </row>
    <row r="17" spans="2:4" ht="20.100000000000001" customHeight="1" x14ac:dyDescent="0.4">
      <c r="B17" s="86" t="s">
        <v>140</v>
      </c>
      <c r="C17" s="143"/>
      <c r="D17" s="144"/>
    </row>
    <row r="18" spans="2:4" ht="20.100000000000001" customHeight="1" x14ac:dyDescent="0.4">
      <c r="B18" s="87" t="s">
        <v>141</v>
      </c>
      <c r="C18" s="143"/>
      <c r="D18" s="144"/>
    </row>
    <row r="19" spans="2:4" ht="20.100000000000001" customHeight="1" x14ac:dyDescent="0.4">
      <c r="B19" s="87" t="s">
        <v>142</v>
      </c>
      <c r="C19" s="143"/>
      <c r="D19" s="144"/>
    </row>
    <row r="20" spans="2:4" ht="20.100000000000001" customHeight="1" x14ac:dyDescent="0.4">
      <c r="B20" s="87" t="s">
        <v>143</v>
      </c>
      <c r="C20" s="143"/>
      <c r="D20" s="144"/>
    </row>
    <row r="21" spans="2:4" ht="20.100000000000001" customHeight="1" x14ac:dyDescent="0.4">
      <c r="B21" s="145"/>
      <c r="C21" s="146"/>
      <c r="D21" s="147"/>
    </row>
    <row r="22" spans="2:4" ht="20.100000000000001" customHeight="1" x14ac:dyDescent="0.4">
      <c r="B22" s="88" t="s">
        <v>144</v>
      </c>
      <c r="C22" s="148"/>
      <c r="D22" s="149"/>
    </row>
    <row r="23" spans="2:4" ht="20.100000000000001" customHeight="1" thickBot="1" x14ac:dyDescent="0.45">
      <c r="B23" s="89"/>
      <c r="C23" s="150"/>
      <c r="D23" s="151"/>
    </row>
    <row r="24" spans="2:4" ht="15.75" thickBot="1" x14ac:dyDescent="0.3"/>
    <row r="25" spans="2:4" ht="60" customHeight="1" thickBot="1" x14ac:dyDescent="0.35">
      <c r="B25" s="154" t="s">
        <v>136</v>
      </c>
      <c r="C25" s="155"/>
      <c r="D25" s="85"/>
    </row>
    <row r="26" spans="2:4" ht="20.100000000000001" customHeight="1" x14ac:dyDescent="0.4">
      <c r="B26" s="86" t="s">
        <v>137</v>
      </c>
      <c r="C26" s="152"/>
      <c r="D26" s="153"/>
    </row>
    <row r="27" spans="2:4" ht="20.100000000000001" customHeight="1" x14ac:dyDescent="0.4">
      <c r="B27" s="86" t="s">
        <v>138</v>
      </c>
      <c r="C27" s="143"/>
      <c r="D27" s="144"/>
    </row>
    <row r="28" spans="2:4" ht="20.100000000000001" customHeight="1" x14ac:dyDescent="0.4">
      <c r="B28" s="86" t="s">
        <v>139</v>
      </c>
      <c r="C28" s="143"/>
      <c r="D28" s="144"/>
    </row>
    <row r="29" spans="2:4" ht="20.100000000000001" customHeight="1" x14ac:dyDescent="0.4">
      <c r="B29" s="86" t="s">
        <v>140</v>
      </c>
      <c r="C29" s="143"/>
      <c r="D29" s="144"/>
    </row>
    <row r="30" spans="2:4" ht="20.100000000000001" customHeight="1" x14ac:dyDescent="0.4">
      <c r="B30" s="87" t="s">
        <v>141</v>
      </c>
      <c r="C30" s="143"/>
      <c r="D30" s="144"/>
    </row>
    <row r="31" spans="2:4" ht="20.100000000000001" customHeight="1" x14ac:dyDescent="0.4">
      <c r="B31" s="87" t="s">
        <v>142</v>
      </c>
      <c r="C31" s="143"/>
      <c r="D31" s="144"/>
    </row>
    <row r="32" spans="2:4" ht="20.100000000000001" customHeight="1" x14ac:dyDescent="0.4">
      <c r="B32" s="87" t="s">
        <v>143</v>
      </c>
      <c r="C32" s="143"/>
      <c r="D32" s="144"/>
    </row>
    <row r="33" spans="2:4" ht="20.100000000000001" customHeight="1" x14ac:dyDescent="0.4">
      <c r="B33" s="145"/>
      <c r="C33" s="146"/>
      <c r="D33" s="147"/>
    </row>
    <row r="34" spans="2:4" ht="20.100000000000001" customHeight="1" x14ac:dyDescent="0.4">
      <c r="B34" s="88" t="s">
        <v>144</v>
      </c>
      <c r="C34" s="148"/>
      <c r="D34" s="149"/>
    </row>
    <row r="35" spans="2:4" ht="20.100000000000001" customHeight="1" thickBot="1" x14ac:dyDescent="0.45">
      <c r="B35" s="89"/>
      <c r="C35" s="150"/>
      <c r="D35" s="151"/>
    </row>
  </sheetData>
  <mergeCells count="33">
    <mergeCell ref="B1:C1"/>
    <mergeCell ref="C2:D2"/>
    <mergeCell ref="C3:D3"/>
    <mergeCell ref="C4:D4"/>
    <mergeCell ref="C6:D6"/>
    <mergeCell ref="C5:D5"/>
    <mergeCell ref="C19:D19"/>
    <mergeCell ref="C7:D7"/>
    <mergeCell ref="C11:D11"/>
    <mergeCell ref="C8:D8"/>
    <mergeCell ref="B9:D9"/>
    <mergeCell ref="C10:D10"/>
    <mergeCell ref="B13:C13"/>
    <mergeCell ref="C14:D14"/>
    <mergeCell ref="C15:D15"/>
    <mergeCell ref="C16:D16"/>
    <mergeCell ref="C17:D17"/>
    <mergeCell ref="C18:D18"/>
    <mergeCell ref="B25:C25"/>
    <mergeCell ref="C20:D20"/>
    <mergeCell ref="B21:D21"/>
    <mergeCell ref="C22:D22"/>
    <mergeCell ref="C23:D23"/>
    <mergeCell ref="C32:D32"/>
    <mergeCell ref="B33:D33"/>
    <mergeCell ref="C34:D34"/>
    <mergeCell ref="C35:D35"/>
    <mergeCell ref="C26:D26"/>
    <mergeCell ref="C27:D27"/>
    <mergeCell ref="C28:D28"/>
    <mergeCell ref="C29:D29"/>
    <mergeCell ref="C30:D30"/>
    <mergeCell ref="C31:D31"/>
  </mergeCells>
  <pageMargins left="0.25" right="0.25" top="0.75" bottom="0.75" header="0.3" footer="0.3"/>
  <pageSetup paperSize="9" scale="92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6"/>
  <sheetViews>
    <sheetView workbookViewId="0">
      <selection activeCell="B10" sqref="B10"/>
    </sheetView>
  </sheetViews>
  <sheetFormatPr defaultRowHeight="15" x14ac:dyDescent="0.25"/>
  <cols>
    <col min="1" max="1" width="18" bestFit="1" customWidth="1"/>
    <col min="2" max="2" width="36.28515625" bestFit="1" customWidth="1"/>
    <col min="3" max="4" width="19" bestFit="1" customWidth="1"/>
  </cols>
  <sheetData>
    <row r="1" spans="1:3" x14ac:dyDescent="0.25">
      <c r="A1" s="12" t="s">
        <v>0</v>
      </c>
      <c r="B1" s="13">
        <v>2022</v>
      </c>
    </row>
    <row r="3" spans="1:3" x14ac:dyDescent="0.25">
      <c r="A3" s="12" t="s">
        <v>1</v>
      </c>
      <c r="B3" t="s">
        <v>133</v>
      </c>
      <c r="C3" t="s">
        <v>3</v>
      </c>
    </row>
    <row r="4" spans="1:3" x14ac:dyDescent="0.25">
      <c r="A4" s="13" t="s">
        <v>4</v>
      </c>
      <c r="B4">
        <v>7.6717751456879821E-3</v>
      </c>
      <c r="C4">
        <v>1.4999999999999999E-2</v>
      </c>
    </row>
    <row r="5" spans="1:3" x14ac:dyDescent="0.25">
      <c r="A5" s="13" t="s">
        <v>5</v>
      </c>
      <c r="B5">
        <v>1.6729126604355798E-2</v>
      </c>
      <c r="C5">
        <v>1.4999999999999999E-2</v>
      </c>
    </row>
    <row r="6" spans="1:3" x14ac:dyDescent="0.25">
      <c r="A6" s="13" t="s">
        <v>6</v>
      </c>
      <c r="B6">
        <v>1.4875482776420501E-2</v>
      </c>
      <c r="C6">
        <v>1.4999999999999999E-2</v>
      </c>
    </row>
    <row r="7" spans="1:3" x14ac:dyDescent="0.25">
      <c r="A7" s="13" t="s">
        <v>7</v>
      </c>
      <c r="B7">
        <v>1.5908444587916099E-2</v>
      </c>
      <c r="C7">
        <v>1.4999999999999999E-2</v>
      </c>
    </row>
    <row r="8" spans="1:3" x14ac:dyDescent="0.25">
      <c r="A8" s="13" t="s">
        <v>8</v>
      </c>
      <c r="B8">
        <v>1.6958340821361152E-2</v>
      </c>
      <c r="C8">
        <v>1.4999999999999999E-2</v>
      </c>
    </row>
    <row r="9" spans="1:3" x14ac:dyDescent="0.25">
      <c r="A9" s="13" t="s">
        <v>9</v>
      </c>
      <c r="B9">
        <v>9.9004551348877406E-3</v>
      </c>
      <c r="C9">
        <v>1.4999999999999999E-2</v>
      </c>
    </row>
    <row r="10" spans="1:3" x14ac:dyDescent="0.25">
      <c r="A10" s="13" t="s">
        <v>10</v>
      </c>
      <c r="B10">
        <v>1.1517307631403928E-2</v>
      </c>
      <c r="C10">
        <v>1.4999999999999999E-2</v>
      </c>
    </row>
    <row r="11" spans="1:3" x14ac:dyDescent="0.25">
      <c r="A11" s="13" t="s">
        <v>11</v>
      </c>
      <c r="B11" t="e">
        <v>#DIV/0!</v>
      </c>
      <c r="C11">
        <v>1.4999999999999999E-2</v>
      </c>
    </row>
    <row r="12" spans="1:3" x14ac:dyDescent="0.25">
      <c r="A12" s="13" t="s">
        <v>12</v>
      </c>
      <c r="B12" t="e">
        <v>#DIV/0!</v>
      </c>
      <c r="C12">
        <v>1.4999999999999999E-2</v>
      </c>
    </row>
    <row r="13" spans="1:3" x14ac:dyDescent="0.25">
      <c r="A13" s="13" t="s">
        <v>13</v>
      </c>
      <c r="B13" t="e">
        <v>#DIV/0!</v>
      </c>
      <c r="C13">
        <v>1.4999999999999999E-2</v>
      </c>
    </row>
    <row r="14" spans="1:3" x14ac:dyDescent="0.25">
      <c r="A14" s="13" t="s">
        <v>14</v>
      </c>
      <c r="B14" t="e">
        <v>#DIV/0!</v>
      </c>
      <c r="C14">
        <v>1.4999999999999999E-2</v>
      </c>
    </row>
    <row r="15" spans="1:3" x14ac:dyDescent="0.25">
      <c r="A15" s="13" t="s">
        <v>15</v>
      </c>
      <c r="B15" t="e">
        <v>#DIV/0!</v>
      </c>
      <c r="C15">
        <v>1.4999999999999999E-2</v>
      </c>
    </row>
    <row r="16" spans="1:3" x14ac:dyDescent="0.25">
      <c r="A16" s="13" t="s">
        <v>16</v>
      </c>
      <c r="B16" t="e">
        <v>#DIV/0!</v>
      </c>
      <c r="C16">
        <v>0.18000000000000005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6"/>
  <sheetViews>
    <sheetView workbookViewId="0">
      <selection activeCell="B6" sqref="B6"/>
    </sheetView>
  </sheetViews>
  <sheetFormatPr defaultRowHeight="15" x14ac:dyDescent="0.25"/>
  <cols>
    <col min="1" max="1" width="18" bestFit="1" customWidth="1"/>
    <col min="2" max="2" width="28" bestFit="1" customWidth="1"/>
    <col min="3" max="3" width="17.42578125" bestFit="1" customWidth="1"/>
  </cols>
  <sheetData>
    <row r="1" spans="1:3" x14ac:dyDescent="0.25">
      <c r="A1" s="12" t="s">
        <v>0</v>
      </c>
      <c r="B1" s="13">
        <v>2022</v>
      </c>
    </row>
    <row r="3" spans="1:3" x14ac:dyDescent="0.25">
      <c r="A3" s="12" t="s">
        <v>1</v>
      </c>
      <c r="B3" t="s">
        <v>128</v>
      </c>
      <c r="C3" t="s">
        <v>129</v>
      </c>
    </row>
    <row r="4" spans="1:3" x14ac:dyDescent="0.25">
      <c r="A4" s="13" t="s">
        <v>4</v>
      </c>
      <c r="B4">
        <v>2.1885718708164619E-2</v>
      </c>
      <c r="C4">
        <v>0.06</v>
      </c>
    </row>
    <row r="5" spans="1:3" x14ac:dyDescent="0.25">
      <c r="A5" s="13" t="s">
        <v>5</v>
      </c>
      <c r="B5">
        <v>1.6144179598407943E-2</v>
      </c>
      <c r="C5">
        <v>0.06</v>
      </c>
    </row>
    <row r="6" spans="1:3" x14ac:dyDescent="0.25">
      <c r="A6" s="13" t="s">
        <v>6</v>
      </c>
      <c r="B6">
        <v>3.8230343832652079E-2</v>
      </c>
      <c r="C6">
        <v>0.06</v>
      </c>
    </row>
    <row r="7" spans="1:3" x14ac:dyDescent="0.25">
      <c r="A7" s="13" t="s">
        <v>7</v>
      </c>
      <c r="B7">
        <v>8.6905393253245408E-2</v>
      </c>
      <c r="C7">
        <v>0.06</v>
      </c>
    </row>
    <row r="8" spans="1:3" x14ac:dyDescent="0.25">
      <c r="A8" s="13" t="s">
        <v>8</v>
      </c>
      <c r="B8">
        <v>8.5099146439090029E-2</v>
      </c>
      <c r="C8">
        <v>0.06</v>
      </c>
    </row>
    <row r="9" spans="1:3" x14ac:dyDescent="0.25">
      <c r="A9" s="13" t="s">
        <v>9</v>
      </c>
      <c r="B9">
        <v>5.6040072211345313E-2</v>
      </c>
      <c r="C9">
        <v>0.06</v>
      </c>
    </row>
    <row r="10" spans="1:3" x14ac:dyDescent="0.25">
      <c r="A10" s="13" t="s">
        <v>10</v>
      </c>
      <c r="B10">
        <v>3.2306874843849517E-2</v>
      </c>
      <c r="C10">
        <v>0.06</v>
      </c>
    </row>
    <row r="11" spans="1:3" x14ac:dyDescent="0.25">
      <c r="A11" s="13" t="s">
        <v>11</v>
      </c>
      <c r="B11" t="e">
        <v>#DIV/0!</v>
      </c>
      <c r="C11">
        <v>0.06</v>
      </c>
    </row>
    <row r="12" spans="1:3" x14ac:dyDescent="0.25">
      <c r="A12" s="13" t="s">
        <v>12</v>
      </c>
      <c r="B12" t="e">
        <v>#DIV/0!</v>
      </c>
      <c r="C12">
        <v>0.06</v>
      </c>
    </row>
    <row r="13" spans="1:3" x14ac:dyDescent="0.25">
      <c r="A13" s="13" t="s">
        <v>13</v>
      </c>
      <c r="B13" t="e">
        <v>#DIV/0!</v>
      </c>
      <c r="C13">
        <v>0.06</v>
      </c>
    </row>
    <row r="14" spans="1:3" x14ac:dyDescent="0.25">
      <c r="A14" s="13" t="s">
        <v>14</v>
      </c>
      <c r="B14" t="e">
        <v>#DIV/0!</v>
      </c>
      <c r="C14">
        <v>0.06</v>
      </c>
    </row>
    <row r="15" spans="1:3" x14ac:dyDescent="0.25">
      <c r="A15" s="13" t="s">
        <v>15</v>
      </c>
      <c r="B15" t="e">
        <v>#DIV/0!</v>
      </c>
      <c r="C15">
        <v>0.06</v>
      </c>
    </row>
    <row r="16" spans="1:3" x14ac:dyDescent="0.25">
      <c r="A16" s="13" t="s">
        <v>16</v>
      </c>
      <c r="B16" t="e">
        <v>#DIV/0!</v>
      </c>
      <c r="C16">
        <v>0.7200000000000002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A1057"/>
  <sheetViews>
    <sheetView zoomScale="78" zoomScaleNormal="78" workbookViewId="0">
      <selection activeCell="C3" sqref="C3"/>
    </sheetView>
  </sheetViews>
  <sheetFormatPr defaultRowHeight="15" x14ac:dyDescent="0.25"/>
  <cols>
    <col min="1" max="1" width="41.5703125" style="21" customWidth="1"/>
    <col min="2" max="3" width="14.42578125" style="23" customWidth="1"/>
    <col min="4" max="4" width="15.140625" style="23" customWidth="1"/>
    <col min="5" max="7" width="14.42578125" style="23" customWidth="1"/>
    <col min="8" max="10" width="14.42578125" style="23" hidden="1" customWidth="1"/>
    <col min="11" max="13" width="14.42578125" style="23" customWidth="1"/>
    <col min="14" max="53" width="9.140625" style="21"/>
  </cols>
  <sheetData>
    <row r="1" spans="1:53" x14ac:dyDescent="0.25">
      <c r="A1" s="28" t="s">
        <v>19</v>
      </c>
      <c r="B1" s="29" t="s">
        <v>20</v>
      </c>
      <c r="C1" s="29" t="s">
        <v>21</v>
      </c>
      <c r="D1" s="29" t="s">
        <v>22</v>
      </c>
      <c r="E1" s="29" t="s">
        <v>23</v>
      </c>
      <c r="F1" s="29" t="s">
        <v>24</v>
      </c>
      <c r="G1" s="29" t="s">
        <v>25</v>
      </c>
      <c r="H1" s="29" t="s">
        <v>26</v>
      </c>
      <c r="I1" s="29" t="s">
        <v>27</v>
      </c>
      <c r="J1" s="29" t="s">
        <v>28</v>
      </c>
      <c r="K1" s="29" t="s">
        <v>29</v>
      </c>
      <c r="L1" s="29" t="s">
        <v>30</v>
      </c>
      <c r="M1" s="29" t="s">
        <v>31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</row>
    <row r="2" spans="1:53" s="22" customFormat="1" ht="21" customHeight="1" x14ac:dyDescent="0.35">
      <c r="A2" s="39" t="s">
        <v>32</v>
      </c>
      <c r="B2" s="40" t="s">
        <v>33</v>
      </c>
      <c r="C2" s="40" t="s">
        <v>34</v>
      </c>
      <c r="D2" s="40" t="s">
        <v>35</v>
      </c>
      <c r="E2" s="40" t="s">
        <v>36</v>
      </c>
      <c r="F2" s="40" t="s">
        <v>37</v>
      </c>
      <c r="G2" s="40" t="s">
        <v>38</v>
      </c>
      <c r="H2" s="40" t="s">
        <v>39</v>
      </c>
      <c r="I2" s="40" t="s">
        <v>40</v>
      </c>
      <c r="J2" s="40" t="s">
        <v>41</v>
      </c>
      <c r="K2" s="40" t="s">
        <v>42</v>
      </c>
      <c r="L2" s="40" t="s">
        <v>43</v>
      </c>
      <c r="M2" s="40" t="s">
        <v>44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:53" s="22" customFormat="1" x14ac:dyDescent="0.25">
      <c r="A3" s="30" t="s">
        <v>45</v>
      </c>
      <c r="B3" s="31">
        <v>0</v>
      </c>
      <c r="C3" s="41">
        <v>0</v>
      </c>
      <c r="D3" s="31">
        <v>0</v>
      </c>
      <c r="E3" s="31">
        <v>0</v>
      </c>
      <c r="F3" s="44">
        <v>0</v>
      </c>
      <c r="G3" s="31">
        <v>0</v>
      </c>
      <c r="H3" s="31">
        <v>0</v>
      </c>
      <c r="I3" s="31">
        <v>0</v>
      </c>
      <c r="J3" s="31">
        <v>2</v>
      </c>
      <c r="K3" s="31">
        <v>5</v>
      </c>
      <c r="L3" s="31">
        <v>5</v>
      </c>
      <c r="M3" s="31">
        <v>1</v>
      </c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</row>
    <row r="4" spans="1:53" x14ac:dyDescent="0.25">
      <c r="A4" s="32" t="s">
        <v>46</v>
      </c>
      <c r="B4" s="33">
        <v>4</v>
      </c>
      <c r="C4" s="42">
        <v>3</v>
      </c>
      <c r="D4" s="33">
        <v>4</v>
      </c>
      <c r="E4" s="33">
        <v>4</v>
      </c>
      <c r="F4" s="45">
        <v>5</v>
      </c>
      <c r="G4" s="33">
        <v>3</v>
      </c>
      <c r="H4" s="33">
        <v>5</v>
      </c>
      <c r="I4" s="33">
        <v>2</v>
      </c>
      <c r="J4" s="33">
        <v>1</v>
      </c>
      <c r="K4" s="33">
        <v>7</v>
      </c>
      <c r="L4" s="33">
        <v>3</v>
      </c>
      <c r="M4" s="33">
        <v>3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</row>
    <row r="5" spans="1:53" x14ac:dyDescent="0.25">
      <c r="A5" s="32" t="s">
        <v>47</v>
      </c>
      <c r="B5" s="33">
        <v>4</v>
      </c>
      <c r="C5" s="42">
        <v>2</v>
      </c>
      <c r="D5" s="33">
        <v>1</v>
      </c>
      <c r="E5" s="33">
        <v>0</v>
      </c>
      <c r="F5" s="45">
        <v>5</v>
      </c>
      <c r="G5" s="33">
        <v>2</v>
      </c>
      <c r="H5" s="33">
        <v>4</v>
      </c>
      <c r="I5" s="33">
        <v>4</v>
      </c>
      <c r="J5" s="33">
        <v>1</v>
      </c>
      <c r="K5" s="33">
        <v>0</v>
      </c>
      <c r="L5" s="33">
        <v>0</v>
      </c>
      <c r="M5" s="33">
        <v>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</row>
    <row r="6" spans="1:53" x14ac:dyDescent="0.25">
      <c r="A6" s="32" t="s">
        <v>48</v>
      </c>
      <c r="B6" s="33">
        <v>4</v>
      </c>
      <c r="C6" s="42">
        <v>4</v>
      </c>
      <c r="D6" s="33">
        <v>5</v>
      </c>
      <c r="E6" s="33">
        <v>4</v>
      </c>
      <c r="F6" s="45">
        <v>5</v>
      </c>
      <c r="G6" s="33">
        <v>4</v>
      </c>
      <c r="H6" s="33">
        <v>7</v>
      </c>
      <c r="I6" s="33">
        <v>5</v>
      </c>
      <c r="J6" s="33">
        <v>5</v>
      </c>
      <c r="K6" s="33">
        <v>6</v>
      </c>
      <c r="L6" s="33">
        <v>6</v>
      </c>
      <c r="M6" s="33">
        <v>2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</row>
    <row r="7" spans="1:53" x14ac:dyDescent="0.25">
      <c r="A7" s="32" t="s">
        <v>49</v>
      </c>
      <c r="B7" s="33">
        <v>0</v>
      </c>
      <c r="C7" s="42">
        <v>0</v>
      </c>
      <c r="D7" s="33">
        <v>0</v>
      </c>
      <c r="E7" s="33">
        <v>0</v>
      </c>
      <c r="F7" s="45">
        <v>0</v>
      </c>
      <c r="G7" s="33">
        <v>0</v>
      </c>
      <c r="H7" s="33">
        <v>0</v>
      </c>
      <c r="I7" s="33"/>
      <c r="J7" s="33">
        <v>4</v>
      </c>
      <c r="K7" s="33">
        <v>3</v>
      </c>
      <c r="L7" s="33">
        <v>5</v>
      </c>
      <c r="M7" s="33">
        <v>2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</row>
    <row r="8" spans="1:53" x14ac:dyDescent="0.25">
      <c r="A8" s="32" t="s">
        <v>50</v>
      </c>
      <c r="B8" s="33">
        <v>0</v>
      </c>
      <c r="C8" s="42">
        <v>0</v>
      </c>
      <c r="D8" s="33">
        <v>0</v>
      </c>
      <c r="E8" s="33">
        <v>0</v>
      </c>
      <c r="F8" s="45">
        <v>0</v>
      </c>
      <c r="G8" s="33">
        <v>0</v>
      </c>
      <c r="H8" s="33">
        <v>0</v>
      </c>
      <c r="I8" s="33">
        <v>0</v>
      </c>
      <c r="J8" s="33">
        <v>0</v>
      </c>
      <c r="K8" s="33">
        <v>1</v>
      </c>
      <c r="L8" s="33">
        <v>5</v>
      </c>
      <c r="M8" s="33">
        <v>2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</row>
    <row r="9" spans="1:53" x14ac:dyDescent="0.25">
      <c r="A9" s="32" t="s">
        <v>51</v>
      </c>
      <c r="B9" s="33">
        <v>4</v>
      </c>
      <c r="C9" s="42">
        <v>4</v>
      </c>
      <c r="D9" s="33">
        <v>5</v>
      </c>
      <c r="E9" s="33">
        <v>4</v>
      </c>
      <c r="F9" s="45">
        <v>5</v>
      </c>
      <c r="G9" s="33">
        <v>4</v>
      </c>
      <c r="H9" s="33">
        <v>5</v>
      </c>
      <c r="I9" s="33">
        <v>5</v>
      </c>
      <c r="J9" s="33">
        <v>5</v>
      </c>
      <c r="K9" s="33">
        <v>5</v>
      </c>
      <c r="L9" s="33">
        <v>5</v>
      </c>
      <c r="M9" s="33">
        <v>2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</row>
    <row r="10" spans="1:53" x14ac:dyDescent="0.25">
      <c r="A10" s="32" t="s">
        <v>52</v>
      </c>
      <c r="B10" s="33">
        <v>4</v>
      </c>
      <c r="C10" s="42">
        <v>4</v>
      </c>
      <c r="D10" s="33">
        <v>4</v>
      </c>
      <c r="E10" s="33">
        <v>3</v>
      </c>
      <c r="F10" s="45">
        <v>5</v>
      </c>
      <c r="G10" s="33">
        <v>1</v>
      </c>
      <c r="H10" s="33">
        <v>6</v>
      </c>
      <c r="I10" s="33">
        <v>4</v>
      </c>
      <c r="J10" s="33">
        <v>3</v>
      </c>
      <c r="K10" s="33">
        <v>0</v>
      </c>
      <c r="L10" s="33">
        <v>0</v>
      </c>
      <c r="M10" s="33">
        <v>0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</row>
    <row r="11" spans="1:53" x14ac:dyDescent="0.25">
      <c r="A11" s="32" t="s">
        <v>53</v>
      </c>
      <c r="B11" s="33">
        <v>4</v>
      </c>
      <c r="C11" s="42">
        <v>2</v>
      </c>
      <c r="D11" s="33">
        <v>1</v>
      </c>
      <c r="E11" s="33">
        <v>0</v>
      </c>
      <c r="F11" s="45">
        <v>0</v>
      </c>
      <c r="G11" s="33">
        <v>0</v>
      </c>
      <c r="H11" s="33">
        <v>4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</row>
    <row r="12" spans="1:53" x14ac:dyDescent="0.25">
      <c r="A12" s="32" t="s">
        <v>54</v>
      </c>
      <c r="B12" s="33">
        <v>1</v>
      </c>
      <c r="C12" s="42">
        <v>2</v>
      </c>
      <c r="D12" s="33">
        <v>2</v>
      </c>
      <c r="E12" s="33">
        <v>2</v>
      </c>
      <c r="F12" s="45">
        <v>0</v>
      </c>
      <c r="G12" s="33">
        <v>0</v>
      </c>
      <c r="H12" s="33">
        <v>2</v>
      </c>
      <c r="I12" s="33">
        <v>0</v>
      </c>
      <c r="J12" s="33">
        <v>0</v>
      </c>
      <c r="K12" s="33">
        <v>3</v>
      </c>
      <c r="L12" s="33">
        <v>2</v>
      </c>
      <c r="M12" s="33">
        <v>1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</row>
    <row r="13" spans="1:53" x14ac:dyDescent="0.25">
      <c r="A13" s="32" t="s">
        <v>55</v>
      </c>
      <c r="B13" s="33">
        <v>0</v>
      </c>
      <c r="C13" s="42">
        <v>0</v>
      </c>
      <c r="D13" s="33">
        <v>0</v>
      </c>
      <c r="E13" s="33">
        <v>4</v>
      </c>
      <c r="F13" s="45">
        <v>5</v>
      </c>
      <c r="G13" s="33">
        <v>4</v>
      </c>
      <c r="H13" s="33">
        <v>7</v>
      </c>
      <c r="I13" s="33">
        <v>5</v>
      </c>
      <c r="J13" s="33">
        <v>4</v>
      </c>
      <c r="K13" s="33">
        <v>6</v>
      </c>
      <c r="L13" s="33">
        <v>6</v>
      </c>
      <c r="M13" s="33">
        <v>2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</row>
    <row r="14" spans="1:53" x14ac:dyDescent="0.25">
      <c r="A14" s="32" t="s">
        <v>56</v>
      </c>
      <c r="B14" s="33">
        <v>4</v>
      </c>
      <c r="C14" s="42">
        <v>4</v>
      </c>
      <c r="D14" s="33">
        <v>5</v>
      </c>
      <c r="E14" s="33">
        <v>4</v>
      </c>
      <c r="F14" s="45">
        <v>5</v>
      </c>
      <c r="G14" s="33">
        <v>0</v>
      </c>
      <c r="H14" s="33">
        <v>0</v>
      </c>
      <c r="I14" s="33">
        <v>5</v>
      </c>
      <c r="J14" s="33">
        <v>5</v>
      </c>
      <c r="K14" s="33">
        <v>6</v>
      </c>
      <c r="L14" s="33">
        <v>5</v>
      </c>
      <c r="M14" s="33">
        <v>2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</row>
    <row r="15" spans="1:53" x14ac:dyDescent="0.25">
      <c r="A15" s="32" t="s">
        <v>57</v>
      </c>
      <c r="B15" s="33">
        <v>4</v>
      </c>
      <c r="C15" s="42">
        <v>4</v>
      </c>
      <c r="D15" s="33">
        <v>5</v>
      </c>
      <c r="E15" s="33">
        <v>4</v>
      </c>
      <c r="F15" s="45">
        <v>5</v>
      </c>
      <c r="G15" s="33">
        <v>4</v>
      </c>
      <c r="H15" s="33">
        <v>6</v>
      </c>
      <c r="I15" s="33">
        <v>5</v>
      </c>
      <c r="J15" s="33">
        <v>4</v>
      </c>
      <c r="K15" s="33">
        <v>5</v>
      </c>
      <c r="L15" s="33">
        <v>5</v>
      </c>
      <c r="M15" s="33">
        <v>2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</row>
    <row r="16" spans="1:53" x14ac:dyDescent="0.25">
      <c r="A16" s="32" t="s">
        <v>58</v>
      </c>
      <c r="B16" s="33">
        <v>0</v>
      </c>
      <c r="C16" s="42">
        <v>0</v>
      </c>
      <c r="D16" s="33">
        <v>0</v>
      </c>
      <c r="E16" s="33">
        <v>0</v>
      </c>
      <c r="F16" s="45">
        <v>4</v>
      </c>
      <c r="G16" s="33">
        <v>0</v>
      </c>
      <c r="H16" s="33">
        <v>0</v>
      </c>
      <c r="I16" s="33">
        <v>5</v>
      </c>
      <c r="J16" s="33">
        <v>4</v>
      </c>
      <c r="K16" s="33">
        <v>3</v>
      </c>
      <c r="L16" s="33">
        <v>1</v>
      </c>
      <c r="M16" s="33">
        <v>0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</row>
    <row r="17" spans="1:53" x14ac:dyDescent="0.25">
      <c r="A17" s="32" t="s">
        <v>59</v>
      </c>
      <c r="B17" s="33">
        <v>1</v>
      </c>
      <c r="C17" s="42">
        <v>2</v>
      </c>
      <c r="D17" s="33">
        <v>0</v>
      </c>
      <c r="E17" s="33">
        <v>0</v>
      </c>
      <c r="F17" s="45">
        <v>0</v>
      </c>
      <c r="G17" s="33">
        <v>3</v>
      </c>
      <c r="H17" s="33">
        <v>4</v>
      </c>
      <c r="I17" s="33">
        <v>3</v>
      </c>
      <c r="J17" s="33">
        <v>4</v>
      </c>
      <c r="K17" s="33">
        <v>5</v>
      </c>
      <c r="L17" s="33">
        <v>2</v>
      </c>
      <c r="M17" s="33">
        <v>3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</row>
    <row r="18" spans="1:53" x14ac:dyDescent="0.25">
      <c r="A18" s="32" t="s">
        <v>60</v>
      </c>
      <c r="B18" s="33">
        <v>4</v>
      </c>
      <c r="C18" s="42">
        <v>4</v>
      </c>
      <c r="D18" s="33">
        <v>5</v>
      </c>
      <c r="E18" s="33">
        <v>4</v>
      </c>
      <c r="F18" s="45">
        <v>5</v>
      </c>
      <c r="G18" s="33">
        <v>4</v>
      </c>
      <c r="H18" s="33">
        <v>4</v>
      </c>
      <c r="I18" s="33">
        <v>4</v>
      </c>
      <c r="J18" s="33">
        <v>3</v>
      </c>
      <c r="K18" s="33">
        <v>4</v>
      </c>
      <c r="L18" s="33">
        <v>4</v>
      </c>
      <c r="M18" s="33">
        <v>1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</row>
    <row r="19" spans="1:53" x14ac:dyDescent="0.25">
      <c r="A19" s="32" t="s">
        <v>61</v>
      </c>
      <c r="B19" s="33">
        <v>4</v>
      </c>
      <c r="C19" s="42">
        <v>4</v>
      </c>
      <c r="D19" s="33">
        <v>5</v>
      </c>
      <c r="E19" s="33">
        <v>4</v>
      </c>
      <c r="F19" s="45">
        <v>5</v>
      </c>
      <c r="G19" s="33">
        <v>4</v>
      </c>
      <c r="H19" s="33">
        <v>7</v>
      </c>
      <c r="I19" s="33">
        <v>5</v>
      </c>
      <c r="J19" s="33">
        <v>4</v>
      </c>
      <c r="K19" s="33">
        <v>4</v>
      </c>
      <c r="L19" s="33">
        <v>5</v>
      </c>
      <c r="M19" s="33">
        <v>1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</row>
    <row r="20" spans="1:53" x14ac:dyDescent="0.25">
      <c r="A20" s="32" t="s">
        <v>62</v>
      </c>
      <c r="B20" s="33">
        <v>0</v>
      </c>
      <c r="C20" s="42">
        <v>0</v>
      </c>
      <c r="D20" s="33">
        <v>0</v>
      </c>
      <c r="E20" s="33">
        <v>0</v>
      </c>
      <c r="F20" s="45">
        <v>2</v>
      </c>
      <c r="G20" s="33">
        <v>4</v>
      </c>
      <c r="H20" s="33">
        <v>6</v>
      </c>
      <c r="I20" s="33">
        <v>5</v>
      </c>
      <c r="J20" s="33">
        <v>4</v>
      </c>
      <c r="K20" s="33">
        <v>5</v>
      </c>
      <c r="L20" s="33">
        <v>5</v>
      </c>
      <c r="M20" s="33">
        <v>2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</row>
    <row r="21" spans="1:53" x14ac:dyDescent="0.25">
      <c r="A21" s="32" t="s">
        <v>63</v>
      </c>
      <c r="B21" s="33">
        <v>0</v>
      </c>
      <c r="C21" s="42">
        <v>0</v>
      </c>
      <c r="D21" s="33">
        <v>0</v>
      </c>
      <c r="E21" s="33">
        <v>0</v>
      </c>
      <c r="F21" s="45">
        <v>0</v>
      </c>
      <c r="G21" s="33">
        <v>0</v>
      </c>
      <c r="H21" s="33">
        <v>0</v>
      </c>
      <c r="I21" s="33">
        <v>0</v>
      </c>
      <c r="J21" s="33">
        <v>0</v>
      </c>
      <c r="K21" s="33">
        <v>3</v>
      </c>
      <c r="L21" s="33">
        <v>5</v>
      </c>
      <c r="M21" s="33">
        <v>2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</row>
    <row r="22" spans="1:53" x14ac:dyDescent="0.25">
      <c r="A22" s="32" t="s">
        <v>64</v>
      </c>
      <c r="B22" s="33">
        <v>4</v>
      </c>
      <c r="C22" s="42">
        <v>4</v>
      </c>
      <c r="D22" s="33">
        <v>5</v>
      </c>
      <c r="E22" s="33">
        <v>4</v>
      </c>
      <c r="F22" s="45">
        <v>2</v>
      </c>
      <c r="G22" s="33">
        <v>4</v>
      </c>
      <c r="H22" s="33">
        <v>7</v>
      </c>
      <c r="I22" s="33">
        <v>4</v>
      </c>
      <c r="J22" s="33">
        <v>5</v>
      </c>
      <c r="K22" s="33">
        <v>6</v>
      </c>
      <c r="L22" s="33">
        <v>5</v>
      </c>
      <c r="M22" s="33">
        <v>2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</row>
    <row r="23" spans="1:53" x14ac:dyDescent="0.25">
      <c r="A23" s="32" t="s">
        <v>65</v>
      </c>
      <c r="B23" s="33">
        <v>0</v>
      </c>
      <c r="C23" s="42">
        <v>0</v>
      </c>
      <c r="D23" s="33">
        <v>0</v>
      </c>
      <c r="E23" s="33">
        <v>0</v>
      </c>
      <c r="F23" s="45">
        <v>0</v>
      </c>
      <c r="G23" s="33">
        <v>4</v>
      </c>
      <c r="H23" s="33">
        <v>6</v>
      </c>
      <c r="I23" s="33">
        <v>5</v>
      </c>
      <c r="J23" s="33">
        <v>5</v>
      </c>
      <c r="K23" s="33">
        <v>8</v>
      </c>
      <c r="L23" s="33">
        <v>5</v>
      </c>
      <c r="M23" s="33">
        <v>3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</row>
    <row r="24" spans="1:53" x14ac:dyDescent="0.25">
      <c r="A24" s="32" t="s">
        <v>66</v>
      </c>
      <c r="B24" s="33">
        <v>2</v>
      </c>
      <c r="C24" s="42">
        <v>1</v>
      </c>
      <c r="D24" s="33">
        <v>1</v>
      </c>
      <c r="E24" s="33">
        <v>0</v>
      </c>
      <c r="F24" s="45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</row>
    <row r="25" spans="1:53" x14ac:dyDescent="0.25">
      <c r="A25" s="32" t="s">
        <v>67</v>
      </c>
      <c r="B25" s="33">
        <v>0</v>
      </c>
      <c r="C25" s="42">
        <v>0</v>
      </c>
      <c r="D25" s="33">
        <v>0</v>
      </c>
      <c r="E25" s="33">
        <v>0</v>
      </c>
      <c r="F25" s="45">
        <v>0</v>
      </c>
      <c r="G25" s="33">
        <v>0</v>
      </c>
      <c r="H25" s="33">
        <v>3</v>
      </c>
      <c r="I25" s="33">
        <v>5</v>
      </c>
      <c r="J25" s="33">
        <v>4</v>
      </c>
      <c r="K25" s="33">
        <v>5</v>
      </c>
      <c r="L25" s="33">
        <v>3</v>
      </c>
      <c r="M25" s="33">
        <v>2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</row>
    <row r="26" spans="1:53" x14ac:dyDescent="0.25">
      <c r="A26" s="32" t="s">
        <v>68</v>
      </c>
      <c r="B26" s="33">
        <v>0</v>
      </c>
      <c r="C26" s="42">
        <v>0</v>
      </c>
      <c r="D26" s="33">
        <v>0</v>
      </c>
      <c r="E26" s="33">
        <v>0</v>
      </c>
      <c r="F26" s="45">
        <v>0</v>
      </c>
      <c r="G26" s="33">
        <v>0</v>
      </c>
      <c r="H26" s="33"/>
      <c r="I26" s="33"/>
      <c r="J26" s="33"/>
      <c r="K26" s="33">
        <v>0</v>
      </c>
      <c r="L26" s="33">
        <v>0</v>
      </c>
      <c r="M26" s="33">
        <v>0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</row>
    <row r="27" spans="1:53" s="38" customFormat="1" x14ac:dyDescent="0.25">
      <c r="A27" s="32" t="s">
        <v>69</v>
      </c>
      <c r="B27" s="33">
        <v>0</v>
      </c>
      <c r="C27" s="42">
        <v>0</v>
      </c>
      <c r="D27" s="33">
        <v>0</v>
      </c>
      <c r="E27" s="33">
        <v>0</v>
      </c>
      <c r="F27" s="45">
        <v>0</v>
      </c>
      <c r="G27" s="33">
        <v>0</v>
      </c>
      <c r="H27" s="33"/>
      <c r="I27" s="33"/>
      <c r="J27" s="33"/>
      <c r="K27" s="33">
        <v>0</v>
      </c>
      <c r="L27" s="33">
        <v>2</v>
      </c>
      <c r="M27" s="33">
        <v>2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</row>
    <row r="28" spans="1:53" x14ac:dyDescent="0.25">
      <c r="A28" s="32" t="s">
        <v>70</v>
      </c>
      <c r="B28" s="33">
        <v>0</v>
      </c>
      <c r="C28" s="42">
        <v>0</v>
      </c>
      <c r="D28" s="33">
        <v>0</v>
      </c>
      <c r="E28" s="33">
        <v>0</v>
      </c>
      <c r="F28" s="45">
        <v>0</v>
      </c>
      <c r="G28" s="33">
        <v>0</v>
      </c>
      <c r="H28" s="33">
        <v>2</v>
      </c>
      <c r="I28" s="33">
        <v>0</v>
      </c>
      <c r="J28" s="33">
        <v>0</v>
      </c>
      <c r="K28" s="33">
        <v>0</v>
      </c>
      <c r="L28" s="33">
        <v>0</v>
      </c>
      <c r="M28" s="33">
        <v>1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</row>
    <row r="29" spans="1:53" x14ac:dyDescent="0.25">
      <c r="A29" s="32" t="s">
        <v>71</v>
      </c>
      <c r="B29" s="33">
        <v>4</v>
      </c>
      <c r="C29" s="42">
        <v>4</v>
      </c>
      <c r="D29" s="33">
        <v>5</v>
      </c>
      <c r="E29" s="33">
        <v>4</v>
      </c>
      <c r="F29" s="45">
        <v>5</v>
      </c>
      <c r="G29" s="33">
        <v>4</v>
      </c>
      <c r="H29" s="33">
        <v>7</v>
      </c>
      <c r="I29" s="33">
        <v>4</v>
      </c>
      <c r="J29" s="33">
        <v>3</v>
      </c>
      <c r="K29" s="33">
        <v>5</v>
      </c>
      <c r="L29" s="33">
        <v>5</v>
      </c>
      <c r="M29" s="33">
        <v>2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</row>
    <row r="30" spans="1:53" x14ac:dyDescent="0.25">
      <c r="A30" s="32" t="s">
        <v>72</v>
      </c>
      <c r="B30" s="33">
        <v>2</v>
      </c>
      <c r="C30" s="42">
        <v>3</v>
      </c>
      <c r="D30" s="33">
        <v>1</v>
      </c>
      <c r="E30" s="33">
        <v>2</v>
      </c>
      <c r="F30" s="45">
        <v>5</v>
      </c>
      <c r="G30" s="33">
        <v>0</v>
      </c>
      <c r="H30" s="33">
        <v>2</v>
      </c>
      <c r="I30" s="33">
        <v>0</v>
      </c>
      <c r="J30" s="33">
        <v>0</v>
      </c>
      <c r="K30" s="33">
        <v>3</v>
      </c>
      <c r="L30" s="33">
        <v>1</v>
      </c>
      <c r="M30" s="33">
        <v>1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</row>
    <row r="31" spans="1:53" x14ac:dyDescent="0.25">
      <c r="A31" s="32" t="s">
        <v>73</v>
      </c>
      <c r="B31" s="33">
        <v>0</v>
      </c>
      <c r="C31" s="42">
        <v>0</v>
      </c>
      <c r="D31" s="33">
        <v>0</v>
      </c>
      <c r="E31" s="33">
        <v>0</v>
      </c>
      <c r="F31" s="45">
        <v>0</v>
      </c>
      <c r="G31" s="33">
        <v>0</v>
      </c>
      <c r="H31" s="33">
        <v>0</v>
      </c>
      <c r="I31" s="33">
        <v>0</v>
      </c>
      <c r="J31" s="33">
        <v>0</v>
      </c>
      <c r="K31" s="33">
        <v>2</v>
      </c>
      <c r="L31" s="33">
        <v>5</v>
      </c>
      <c r="M31" s="33">
        <v>2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</row>
    <row r="32" spans="1:53" ht="16.5" customHeight="1" x14ac:dyDescent="0.25">
      <c r="A32" s="32" t="s">
        <v>74</v>
      </c>
      <c r="B32" s="33">
        <v>0</v>
      </c>
      <c r="C32" s="42">
        <v>0</v>
      </c>
      <c r="D32" s="33">
        <v>5</v>
      </c>
      <c r="E32" s="33">
        <v>4</v>
      </c>
      <c r="F32" s="45">
        <v>5</v>
      </c>
      <c r="G32" s="33">
        <v>4</v>
      </c>
      <c r="H32" s="33">
        <v>6</v>
      </c>
      <c r="I32" s="33">
        <v>5</v>
      </c>
      <c r="J32" s="33">
        <v>4</v>
      </c>
      <c r="K32" s="33">
        <v>4</v>
      </c>
      <c r="L32" s="33">
        <v>5</v>
      </c>
      <c r="M32" s="33">
        <v>2</v>
      </c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</row>
    <row r="33" spans="1:53" x14ac:dyDescent="0.25">
      <c r="A33" s="32" t="s">
        <v>75</v>
      </c>
      <c r="B33" s="33">
        <v>4</v>
      </c>
      <c r="C33" s="42">
        <v>4</v>
      </c>
      <c r="D33" s="33">
        <v>5</v>
      </c>
      <c r="E33" s="33">
        <v>4</v>
      </c>
      <c r="F33" s="45">
        <v>5</v>
      </c>
      <c r="G33" s="33">
        <v>4</v>
      </c>
      <c r="H33" s="33">
        <v>4</v>
      </c>
      <c r="I33" s="33">
        <v>4</v>
      </c>
      <c r="J33" s="33">
        <v>3</v>
      </c>
      <c r="K33" s="33">
        <v>3</v>
      </c>
      <c r="L33" s="33">
        <v>4</v>
      </c>
      <c r="M33" s="33">
        <v>2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53" x14ac:dyDescent="0.25">
      <c r="A34" s="32" t="s">
        <v>76</v>
      </c>
      <c r="B34" s="33">
        <v>4</v>
      </c>
      <c r="C34" s="42">
        <v>4</v>
      </c>
      <c r="D34" s="33">
        <v>5</v>
      </c>
      <c r="E34" s="33">
        <v>3</v>
      </c>
      <c r="F34" s="45">
        <v>5</v>
      </c>
      <c r="G34" s="33">
        <v>2</v>
      </c>
      <c r="H34" s="33">
        <v>6</v>
      </c>
      <c r="I34" s="33">
        <v>5</v>
      </c>
      <c r="J34" s="33">
        <v>2</v>
      </c>
      <c r="K34" s="33">
        <v>5</v>
      </c>
      <c r="L34" s="33">
        <v>5</v>
      </c>
      <c r="M34" s="33">
        <v>3</v>
      </c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53" x14ac:dyDescent="0.25">
      <c r="A35" s="32" t="s">
        <v>77</v>
      </c>
      <c r="B35" s="33">
        <v>4</v>
      </c>
      <c r="C35" s="42">
        <v>4</v>
      </c>
      <c r="D35" s="33">
        <v>5</v>
      </c>
      <c r="E35" s="33">
        <v>4</v>
      </c>
      <c r="F35" s="45">
        <v>5</v>
      </c>
      <c r="G35" s="33">
        <v>2</v>
      </c>
      <c r="H35" s="33">
        <v>6</v>
      </c>
      <c r="I35" s="33">
        <v>5</v>
      </c>
      <c r="J35" s="33">
        <v>4</v>
      </c>
      <c r="K35" s="33">
        <v>10</v>
      </c>
      <c r="L35" s="33">
        <v>6</v>
      </c>
      <c r="M35" s="33">
        <v>2</v>
      </c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</row>
    <row r="36" spans="1:53" x14ac:dyDescent="0.25">
      <c r="A36" s="32"/>
      <c r="B36" s="33"/>
      <c r="C36" s="42"/>
      <c r="D36" s="33"/>
      <c r="E36" s="33"/>
      <c r="F36" s="45"/>
      <c r="G36" s="33"/>
      <c r="H36" s="33"/>
      <c r="I36" s="33"/>
      <c r="J36" s="33"/>
      <c r="K36" s="33"/>
      <c r="L36" s="34"/>
      <c r="M36" s="33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</row>
    <row r="37" spans="1:53" x14ac:dyDescent="0.25">
      <c r="A37" s="35" t="s">
        <v>78</v>
      </c>
      <c r="B37" s="36">
        <f t="shared" ref="B37:M37" si="0">SUBTOTAL(109,B2:B36)</f>
        <v>66</v>
      </c>
      <c r="C37" s="43">
        <f t="shared" si="0"/>
        <v>63</v>
      </c>
      <c r="D37" s="36">
        <f t="shared" si="0"/>
        <v>74</v>
      </c>
      <c r="E37" s="36">
        <f t="shared" si="0"/>
        <v>62</v>
      </c>
      <c r="F37" s="46">
        <f t="shared" si="0"/>
        <v>88</v>
      </c>
      <c r="G37" s="36">
        <f t="shared" si="0"/>
        <v>61</v>
      </c>
      <c r="H37" s="36">
        <f t="shared" si="0"/>
        <v>116</v>
      </c>
      <c r="I37" s="36">
        <f t="shared" si="0"/>
        <v>94</v>
      </c>
      <c r="J37" s="36">
        <f t="shared" si="0"/>
        <v>83</v>
      </c>
      <c r="K37" s="36">
        <f t="shared" si="0"/>
        <v>122</v>
      </c>
      <c r="L37" s="37">
        <f t="shared" si="0"/>
        <v>115</v>
      </c>
      <c r="M37" s="36">
        <f t="shared" si="0"/>
        <v>52</v>
      </c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</row>
    <row r="38" spans="1:53" x14ac:dyDescent="0.25">
      <c r="A38" s="25"/>
      <c r="B38" s="24"/>
      <c r="C38" s="24"/>
      <c r="D38" s="47"/>
      <c r="E38" s="47"/>
      <c r="F38" s="24"/>
      <c r="G38" s="24"/>
      <c r="H38" s="24"/>
      <c r="I38" s="24"/>
      <c r="J38" s="24"/>
      <c r="K38" s="24"/>
      <c r="L38" s="24"/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</row>
    <row r="39" spans="1:53" x14ac:dyDescent="0.25">
      <c r="A39" s="25"/>
      <c r="B39" s="24"/>
      <c r="C39" s="24"/>
      <c r="D39" s="47"/>
      <c r="E39" s="47"/>
      <c r="F39" s="24"/>
      <c r="G39" s="24"/>
      <c r="H39" s="24"/>
      <c r="I39" s="24"/>
      <c r="J39" s="24"/>
      <c r="K39" s="24"/>
      <c r="L39" s="24"/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</row>
    <row r="40" spans="1:53" x14ac:dyDescent="0.25">
      <c r="A40" s="25"/>
      <c r="B40" s="24"/>
      <c r="C40" s="24"/>
      <c r="D40" s="47"/>
      <c r="E40" s="47"/>
      <c r="F40" s="24"/>
      <c r="G40" s="24"/>
      <c r="H40" s="24"/>
      <c r="I40" s="24"/>
      <c r="J40" s="24"/>
      <c r="K40" s="24"/>
      <c r="L40" s="24"/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</row>
    <row r="41" spans="1:53" x14ac:dyDescent="0.25">
      <c r="A41" s="25"/>
      <c r="B41" s="24"/>
      <c r="C41" s="24"/>
      <c r="D41" s="47"/>
      <c r="E41" s="47"/>
      <c r="F41" s="24"/>
      <c r="G41" s="24"/>
      <c r="H41" s="24"/>
      <c r="I41" s="24"/>
      <c r="J41" s="24"/>
      <c r="K41" s="24"/>
      <c r="L41" s="24"/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</row>
    <row r="42" spans="1:53" x14ac:dyDescent="0.25">
      <c r="A42" s="25"/>
      <c r="B42" s="24"/>
      <c r="C42" s="24"/>
      <c r="D42" s="47"/>
      <c r="E42" s="47"/>
      <c r="F42" s="24"/>
      <c r="G42" s="24"/>
      <c r="H42" s="24"/>
      <c r="I42" s="24"/>
      <c r="J42" s="24"/>
      <c r="K42" s="24"/>
      <c r="L42" s="24"/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</row>
    <row r="43" spans="1:53" x14ac:dyDescent="0.25">
      <c r="A43" s="25"/>
      <c r="B43" s="24"/>
      <c r="C43" s="24"/>
      <c r="D43" s="47"/>
      <c r="E43" s="47"/>
      <c r="F43" s="24"/>
      <c r="G43" s="24"/>
      <c r="H43" s="24"/>
      <c r="I43" s="24"/>
      <c r="J43" s="24"/>
      <c r="K43" s="24"/>
      <c r="L43" s="24"/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</row>
    <row r="44" spans="1:53" x14ac:dyDescent="0.25">
      <c r="A44" s="25"/>
      <c r="B44" s="24"/>
      <c r="C44" s="24"/>
      <c r="D44" s="47"/>
      <c r="E44" s="47"/>
      <c r="F44" s="24"/>
      <c r="G44" s="24"/>
      <c r="H44" s="24"/>
      <c r="I44" s="24"/>
      <c r="J44" s="24"/>
      <c r="K44" s="24"/>
      <c r="L44" s="24"/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</row>
    <row r="45" spans="1:53" x14ac:dyDescent="0.25">
      <c r="A45" s="2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</row>
    <row r="46" spans="1:53" x14ac:dyDescent="0.25">
      <c r="A46" s="2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</row>
    <row r="47" spans="1:53" x14ac:dyDescent="0.25">
      <c r="A47" s="25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</row>
    <row r="48" spans="1:53" x14ac:dyDescent="0.25">
      <c r="A48" s="25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</row>
    <row r="49" spans="1:53" x14ac:dyDescent="0.25">
      <c r="A49" s="25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</row>
    <row r="50" spans="1:53" x14ac:dyDescent="0.25">
      <c r="A50" s="25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</row>
    <row r="51" spans="1:53" x14ac:dyDescent="0.25">
      <c r="A51" s="2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</row>
    <row r="52" spans="1:53" x14ac:dyDescent="0.25">
      <c r="A52" s="2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</row>
    <row r="53" spans="1:53" x14ac:dyDescent="0.25">
      <c r="A53" s="2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</row>
    <row r="54" spans="1:53" x14ac:dyDescent="0.25">
      <c r="A54" s="25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</row>
    <row r="55" spans="1:53" x14ac:dyDescent="0.25">
      <c r="A55" s="25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</row>
    <row r="56" spans="1:53" x14ac:dyDescent="0.25">
      <c r="A56" s="25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</row>
    <row r="57" spans="1:53" x14ac:dyDescent="0.25">
      <c r="A57" s="25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</row>
    <row r="58" spans="1:53" x14ac:dyDescent="0.25">
      <c r="A58" s="25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</row>
    <row r="59" spans="1:53" x14ac:dyDescent="0.25">
      <c r="A59" s="25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</row>
    <row r="60" spans="1:53" x14ac:dyDescent="0.25">
      <c r="A60" s="25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</row>
    <row r="61" spans="1:53" x14ac:dyDescent="0.25">
      <c r="A61" s="25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</row>
    <row r="62" spans="1:53" x14ac:dyDescent="0.25">
      <c r="A62" s="25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</row>
    <row r="63" spans="1:53" x14ac:dyDescent="0.25">
      <c r="A63" s="2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</row>
    <row r="64" spans="1:53" x14ac:dyDescent="0.25">
      <c r="A64" s="25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</row>
    <row r="65" spans="1:53" x14ac:dyDescent="0.25">
      <c r="A65" s="25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</row>
    <row r="66" spans="1:53" x14ac:dyDescent="0.25">
      <c r="A66" s="25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</row>
    <row r="67" spans="1:53" x14ac:dyDescent="0.25">
      <c r="A67" s="25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</row>
    <row r="68" spans="1:53" x14ac:dyDescent="0.25">
      <c r="A68" s="25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</row>
    <row r="69" spans="1:53" x14ac:dyDescent="0.25">
      <c r="A69" s="25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53" x14ac:dyDescent="0.25">
      <c r="A70" s="25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53" x14ac:dyDescent="0.25">
      <c r="A71" s="25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53" x14ac:dyDescent="0.25">
      <c r="A72" s="25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53" x14ac:dyDescent="0.25">
      <c r="A73" s="25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53" x14ac:dyDescent="0.25">
      <c r="A74" s="25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53" x14ac:dyDescent="0.25">
      <c r="A75" s="25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53" x14ac:dyDescent="0.25">
      <c r="A76" s="25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53" x14ac:dyDescent="0.25">
      <c r="A77" s="25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53" x14ac:dyDescent="0.25">
      <c r="A78" s="25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53" x14ac:dyDescent="0.25">
      <c r="A79" s="25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</row>
    <row r="80" spans="1:53" x14ac:dyDescent="0.25">
      <c r="A80" s="25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</row>
    <row r="81" spans="1:53" x14ac:dyDescent="0.25">
      <c r="A81" s="25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</row>
    <row r="82" spans="1:53" x14ac:dyDescent="0.25">
      <c r="A82" s="25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</row>
    <row r="83" spans="1:53" x14ac:dyDescent="0.25">
      <c r="A83" s="25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</row>
    <row r="84" spans="1:53" x14ac:dyDescent="0.25">
      <c r="A84" s="25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53" x14ac:dyDescent="0.25">
      <c r="A85" s="25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53" x14ac:dyDescent="0.25">
      <c r="A86" s="25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</row>
    <row r="87" spans="1:53" x14ac:dyDescent="0.25">
      <c r="A87" s="25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</row>
    <row r="88" spans="1:53" x14ac:dyDescent="0.25">
      <c r="A88" s="25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</row>
    <row r="89" spans="1:53" x14ac:dyDescent="0.25">
      <c r="A89" s="25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</row>
    <row r="90" spans="1:53" x14ac:dyDescent="0.25">
      <c r="A90" s="25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</row>
    <row r="91" spans="1:53" x14ac:dyDescent="0.25">
      <c r="A91" s="25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</row>
    <row r="92" spans="1:53" x14ac:dyDescent="0.25">
      <c r="A92" s="25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</row>
    <row r="93" spans="1:53" x14ac:dyDescent="0.25">
      <c r="A93" s="25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</row>
    <row r="94" spans="1:53" x14ac:dyDescent="0.25">
      <c r="A94" s="25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</row>
    <row r="95" spans="1:53" x14ac:dyDescent="0.25">
      <c r="A95" s="25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53" x14ac:dyDescent="0.25">
      <c r="A96" s="25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53" x14ac:dyDescent="0.25">
      <c r="A97" s="25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</row>
    <row r="98" spans="1:53" x14ac:dyDescent="0.25">
      <c r="A98" s="25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</row>
    <row r="99" spans="1:53" x14ac:dyDescent="0.25">
      <c r="A99" s="25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</row>
    <row r="100" spans="1:53" x14ac:dyDescent="0.25">
      <c r="A100" s="25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</row>
    <row r="101" spans="1:53" x14ac:dyDescent="0.25">
      <c r="A101" s="25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</row>
    <row r="102" spans="1:53" x14ac:dyDescent="0.25">
      <c r="A102" s="25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53" x14ac:dyDescent="0.25">
      <c r="A103" s="25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</row>
    <row r="104" spans="1:53" x14ac:dyDescent="0.25">
      <c r="A104" s="25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53" x14ac:dyDescent="0.25">
      <c r="A105" s="25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</row>
    <row r="106" spans="1:53" x14ac:dyDescent="0.25">
      <c r="A106" s="25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</row>
    <row r="107" spans="1:53" x14ac:dyDescent="0.25">
      <c r="A107" s="25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</row>
    <row r="108" spans="1:53" x14ac:dyDescent="0.25">
      <c r="A108" s="25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</row>
    <row r="109" spans="1:53" x14ac:dyDescent="0.25">
      <c r="A109" s="25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</row>
    <row r="110" spans="1:53" x14ac:dyDescent="0.25">
      <c r="A110" s="25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</row>
    <row r="111" spans="1:53" x14ac:dyDescent="0.25">
      <c r="A111" s="25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</row>
    <row r="112" spans="1:53" x14ac:dyDescent="0.25">
      <c r="A112" s="25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</row>
    <row r="113" spans="1:53" x14ac:dyDescent="0.25">
      <c r="A113" s="25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</row>
    <row r="114" spans="1:53" x14ac:dyDescent="0.25">
      <c r="A114" s="25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</row>
    <row r="115" spans="1:53" x14ac:dyDescent="0.25">
      <c r="A115" s="25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</row>
    <row r="116" spans="1:53" x14ac:dyDescent="0.25">
      <c r="A116" s="25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</row>
    <row r="117" spans="1:53" x14ac:dyDescent="0.25">
      <c r="A117" s="25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</row>
    <row r="118" spans="1:53" x14ac:dyDescent="0.25">
      <c r="A118" s="25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</row>
    <row r="119" spans="1:53" x14ac:dyDescent="0.2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</row>
    <row r="120" spans="1:53" x14ac:dyDescent="0.25">
      <c r="A120" s="25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</row>
    <row r="121" spans="1:53" x14ac:dyDescent="0.25">
      <c r="A121" s="25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</row>
    <row r="122" spans="1:53" x14ac:dyDescent="0.25">
      <c r="A122" s="25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</row>
    <row r="123" spans="1:53" x14ac:dyDescent="0.25">
      <c r="A123" s="25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</row>
    <row r="124" spans="1:53" x14ac:dyDescent="0.25">
      <c r="A124" s="25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</row>
    <row r="125" spans="1:53" x14ac:dyDescent="0.25">
      <c r="A125" s="25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</row>
    <row r="126" spans="1:53" x14ac:dyDescent="0.25">
      <c r="A126" s="25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</row>
    <row r="127" spans="1:53" x14ac:dyDescent="0.25">
      <c r="A127" s="25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</row>
    <row r="128" spans="1:53" x14ac:dyDescent="0.25">
      <c r="A128" s="25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</row>
    <row r="129" spans="1:53" x14ac:dyDescent="0.25">
      <c r="A129" s="25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</row>
    <row r="130" spans="1:53" x14ac:dyDescent="0.25">
      <c r="A130" s="25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</row>
    <row r="131" spans="1:53" x14ac:dyDescent="0.25">
      <c r="A131" s="25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</row>
    <row r="132" spans="1:53" x14ac:dyDescent="0.25">
      <c r="A132" s="25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</row>
    <row r="133" spans="1:53" x14ac:dyDescent="0.25">
      <c r="A133" s="25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</row>
    <row r="134" spans="1:53" x14ac:dyDescent="0.25">
      <c r="A134" s="25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</row>
    <row r="135" spans="1:53" x14ac:dyDescent="0.25">
      <c r="A135" s="25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</row>
    <row r="136" spans="1:53" x14ac:dyDescent="0.25">
      <c r="A136" s="25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</row>
    <row r="137" spans="1:53" x14ac:dyDescent="0.25">
      <c r="A137" s="25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</row>
    <row r="138" spans="1:53" x14ac:dyDescent="0.25">
      <c r="A138" s="25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</row>
    <row r="139" spans="1:53" x14ac:dyDescent="0.25">
      <c r="A139" s="25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53" x14ac:dyDescent="0.25">
      <c r="A140" s="25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53" x14ac:dyDescent="0.25">
      <c r="A141" s="25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53" x14ac:dyDescent="0.25">
      <c r="A142" s="25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53" x14ac:dyDescent="0.25">
      <c r="A143" s="25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53" x14ac:dyDescent="0.25">
      <c r="A144" s="25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53" x14ac:dyDescent="0.25">
      <c r="A145" s="25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53" x14ac:dyDescent="0.25">
      <c r="A146" s="25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</row>
    <row r="147" spans="1:53" x14ac:dyDescent="0.25">
      <c r="A147" s="25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</row>
    <row r="148" spans="1:53" x14ac:dyDescent="0.25">
      <c r="A148" s="25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</row>
    <row r="149" spans="1:53" x14ac:dyDescent="0.25">
      <c r="A149" s="25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</row>
    <row r="150" spans="1:53" x14ac:dyDescent="0.25">
      <c r="A150" s="25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</row>
    <row r="151" spans="1:53" x14ac:dyDescent="0.25">
      <c r="A151" s="25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</row>
    <row r="152" spans="1:53" x14ac:dyDescent="0.25">
      <c r="A152" s="25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</row>
    <row r="153" spans="1:53" x14ac:dyDescent="0.25">
      <c r="A153" s="25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</row>
    <row r="154" spans="1:53" x14ac:dyDescent="0.25">
      <c r="A154" s="25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</row>
    <row r="155" spans="1:53" x14ac:dyDescent="0.25">
      <c r="A155" s="25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</row>
    <row r="156" spans="1:53" x14ac:dyDescent="0.25">
      <c r="A156" s="25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</row>
    <row r="157" spans="1:53" x14ac:dyDescent="0.25">
      <c r="A157" s="25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</row>
    <row r="158" spans="1:53" x14ac:dyDescent="0.25">
      <c r="A158" s="25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53" x14ac:dyDescent="0.25">
      <c r="A159" s="25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53" x14ac:dyDescent="0.25">
      <c r="A160" s="25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</row>
    <row r="161" spans="1:53" x14ac:dyDescent="0.25">
      <c r="A161" s="25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</row>
    <row r="162" spans="1:53" x14ac:dyDescent="0.25">
      <c r="A162" s="25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</row>
    <row r="163" spans="1:53" x14ac:dyDescent="0.25">
      <c r="A163" s="25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</row>
    <row r="164" spans="1:53" x14ac:dyDescent="0.25">
      <c r="A164" s="25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</row>
    <row r="165" spans="1:53" x14ac:dyDescent="0.25">
      <c r="A165" s="25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</row>
    <row r="166" spans="1:53" x14ac:dyDescent="0.25">
      <c r="A166" s="25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</row>
    <row r="167" spans="1:53" x14ac:dyDescent="0.25">
      <c r="A167" s="25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</row>
    <row r="168" spans="1:53" x14ac:dyDescent="0.25">
      <c r="A168" s="25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</row>
    <row r="169" spans="1:53" x14ac:dyDescent="0.25">
      <c r="A169" s="25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</row>
    <row r="170" spans="1:53" x14ac:dyDescent="0.25">
      <c r="A170" s="25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</row>
    <row r="171" spans="1:53" x14ac:dyDescent="0.25">
      <c r="A171" s="25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</row>
    <row r="172" spans="1:53" x14ac:dyDescent="0.25">
      <c r="A172" s="25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</row>
    <row r="173" spans="1:53" x14ac:dyDescent="0.25">
      <c r="A173" s="25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</row>
    <row r="174" spans="1:53" x14ac:dyDescent="0.25">
      <c r="A174" s="25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</row>
    <row r="175" spans="1:53" x14ac:dyDescent="0.25">
      <c r="A175" s="25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</row>
    <row r="176" spans="1:53" x14ac:dyDescent="0.25">
      <c r="A176" s="25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</row>
    <row r="177" spans="1:53" x14ac:dyDescent="0.25">
      <c r="A177" s="25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</row>
    <row r="178" spans="1:53" x14ac:dyDescent="0.25">
      <c r="A178" s="25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</row>
    <row r="179" spans="1:53" x14ac:dyDescent="0.25">
      <c r="A179" s="25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</row>
    <row r="180" spans="1:53" x14ac:dyDescent="0.25">
      <c r="A180" s="25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</row>
    <row r="181" spans="1:53" x14ac:dyDescent="0.25">
      <c r="A181" s="25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</row>
    <row r="182" spans="1:53" x14ac:dyDescent="0.25">
      <c r="A182" s="25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</row>
    <row r="183" spans="1:53" x14ac:dyDescent="0.25">
      <c r="A183" s="25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</row>
    <row r="184" spans="1:53" x14ac:dyDescent="0.25">
      <c r="A184" s="25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</row>
    <row r="185" spans="1:53" x14ac:dyDescent="0.25">
      <c r="A185" s="25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</row>
    <row r="186" spans="1:53" x14ac:dyDescent="0.25">
      <c r="A186" s="25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</row>
    <row r="187" spans="1:53" x14ac:dyDescent="0.25">
      <c r="A187" s="25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</row>
    <row r="188" spans="1:53" x14ac:dyDescent="0.25">
      <c r="A188" s="25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</row>
    <row r="189" spans="1:53" x14ac:dyDescent="0.25">
      <c r="A189" s="25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</row>
    <row r="190" spans="1:53" x14ac:dyDescent="0.25">
      <c r="A190" s="25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</row>
    <row r="191" spans="1:53" x14ac:dyDescent="0.25">
      <c r="A191" s="25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</row>
    <row r="192" spans="1:53" x14ac:dyDescent="0.25">
      <c r="A192" s="25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</row>
    <row r="193" spans="1:53" x14ac:dyDescent="0.25">
      <c r="A193" s="25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</row>
    <row r="194" spans="1:53" x14ac:dyDescent="0.25">
      <c r="A194" s="25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</row>
    <row r="195" spans="1:53" x14ac:dyDescent="0.25">
      <c r="A195" s="25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</row>
    <row r="196" spans="1:53" x14ac:dyDescent="0.25">
      <c r="A196" s="25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</row>
    <row r="197" spans="1:53" x14ac:dyDescent="0.25">
      <c r="A197" s="25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</row>
    <row r="198" spans="1:53" x14ac:dyDescent="0.25">
      <c r="A198" s="25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</row>
    <row r="199" spans="1:53" x14ac:dyDescent="0.25">
      <c r="A199" s="25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</row>
    <row r="200" spans="1:53" x14ac:dyDescent="0.25">
      <c r="A200" s="25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</row>
    <row r="201" spans="1:53" x14ac:dyDescent="0.25">
      <c r="A201" s="25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</row>
    <row r="202" spans="1:53" x14ac:dyDescent="0.25">
      <c r="A202" s="25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</row>
    <row r="203" spans="1:53" x14ac:dyDescent="0.25">
      <c r="A203" s="25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</row>
    <row r="204" spans="1:53" x14ac:dyDescent="0.25">
      <c r="A204" s="25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</row>
    <row r="205" spans="1:53" x14ac:dyDescent="0.25">
      <c r="A205" s="25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</row>
    <row r="206" spans="1:53" x14ac:dyDescent="0.25">
      <c r="A206" s="25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</row>
    <row r="207" spans="1:53" x14ac:dyDescent="0.25">
      <c r="A207" s="25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</row>
    <row r="208" spans="1:53" x14ac:dyDescent="0.25">
      <c r="A208" s="25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</row>
    <row r="209" spans="1:53" x14ac:dyDescent="0.25">
      <c r="A209" s="25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</row>
    <row r="210" spans="1:53" x14ac:dyDescent="0.25">
      <c r="A210" s="25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</row>
    <row r="211" spans="1:53" x14ac:dyDescent="0.25">
      <c r="A211" s="25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</row>
    <row r="212" spans="1:53" x14ac:dyDescent="0.25">
      <c r="A212" s="25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</row>
    <row r="213" spans="1:53" x14ac:dyDescent="0.25">
      <c r="A213" s="25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</row>
    <row r="214" spans="1:53" x14ac:dyDescent="0.25">
      <c r="A214" s="25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</row>
    <row r="215" spans="1:53" x14ac:dyDescent="0.25">
      <c r="A215" s="25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</row>
    <row r="216" spans="1:53" x14ac:dyDescent="0.25">
      <c r="A216" s="25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</row>
    <row r="217" spans="1:53" x14ac:dyDescent="0.25">
      <c r="A217" s="25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</row>
    <row r="218" spans="1:53" x14ac:dyDescent="0.25">
      <c r="A218" s="25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</row>
    <row r="219" spans="1:53" x14ac:dyDescent="0.25">
      <c r="A219" s="25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</row>
    <row r="220" spans="1:53" x14ac:dyDescent="0.25">
      <c r="A220" s="25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</row>
    <row r="221" spans="1:53" x14ac:dyDescent="0.25">
      <c r="A221" s="25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</row>
    <row r="222" spans="1:53" x14ac:dyDescent="0.25">
      <c r="A222" s="25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</row>
    <row r="223" spans="1:53" x14ac:dyDescent="0.25">
      <c r="A223" s="25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</row>
    <row r="224" spans="1:53" x14ac:dyDescent="0.25">
      <c r="A224" s="25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</row>
    <row r="225" spans="1:53" x14ac:dyDescent="0.25">
      <c r="A225" s="25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</row>
    <row r="226" spans="1:53" x14ac:dyDescent="0.25">
      <c r="A226" s="25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</row>
    <row r="227" spans="1:53" x14ac:dyDescent="0.25">
      <c r="A227" s="25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</row>
    <row r="228" spans="1:53" x14ac:dyDescent="0.25">
      <c r="A228" s="25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</row>
    <row r="229" spans="1:53" x14ac:dyDescent="0.25">
      <c r="A229" s="25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</row>
    <row r="230" spans="1:53" x14ac:dyDescent="0.25">
      <c r="A230" s="25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</row>
    <row r="231" spans="1:53" x14ac:dyDescent="0.25">
      <c r="A231" s="25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</row>
    <row r="232" spans="1:53" x14ac:dyDescent="0.25">
      <c r="A232" s="25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</row>
    <row r="233" spans="1:53" x14ac:dyDescent="0.25">
      <c r="A233" s="25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</row>
    <row r="234" spans="1:53" x14ac:dyDescent="0.25">
      <c r="A234" s="25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</row>
    <row r="235" spans="1:53" x14ac:dyDescent="0.25">
      <c r="A235" s="25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</row>
    <row r="236" spans="1:53" x14ac:dyDescent="0.25">
      <c r="A236" s="25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</row>
    <row r="237" spans="1:53" x14ac:dyDescent="0.25">
      <c r="A237" s="25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</row>
    <row r="238" spans="1:53" x14ac:dyDescent="0.25">
      <c r="A238" s="25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</row>
    <row r="239" spans="1:53" x14ac:dyDescent="0.25">
      <c r="A239" s="25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</row>
    <row r="240" spans="1:53" x14ac:dyDescent="0.25">
      <c r="A240" s="25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</row>
    <row r="241" spans="1:53" x14ac:dyDescent="0.25">
      <c r="A241" s="25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</row>
    <row r="242" spans="1:53" x14ac:dyDescent="0.25">
      <c r="A242" s="25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</row>
    <row r="243" spans="1:53" x14ac:dyDescent="0.25">
      <c r="A243" s="25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</row>
    <row r="244" spans="1:53" x14ac:dyDescent="0.25">
      <c r="A244" s="25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</row>
    <row r="245" spans="1:53" x14ac:dyDescent="0.25">
      <c r="A245" s="25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</row>
    <row r="246" spans="1:53" x14ac:dyDescent="0.25">
      <c r="A246" s="25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</row>
    <row r="247" spans="1:53" x14ac:dyDescent="0.25">
      <c r="A247" s="25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</row>
    <row r="248" spans="1:53" x14ac:dyDescent="0.25">
      <c r="A248" s="25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</row>
    <row r="249" spans="1:53" x14ac:dyDescent="0.25">
      <c r="A249" s="25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</row>
    <row r="250" spans="1:53" x14ac:dyDescent="0.25">
      <c r="A250" s="25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</row>
    <row r="251" spans="1:53" x14ac:dyDescent="0.25">
      <c r="A251" s="25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</row>
    <row r="252" spans="1:53" x14ac:dyDescent="0.25">
      <c r="A252" s="25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</row>
    <row r="253" spans="1:53" x14ac:dyDescent="0.25">
      <c r="A253" s="25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</row>
    <row r="254" spans="1:53" x14ac:dyDescent="0.25">
      <c r="A254" s="25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</row>
    <row r="255" spans="1:53" x14ac:dyDescent="0.25">
      <c r="A255" s="25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</row>
    <row r="256" spans="1:53" x14ac:dyDescent="0.25">
      <c r="A256" s="25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</row>
    <row r="257" spans="1:53" x14ac:dyDescent="0.25">
      <c r="A257" s="25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</row>
    <row r="258" spans="1:53" x14ac:dyDescent="0.25">
      <c r="A258" s="25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</row>
    <row r="259" spans="1:53" x14ac:dyDescent="0.25">
      <c r="A259" s="25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</row>
    <row r="260" spans="1:53" x14ac:dyDescent="0.25">
      <c r="A260" s="25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</row>
    <row r="261" spans="1:53" x14ac:dyDescent="0.25">
      <c r="A261" s="25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</row>
    <row r="262" spans="1:53" x14ac:dyDescent="0.25">
      <c r="A262" s="25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</row>
    <row r="263" spans="1:53" x14ac:dyDescent="0.25">
      <c r="A263" s="25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</row>
    <row r="264" spans="1:53" x14ac:dyDescent="0.25">
      <c r="A264" s="25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</row>
    <row r="265" spans="1:53" x14ac:dyDescent="0.25">
      <c r="A265" s="25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</row>
    <row r="266" spans="1:53" x14ac:dyDescent="0.25">
      <c r="A266" s="25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</row>
    <row r="267" spans="1:53" x14ac:dyDescent="0.25">
      <c r="A267" s="25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</row>
    <row r="268" spans="1:53" x14ac:dyDescent="0.25">
      <c r="A268" s="25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</row>
    <row r="269" spans="1:53" x14ac:dyDescent="0.25">
      <c r="A269" s="25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</row>
    <row r="270" spans="1:53" x14ac:dyDescent="0.25">
      <c r="A270" s="25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</row>
    <row r="271" spans="1:53" x14ac:dyDescent="0.25">
      <c r="A271" s="25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</row>
    <row r="272" spans="1:53" x14ac:dyDescent="0.25">
      <c r="A272" s="25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</row>
    <row r="273" spans="1:53" x14ac:dyDescent="0.25">
      <c r="A273" s="25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</row>
    <row r="274" spans="1:53" x14ac:dyDescent="0.25">
      <c r="A274" s="25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</row>
    <row r="275" spans="1:53" x14ac:dyDescent="0.25">
      <c r="A275" s="25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</row>
    <row r="276" spans="1:53" x14ac:dyDescent="0.25">
      <c r="A276" s="25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</row>
    <row r="277" spans="1:53" x14ac:dyDescent="0.25">
      <c r="A277" s="25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</row>
    <row r="278" spans="1:53" x14ac:dyDescent="0.25">
      <c r="A278" s="25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</row>
    <row r="279" spans="1:53" x14ac:dyDescent="0.25">
      <c r="A279" s="25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</row>
    <row r="280" spans="1:53" x14ac:dyDescent="0.25">
      <c r="A280" s="25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</row>
    <row r="281" spans="1:53" x14ac:dyDescent="0.25">
      <c r="A281" s="25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</row>
    <row r="282" spans="1:53" x14ac:dyDescent="0.25">
      <c r="A282" s="25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</row>
    <row r="283" spans="1:53" x14ac:dyDescent="0.25">
      <c r="A283" s="25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</row>
    <row r="284" spans="1:53" x14ac:dyDescent="0.25">
      <c r="A284" s="25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</row>
    <row r="285" spans="1:53" x14ac:dyDescent="0.25">
      <c r="A285" s="25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</row>
    <row r="286" spans="1:53" x14ac:dyDescent="0.25">
      <c r="A286" s="25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</row>
    <row r="287" spans="1:53" x14ac:dyDescent="0.25">
      <c r="A287" s="25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</row>
    <row r="288" spans="1:53" x14ac:dyDescent="0.25">
      <c r="A288" s="25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</row>
    <row r="289" spans="1:53" x14ac:dyDescent="0.25">
      <c r="A289" s="25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</row>
    <row r="290" spans="1:53" x14ac:dyDescent="0.25">
      <c r="A290" s="25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</row>
    <row r="291" spans="1:53" x14ac:dyDescent="0.25">
      <c r="A291" s="25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</row>
    <row r="292" spans="1:53" x14ac:dyDescent="0.25">
      <c r="A292" s="25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</row>
    <row r="293" spans="1:53" x14ac:dyDescent="0.25">
      <c r="A293" s="25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</row>
    <row r="294" spans="1:53" x14ac:dyDescent="0.25">
      <c r="A294" s="25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</row>
    <row r="295" spans="1:53" x14ac:dyDescent="0.25">
      <c r="A295" s="25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</row>
    <row r="296" spans="1:53" x14ac:dyDescent="0.25">
      <c r="A296" s="25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</row>
    <row r="297" spans="1:53" x14ac:dyDescent="0.25">
      <c r="A297" s="25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</row>
    <row r="298" spans="1:53" x14ac:dyDescent="0.25">
      <c r="A298" s="25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</row>
    <row r="299" spans="1:53" x14ac:dyDescent="0.25">
      <c r="A299" s="25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</row>
    <row r="300" spans="1:53" x14ac:dyDescent="0.25">
      <c r="A300" s="25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</row>
    <row r="301" spans="1:53" x14ac:dyDescent="0.25">
      <c r="A301" s="25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</row>
    <row r="302" spans="1:53" x14ac:dyDescent="0.25">
      <c r="A302" s="25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</row>
    <row r="303" spans="1:53" x14ac:dyDescent="0.25">
      <c r="A303" s="25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</row>
    <row r="304" spans="1:53" x14ac:dyDescent="0.25">
      <c r="A304" s="25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</row>
    <row r="305" spans="1:53" x14ac:dyDescent="0.25">
      <c r="A305" s="25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</row>
    <row r="306" spans="1:53" x14ac:dyDescent="0.25">
      <c r="A306" s="25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</row>
    <row r="307" spans="1:53" x14ac:dyDescent="0.25">
      <c r="A307" s="25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</row>
    <row r="308" spans="1:53" x14ac:dyDescent="0.25">
      <c r="A308" s="25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</row>
    <row r="309" spans="1:53" x14ac:dyDescent="0.25">
      <c r="A309" s="25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</row>
    <row r="310" spans="1:53" x14ac:dyDescent="0.25">
      <c r="A310" s="25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</row>
    <row r="311" spans="1:53" x14ac:dyDescent="0.25">
      <c r="A311" s="25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</row>
    <row r="312" spans="1:53" x14ac:dyDescent="0.25">
      <c r="A312" s="25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</row>
    <row r="313" spans="1:53" x14ac:dyDescent="0.25">
      <c r="A313" s="25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</row>
    <row r="314" spans="1:53" x14ac:dyDescent="0.25">
      <c r="A314" s="25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</row>
    <row r="315" spans="1:53" x14ac:dyDescent="0.25">
      <c r="A315" s="25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</row>
    <row r="316" spans="1:53" x14ac:dyDescent="0.25">
      <c r="A316" s="25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</row>
    <row r="317" spans="1:53" x14ac:dyDescent="0.25">
      <c r="A317" s="25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</row>
    <row r="318" spans="1:53" x14ac:dyDescent="0.25">
      <c r="A318" s="25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</row>
    <row r="319" spans="1:53" x14ac:dyDescent="0.25">
      <c r="A319" s="25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</row>
    <row r="320" spans="1:53" x14ac:dyDescent="0.25">
      <c r="A320" s="25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</row>
    <row r="321" spans="1:53" x14ac:dyDescent="0.25">
      <c r="A321" s="25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</row>
    <row r="322" spans="1:53" x14ac:dyDescent="0.25">
      <c r="A322" s="25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</row>
    <row r="323" spans="1:53" x14ac:dyDescent="0.25">
      <c r="A323" s="25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</row>
    <row r="324" spans="1:53" x14ac:dyDescent="0.25">
      <c r="A324" s="25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</row>
    <row r="325" spans="1:53" x14ac:dyDescent="0.25">
      <c r="A325" s="25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</row>
    <row r="326" spans="1:53" x14ac:dyDescent="0.25">
      <c r="A326" s="25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</row>
    <row r="327" spans="1:53" x14ac:dyDescent="0.25">
      <c r="A327" s="25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</row>
    <row r="328" spans="1:53" x14ac:dyDescent="0.25">
      <c r="A328" s="25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</row>
    <row r="329" spans="1:53" x14ac:dyDescent="0.25">
      <c r="A329" s="25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</row>
    <row r="330" spans="1:53" x14ac:dyDescent="0.25">
      <c r="A330" s="25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</row>
    <row r="331" spans="1:53" x14ac:dyDescent="0.25">
      <c r="A331" s="25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</row>
    <row r="332" spans="1:53" x14ac:dyDescent="0.25">
      <c r="A332" s="25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</row>
    <row r="333" spans="1:53" x14ac:dyDescent="0.25">
      <c r="A333" s="25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</row>
    <row r="334" spans="1:53" x14ac:dyDescent="0.25">
      <c r="A334" s="25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</row>
    <row r="335" spans="1:53" x14ac:dyDescent="0.25">
      <c r="A335" s="25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</row>
    <row r="336" spans="1:53" x14ac:dyDescent="0.25">
      <c r="A336" s="25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</row>
    <row r="337" spans="1:53" x14ac:dyDescent="0.25">
      <c r="A337" s="25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</row>
    <row r="338" spans="1:53" x14ac:dyDescent="0.25">
      <c r="A338" s="25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</row>
    <row r="339" spans="1:53" x14ac:dyDescent="0.25">
      <c r="A339" s="25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</row>
    <row r="340" spans="1:53" x14ac:dyDescent="0.25">
      <c r="A340" s="25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</row>
    <row r="341" spans="1:53" x14ac:dyDescent="0.25">
      <c r="A341" s="25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</row>
    <row r="342" spans="1:53" x14ac:dyDescent="0.25">
      <c r="A342" s="25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</row>
    <row r="343" spans="1:53" x14ac:dyDescent="0.25">
      <c r="A343" s="25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</row>
    <row r="344" spans="1:53" x14ac:dyDescent="0.25">
      <c r="A344" s="25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</row>
    <row r="345" spans="1:53" x14ac:dyDescent="0.25">
      <c r="A345" s="25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</row>
    <row r="346" spans="1:53" x14ac:dyDescent="0.25">
      <c r="A346" s="25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</row>
    <row r="347" spans="1:53" x14ac:dyDescent="0.25">
      <c r="A347" s="25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</row>
    <row r="348" spans="1:53" x14ac:dyDescent="0.25">
      <c r="A348" s="25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</row>
    <row r="349" spans="1:53" x14ac:dyDescent="0.25">
      <c r="A349" s="25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</row>
    <row r="350" spans="1:53" x14ac:dyDescent="0.25">
      <c r="A350" s="25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</row>
    <row r="351" spans="1:53" x14ac:dyDescent="0.25">
      <c r="A351" s="25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</row>
    <row r="352" spans="1:53" x14ac:dyDescent="0.25">
      <c r="A352" s="25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</row>
    <row r="353" spans="1:53" x14ac:dyDescent="0.25">
      <c r="A353" s="25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</row>
    <row r="354" spans="1:53" x14ac:dyDescent="0.25">
      <c r="A354" s="25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</row>
    <row r="355" spans="1:53" x14ac:dyDescent="0.25">
      <c r="A355" s="25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</row>
    <row r="356" spans="1:53" x14ac:dyDescent="0.25">
      <c r="A356" s="25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</row>
    <row r="357" spans="1:53" x14ac:dyDescent="0.25">
      <c r="A357" s="25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</row>
    <row r="358" spans="1:53" x14ac:dyDescent="0.25">
      <c r="A358" s="25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</row>
    <row r="359" spans="1:53" x14ac:dyDescent="0.25">
      <c r="A359" s="25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</row>
    <row r="360" spans="1:53" x14ac:dyDescent="0.25">
      <c r="A360" s="25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</row>
    <row r="361" spans="1:53" x14ac:dyDescent="0.25">
      <c r="A361" s="25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</row>
    <row r="362" spans="1:53" x14ac:dyDescent="0.25">
      <c r="A362" s="25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</row>
    <row r="363" spans="1:53" x14ac:dyDescent="0.25">
      <c r="A363" s="25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</row>
    <row r="364" spans="1:53" x14ac:dyDescent="0.25">
      <c r="A364" s="25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</row>
    <row r="365" spans="1:53" x14ac:dyDescent="0.25">
      <c r="A365" s="25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</row>
    <row r="366" spans="1:53" x14ac:dyDescent="0.25">
      <c r="A366" s="25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</row>
    <row r="367" spans="1:53" x14ac:dyDescent="0.25">
      <c r="A367" s="25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</row>
    <row r="368" spans="1:53" x14ac:dyDescent="0.25">
      <c r="A368" s="25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</row>
    <row r="369" spans="1:53" x14ac:dyDescent="0.25">
      <c r="A369" s="25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</row>
    <row r="370" spans="1:53" x14ac:dyDescent="0.25">
      <c r="A370" s="25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</row>
    <row r="371" spans="1:53" x14ac:dyDescent="0.25">
      <c r="A371" s="25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</row>
    <row r="372" spans="1:53" x14ac:dyDescent="0.25">
      <c r="A372" s="25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</row>
    <row r="373" spans="1:53" x14ac:dyDescent="0.25">
      <c r="A373" s="25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</row>
    <row r="374" spans="1:53" x14ac:dyDescent="0.25">
      <c r="A374" s="25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</row>
    <row r="375" spans="1:53" x14ac:dyDescent="0.25">
      <c r="A375" s="25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</row>
    <row r="376" spans="1:53" x14ac:dyDescent="0.25">
      <c r="A376" s="25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</row>
    <row r="377" spans="1:53" x14ac:dyDescent="0.25">
      <c r="A377" s="25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</row>
    <row r="378" spans="1:53" x14ac:dyDescent="0.25">
      <c r="A378" s="25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</row>
    <row r="379" spans="1:53" x14ac:dyDescent="0.25">
      <c r="A379" s="25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</row>
    <row r="380" spans="1:53" x14ac:dyDescent="0.25">
      <c r="A380" s="25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</row>
    <row r="381" spans="1:53" x14ac:dyDescent="0.25">
      <c r="A381" s="25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</row>
    <row r="382" spans="1:53" x14ac:dyDescent="0.25">
      <c r="A382" s="25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</row>
    <row r="383" spans="1:53" x14ac:dyDescent="0.25">
      <c r="A383" s="25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</row>
    <row r="384" spans="1:53" x14ac:dyDescent="0.25">
      <c r="A384" s="25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</row>
    <row r="385" spans="1:53" x14ac:dyDescent="0.25">
      <c r="A385" s="25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</row>
    <row r="386" spans="1:53" x14ac:dyDescent="0.25">
      <c r="A386" s="25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</row>
    <row r="387" spans="1:53" x14ac:dyDescent="0.25">
      <c r="A387" s="25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</row>
    <row r="388" spans="1:53" x14ac:dyDescent="0.25">
      <c r="A388" s="25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</row>
    <row r="389" spans="1:53" x14ac:dyDescent="0.25">
      <c r="A389" s="25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</row>
    <row r="390" spans="1:53" x14ac:dyDescent="0.25">
      <c r="A390" s="25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</row>
    <row r="391" spans="1:53" x14ac:dyDescent="0.25">
      <c r="A391" s="25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</row>
    <row r="392" spans="1:53" x14ac:dyDescent="0.25">
      <c r="A392" s="25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</row>
    <row r="393" spans="1:53" x14ac:dyDescent="0.25">
      <c r="A393" s="25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</row>
    <row r="394" spans="1:53" x14ac:dyDescent="0.25">
      <c r="A394" s="25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</row>
    <row r="395" spans="1:53" x14ac:dyDescent="0.25">
      <c r="A395" s="25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</row>
    <row r="396" spans="1:53" x14ac:dyDescent="0.25">
      <c r="A396" s="25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</row>
    <row r="397" spans="1:53" x14ac:dyDescent="0.25">
      <c r="A397" s="25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</row>
    <row r="398" spans="1:53" x14ac:dyDescent="0.25">
      <c r="A398" s="25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</row>
    <row r="399" spans="1:53" x14ac:dyDescent="0.25">
      <c r="A399" s="25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</row>
    <row r="400" spans="1:53" x14ac:dyDescent="0.25">
      <c r="A400" s="25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</row>
    <row r="401" spans="1:53" x14ac:dyDescent="0.25">
      <c r="A401" s="25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</row>
    <row r="402" spans="1:53" x14ac:dyDescent="0.25">
      <c r="A402" s="25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</row>
    <row r="403" spans="1:53" x14ac:dyDescent="0.25">
      <c r="A403" s="25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</row>
    <row r="404" spans="1:53" x14ac:dyDescent="0.25">
      <c r="A404" s="25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</row>
    <row r="405" spans="1:53" x14ac:dyDescent="0.25">
      <c r="A405" s="25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</row>
    <row r="406" spans="1:53" x14ac:dyDescent="0.25">
      <c r="A406" s="25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</row>
    <row r="407" spans="1:53" x14ac:dyDescent="0.25">
      <c r="A407" s="25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</row>
    <row r="408" spans="1:53" x14ac:dyDescent="0.25">
      <c r="A408" s="25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</row>
    <row r="409" spans="1:53" x14ac:dyDescent="0.25">
      <c r="A409" s="25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</row>
    <row r="410" spans="1:53" x14ac:dyDescent="0.25">
      <c r="A410" s="25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</row>
    <row r="411" spans="1:53" x14ac:dyDescent="0.25">
      <c r="A411" s="25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</row>
    <row r="412" spans="1:53" x14ac:dyDescent="0.25">
      <c r="A412" s="25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</row>
    <row r="413" spans="1:53" x14ac:dyDescent="0.25">
      <c r="A413" s="25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</row>
    <row r="414" spans="1:53" x14ac:dyDescent="0.25">
      <c r="A414" s="25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</row>
    <row r="415" spans="1:53" x14ac:dyDescent="0.25">
      <c r="A415" s="25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</row>
    <row r="416" spans="1:53" x14ac:dyDescent="0.25">
      <c r="A416" s="25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</row>
    <row r="417" spans="1:53" x14ac:dyDescent="0.25">
      <c r="A417" s="25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</row>
    <row r="418" spans="1:53" x14ac:dyDescent="0.25">
      <c r="A418" s="25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</row>
    <row r="419" spans="1:53" x14ac:dyDescent="0.25">
      <c r="A419" s="25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</row>
    <row r="420" spans="1:53" x14ac:dyDescent="0.25">
      <c r="A420" s="25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</row>
    <row r="421" spans="1:53" x14ac:dyDescent="0.25">
      <c r="A421" s="25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</row>
    <row r="422" spans="1:53" x14ac:dyDescent="0.25">
      <c r="A422" s="25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</row>
    <row r="423" spans="1:53" x14ac:dyDescent="0.25">
      <c r="A423" s="25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</row>
    <row r="424" spans="1:53" x14ac:dyDescent="0.25">
      <c r="A424" s="25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</row>
    <row r="425" spans="1:53" x14ac:dyDescent="0.25">
      <c r="A425" s="25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</row>
    <row r="426" spans="1:53" x14ac:dyDescent="0.25">
      <c r="A426" s="25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</row>
    <row r="427" spans="1:53" x14ac:dyDescent="0.25">
      <c r="A427" s="25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</row>
    <row r="428" spans="1:53" x14ac:dyDescent="0.25">
      <c r="A428" s="25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</row>
    <row r="429" spans="1:53" x14ac:dyDescent="0.25">
      <c r="A429" s="25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</row>
    <row r="430" spans="1:53" x14ac:dyDescent="0.25">
      <c r="A430" s="25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</row>
    <row r="431" spans="1:53" x14ac:dyDescent="0.25">
      <c r="A431" s="25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</row>
    <row r="432" spans="1:53" x14ac:dyDescent="0.25">
      <c r="A432" s="25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</row>
    <row r="433" spans="1:53" x14ac:dyDescent="0.25">
      <c r="A433" s="25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</row>
    <row r="434" spans="1:53" x14ac:dyDescent="0.25">
      <c r="A434" s="25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</row>
    <row r="435" spans="1:53" x14ac:dyDescent="0.25">
      <c r="A435" s="25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</row>
    <row r="436" spans="1:53" x14ac:dyDescent="0.25">
      <c r="A436" s="25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</row>
    <row r="437" spans="1:53" x14ac:dyDescent="0.25">
      <c r="A437" s="25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</row>
    <row r="438" spans="1:53" x14ac:dyDescent="0.25">
      <c r="A438" s="25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</row>
    <row r="439" spans="1:53" x14ac:dyDescent="0.25">
      <c r="A439" s="25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</row>
    <row r="440" spans="1:53" x14ac:dyDescent="0.25">
      <c r="A440" s="25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</row>
    <row r="441" spans="1:53" x14ac:dyDescent="0.25">
      <c r="A441" s="25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</row>
    <row r="442" spans="1:53" x14ac:dyDescent="0.25">
      <c r="A442" s="25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</row>
    <row r="443" spans="1:53" x14ac:dyDescent="0.25">
      <c r="A443" s="25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</row>
    <row r="444" spans="1:53" x14ac:dyDescent="0.25">
      <c r="A444" s="25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</row>
    <row r="445" spans="1:53" x14ac:dyDescent="0.25">
      <c r="A445" s="25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</row>
    <row r="446" spans="1:53" x14ac:dyDescent="0.25">
      <c r="A446" s="25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</row>
    <row r="447" spans="1:53" x14ac:dyDescent="0.25">
      <c r="A447" s="25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</row>
    <row r="448" spans="1:53" x14ac:dyDescent="0.25">
      <c r="A448" s="25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</row>
    <row r="449" spans="1:53" x14ac:dyDescent="0.25">
      <c r="A449" s="25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</row>
    <row r="450" spans="1:53" x14ac:dyDescent="0.25">
      <c r="A450" s="25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</row>
    <row r="451" spans="1:53" x14ac:dyDescent="0.25">
      <c r="A451" s="25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</row>
    <row r="452" spans="1:53" x14ac:dyDescent="0.25">
      <c r="A452" s="25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</row>
    <row r="453" spans="1:53" x14ac:dyDescent="0.25">
      <c r="A453" s="25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</row>
    <row r="454" spans="1:53" x14ac:dyDescent="0.25">
      <c r="A454" s="25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</row>
    <row r="455" spans="1:53" x14ac:dyDescent="0.25">
      <c r="A455" s="25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</row>
    <row r="456" spans="1:53" x14ac:dyDescent="0.25">
      <c r="A456" s="25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</row>
    <row r="457" spans="1:53" x14ac:dyDescent="0.25">
      <c r="A457" s="25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</row>
    <row r="458" spans="1:53" x14ac:dyDescent="0.25">
      <c r="A458" s="25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</row>
    <row r="459" spans="1:53" x14ac:dyDescent="0.25">
      <c r="A459" s="25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</row>
    <row r="460" spans="1:53" x14ac:dyDescent="0.25">
      <c r="A460" s="25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</row>
    <row r="461" spans="1:53" x14ac:dyDescent="0.25">
      <c r="A461" s="25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</row>
    <row r="462" spans="1:53" x14ac:dyDescent="0.25">
      <c r="A462" s="25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</row>
    <row r="463" spans="1:53" x14ac:dyDescent="0.25">
      <c r="A463" s="25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</row>
    <row r="464" spans="1:53" x14ac:dyDescent="0.25">
      <c r="A464" s="25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</row>
    <row r="465" spans="1:53" x14ac:dyDescent="0.25">
      <c r="A465" s="25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</row>
    <row r="466" spans="1:53" x14ac:dyDescent="0.25">
      <c r="A466" s="25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</row>
    <row r="467" spans="1:53" x14ac:dyDescent="0.25">
      <c r="A467" s="25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</row>
    <row r="468" spans="1:53" x14ac:dyDescent="0.25">
      <c r="A468" s="25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</row>
    <row r="469" spans="1:53" x14ac:dyDescent="0.25">
      <c r="A469" s="25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</row>
    <row r="470" spans="1:53" x14ac:dyDescent="0.25">
      <c r="A470" s="25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</row>
    <row r="471" spans="1:53" x14ac:dyDescent="0.25">
      <c r="A471" s="25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</row>
    <row r="472" spans="1:53" x14ac:dyDescent="0.25">
      <c r="A472" s="25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</row>
    <row r="473" spans="1:53" x14ac:dyDescent="0.25">
      <c r="A473" s="25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</row>
    <row r="474" spans="1:53" x14ac:dyDescent="0.25">
      <c r="A474" s="25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</row>
    <row r="475" spans="1:53" x14ac:dyDescent="0.25">
      <c r="A475" s="25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</row>
    <row r="476" spans="1:53" x14ac:dyDescent="0.25">
      <c r="A476" s="25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</row>
    <row r="477" spans="1:53" x14ac:dyDescent="0.25">
      <c r="A477" s="25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</row>
    <row r="478" spans="1:53" x14ac:dyDescent="0.25">
      <c r="A478" s="25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</row>
    <row r="479" spans="1:53" x14ac:dyDescent="0.25">
      <c r="A479" s="25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</row>
    <row r="480" spans="1:53" x14ac:dyDescent="0.25">
      <c r="A480" s="25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</row>
    <row r="481" spans="1:53" x14ac:dyDescent="0.25">
      <c r="A481" s="25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</row>
    <row r="482" spans="1:53" x14ac:dyDescent="0.25">
      <c r="A482" s="25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</row>
    <row r="483" spans="1:53" x14ac:dyDescent="0.25">
      <c r="A483" s="25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</row>
    <row r="484" spans="1:53" x14ac:dyDescent="0.25">
      <c r="A484" s="25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</row>
    <row r="485" spans="1:53" x14ac:dyDescent="0.25">
      <c r="A485" s="25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</row>
    <row r="486" spans="1:53" x14ac:dyDescent="0.25">
      <c r="A486" s="25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</row>
    <row r="487" spans="1:53" x14ac:dyDescent="0.25">
      <c r="A487" s="25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</row>
    <row r="488" spans="1:53" x14ac:dyDescent="0.25">
      <c r="A488" s="25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</row>
    <row r="489" spans="1:53" x14ac:dyDescent="0.25">
      <c r="A489" s="25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</row>
    <row r="490" spans="1:53" x14ac:dyDescent="0.25">
      <c r="A490" s="25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</row>
    <row r="491" spans="1:53" x14ac:dyDescent="0.25">
      <c r="A491" s="25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</row>
    <row r="492" spans="1:53" x14ac:dyDescent="0.25">
      <c r="A492" s="25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</row>
    <row r="493" spans="1:53" x14ac:dyDescent="0.25">
      <c r="A493" s="25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</row>
    <row r="494" spans="1:53" x14ac:dyDescent="0.25">
      <c r="A494" s="25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</row>
    <row r="495" spans="1:53" x14ac:dyDescent="0.25">
      <c r="A495" s="25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</row>
    <row r="496" spans="1:53" x14ac:dyDescent="0.25">
      <c r="A496" s="25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</row>
    <row r="497" spans="1:53" x14ac:dyDescent="0.25">
      <c r="A497" s="25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</row>
    <row r="498" spans="1:53" x14ac:dyDescent="0.25">
      <c r="A498" s="25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</row>
    <row r="499" spans="1:53" x14ac:dyDescent="0.25">
      <c r="A499" s="25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</row>
    <row r="500" spans="1:53" x14ac:dyDescent="0.25">
      <c r="A500" s="25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</row>
    <row r="501" spans="1:53" x14ac:dyDescent="0.25">
      <c r="A501" s="25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</row>
    <row r="502" spans="1:53" x14ac:dyDescent="0.25">
      <c r="A502" s="25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</row>
    <row r="503" spans="1:53" x14ac:dyDescent="0.25">
      <c r="A503" s="25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</row>
    <row r="504" spans="1:53" x14ac:dyDescent="0.25">
      <c r="A504" s="25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</row>
    <row r="505" spans="1:53" x14ac:dyDescent="0.25">
      <c r="A505" s="25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</row>
    <row r="506" spans="1:53" x14ac:dyDescent="0.25">
      <c r="A506" s="25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</row>
    <row r="507" spans="1:53" x14ac:dyDescent="0.25">
      <c r="A507" s="25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</row>
    <row r="508" spans="1:53" x14ac:dyDescent="0.25">
      <c r="A508" s="25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</row>
    <row r="509" spans="1:53" x14ac:dyDescent="0.25">
      <c r="A509" s="25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</row>
    <row r="510" spans="1:53" x14ac:dyDescent="0.25">
      <c r="A510" s="25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</row>
    <row r="511" spans="1:53" x14ac:dyDescent="0.25">
      <c r="A511" s="25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</row>
    <row r="512" spans="1:53" x14ac:dyDescent="0.25">
      <c r="A512" s="25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</row>
    <row r="513" spans="1:53" x14ac:dyDescent="0.25">
      <c r="A513" s="25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</row>
    <row r="514" spans="1:53" x14ac:dyDescent="0.25">
      <c r="A514" s="25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</row>
    <row r="515" spans="1:53" x14ac:dyDescent="0.25">
      <c r="A515" s="25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</row>
    <row r="516" spans="1:53" x14ac:dyDescent="0.25">
      <c r="A516" s="25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</row>
    <row r="517" spans="1:53" x14ac:dyDescent="0.25">
      <c r="A517" s="25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</row>
    <row r="518" spans="1:53" x14ac:dyDescent="0.25">
      <c r="A518" s="25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</row>
    <row r="519" spans="1:53" x14ac:dyDescent="0.25">
      <c r="A519" s="25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</row>
    <row r="520" spans="1:53" x14ac:dyDescent="0.25">
      <c r="A520" s="25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</row>
    <row r="521" spans="1:53" x14ac:dyDescent="0.25">
      <c r="A521" s="25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</row>
    <row r="522" spans="1:53" x14ac:dyDescent="0.25">
      <c r="A522" s="25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</row>
    <row r="523" spans="1:53" x14ac:dyDescent="0.25">
      <c r="A523" s="25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</row>
    <row r="524" spans="1:53" x14ac:dyDescent="0.25">
      <c r="A524" s="25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</row>
    <row r="525" spans="1:53" x14ac:dyDescent="0.25">
      <c r="A525" s="25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</row>
    <row r="526" spans="1:53" x14ac:dyDescent="0.25">
      <c r="A526" s="25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</row>
    <row r="527" spans="1:53" x14ac:dyDescent="0.25">
      <c r="A527" s="25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</row>
    <row r="528" spans="1:53" x14ac:dyDescent="0.25">
      <c r="A528" s="25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</row>
    <row r="529" spans="1:53" x14ac:dyDescent="0.25">
      <c r="A529" s="25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</row>
    <row r="530" spans="1:53" x14ac:dyDescent="0.25">
      <c r="A530" s="25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</row>
    <row r="531" spans="1:53" x14ac:dyDescent="0.25">
      <c r="A531" s="25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</row>
    <row r="532" spans="1:53" x14ac:dyDescent="0.25">
      <c r="A532" s="25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</row>
    <row r="533" spans="1:53" x14ac:dyDescent="0.25">
      <c r="A533" s="25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</row>
    <row r="534" spans="1:53" x14ac:dyDescent="0.25">
      <c r="A534" s="25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</row>
    <row r="535" spans="1:53" x14ac:dyDescent="0.25">
      <c r="A535" s="25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</row>
    <row r="536" spans="1:53" x14ac:dyDescent="0.25">
      <c r="A536" s="25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</row>
    <row r="537" spans="1:53" x14ac:dyDescent="0.25">
      <c r="A537" s="25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</row>
    <row r="538" spans="1:53" x14ac:dyDescent="0.25">
      <c r="A538" s="25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</row>
    <row r="539" spans="1:53" x14ac:dyDescent="0.25">
      <c r="A539" s="25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</row>
    <row r="540" spans="1:53" x14ac:dyDescent="0.25">
      <c r="A540" s="25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</row>
    <row r="541" spans="1:53" x14ac:dyDescent="0.25">
      <c r="A541" s="25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</row>
    <row r="542" spans="1:53" x14ac:dyDescent="0.25">
      <c r="A542" s="25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</row>
    <row r="543" spans="1:53" x14ac:dyDescent="0.25">
      <c r="A543" s="25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</row>
    <row r="544" spans="1:53" x14ac:dyDescent="0.25">
      <c r="A544" s="25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</row>
    <row r="545" spans="1:53" x14ac:dyDescent="0.25">
      <c r="A545" s="25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</row>
    <row r="546" spans="1:53" x14ac:dyDescent="0.25">
      <c r="A546" s="25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</row>
    <row r="547" spans="1:53" x14ac:dyDescent="0.25">
      <c r="A547" s="25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</row>
    <row r="548" spans="1:53" x14ac:dyDescent="0.25">
      <c r="A548" s="25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</row>
    <row r="549" spans="1:53" x14ac:dyDescent="0.25">
      <c r="A549" s="25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</row>
    <row r="550" spans="1:53" x14ac:dyDescent="0.25">
      <c r="A550" s="25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</row>
    <row r="551" spans="1:53" x14ac:dyDescent="0.25">
      <c r="A551" s="25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</row>
    <row r="552" spans="1:53" x14ac:dyDescent="0.25">
      <c r="A552" s="25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</row>
    <row r="553" spans="1:53" x14ac:dyDescent="0.25">
      <c r="A553" s="25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</row>
    <row r="554" spans="1:53" x14ac:dyDescent="0.25">
      <c r="A554" s="25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</row>
    <row r="555" spans="1:53" x14ac:dyDescent="0.25">
      <c r="A555" s="25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</row>
    <row r="556" spans="1:53" x14ac:dyDescent="0.25">
      <c r="A556" s="25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</row>
    <row r="557" spans="1:53" x14ac:dyDescent="0.25">
      <c r="A557" s="25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</row>
    <row r="558" spans="1:53" x14ac:dyDescent="0.25">
      <c r="A558" s="25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</row>
    <row r="559" spans="1:53" x14ac:dyDescent="0.25">
      <c r="A559" s="25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</row>
    <row r="560" spans="1:53" x14ac:dyDescent="0.25">
      <c r="A560" s="25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</row>
    <row r="561" spans="1:53" x14ac:dyDescent="0.25">
      <c r="A561" s="25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</row>
    <row r="562" spans="1:53" x14ac:dyDescent="0.25">
      <c r="A562" s="25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</row>
    <row r="563" spans="1:53" x14ac:dyDescent="0.25">
      <c r="A563" s="25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</row>
    <row r="564" spans="1:53" x14ac:dyDescent="0.25">
      <c r="A564" s="25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</row>
    <row r="565" spans="1:53" x14ac:dyDescent="0.25">
      <c r="A565" s="25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</row>
    <row r="566" spans="1:53" x14ac:dyDescent="0.25">
      <c r="A566" s="25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</row>
    <row r="567" spans="1:53" x14ac:dyDescent="0.25">
      <c r="A567" s="25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</row>
    <row r="568" spans="1:53" x14ac:dyDescent="0.25">
      <c r="A568" s="25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</row>
    <row r="569" spans="1:53" x14ac:dyDescent="0.25">
      <c r="A569" s="25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</row>
    <row r="570" spans="1:53" x14ac:dyDescent="0.25">
      <c r="A570" s="25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</row>
    <row r="571" spans="1:53" x14ac:dyDescent="0.25">
      <c r="A571" s="25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</row>
    <row r="572" spans="1:53" x14ac:dyDescent="0.25">
      <c r="A572" s="25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</row>
    <row r="573" spans="1:53" x14ac:dyDescent="0.25">
      <c r="A573" s="25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</row>
    <row r="574" spans="1:53" x14ac:dyDescent="0.25">
      <c r="A574" s="25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</row>
    <row r="575" spans="1:53" x14ac:dyDescent="0.25">
      <c r="A575" s="25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</row>
    <row r="576" spans="1:53" x14ac:dyDescent="0.25">
      <c r="A576" s="25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</row>
    <row r="577" spans="1:13" x14ac:dyDescent="0.25">
      <c r="A577" s="25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</row>
    <row r="578" spans="1:13" x14ac:dyDescent="0.25">
      <c r="A578" s="25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</row>
    <row r="579" spans="1:13" x14ac:dyDescent="0.25">
      <c r="A579" s="25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</row>
    <row r="580" spans="1:13" x14ac:dyDescent="0.25">
      <c r="A580" s="25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</row>
    <row r="581" spans="1:13" x14ac:dyDescent="0.25">
      <c r="A581" s="25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</row>
    <row r="582" spans="1:13" x14ac:dyDescent="0.25">
      <c r="A582" s="25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</row>
    <row r="583" spans="1:13" x14ac:dyDescent="0.25">
      <c r="A583" s="25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</row>
    <row r="584" spans="1:13" x14ac:dyDescent="0.25">
      <c r="A584" s="25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</row>
    <row r="585" spans="1:13" x14ac:dyDescent="0.25">
      <c r="A585" s="25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</row>
    <row r="586" spans="1:13" x14ac:dyDescent="0.25">
      <c r="A586" s="25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</row>
    <row r="587" spans="1:13" x14ac:dyDescent="0.25">
      <c r="A587" s="25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</row>
    <row r="588" spans="1:13" x14ac:dyDescent="0.25">
      <c r="A588" s="25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</row>
    <row r="589" spans="1:13" x14ac:dyDescent="0.25">
      <c r="A589" s="25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</row>
    <row r="590" spans="1:13" x14ac:dyDescent="0.25">
      <c r="A590" s="25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</row>
    <row r="591" spans="1:13" x14ac:dyDescent="0.25">
      <c r="A591" s="25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</row>
    <row r="592" spans="1:13" x14ac:dyDescent="0.25">
      <c r="A592" s="25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</row>
    <row r="593" spans="1:13" x14ac:dyDescent="0.25">
      <c r="A593" s="25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</row>
    <row r="594" spans="1:13" x14ac:dyDescent="0.25">
      <c r="A594" s="25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</row>
    <row r="595" spans="1:13" x14ac:dyDescent="0.25">
      <c r="A595" s="25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</row>
    <row r="596" spans="1:13" x14ac:dyDescent="0.25">
      <c r="A596" s="25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</row>
    <row r="597" spans="1:13" x14ac:dyDescent="0.25">
      <c r="A597" s="25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</row>
    <row r="598" spans="1:13" x14ac:dyDescent="0.25">
      <c r="A598" s="25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</row>
    <row r="599" spans="1:13" x14ac:dyDescent="0.25">
      <c r="A599" s="25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</row>
    <row r="600" spans="1:13" x14ac:dyDescent="0.25">
      <c r="A600" s="25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</row>
    <row r="601" spans="1:13" x14ac:dyDescent="0.25">
      <c r="A601" s="25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</row>
    <row r="602" spans="1:13" x14ac:dyDescent="0.25">
      <c r="A602" s="25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</row>
    <row r="603" spans="1:13" x14ac:dyDescent="0.25">
      <c r="A603" s="25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</row>
    <row r="604" spans="1:13" x14ac:dyDescent="0.25">
      <c r="A604" s="25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</row>
    <row r="605" spans="1:13" x14ac:dyDescent="0.25">
      <c r="A605" s="25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</row>
    <row r="606" spans="1:13" x14ac:dyDescent="0.25">
      <c r="A606" s="25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</row>
    <row r="607" spans="1:13" x14ac:dyDescent="0.25">
      <c r="A607" s="25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</row>
    <row r="608" spans="1:13" x14ac:dyDescent="0.25">
      <c r="A608" s="25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</row>
    <row r="609" spans="1:13" x14ac:dyDescent="0.25">
      <c r="A609" s="25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</row>
    <row r="610" spans="1:13" x14ac:dyDescent="0.25">
      <c r="A610" s="25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</row>
    <row r="611" spans="1:13" x14ac:dyDescent="0.25">
      <c r="A611" s="25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</row>
    <row r="612" spans="1:13" x14ac:dyDescent="0.25">
      <c r="A612" s="25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</row>
    <row r="613" spans="1:13" x14ac:dyDescent="0.25">
      <c r="A613" s="25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</row>
    <row r="614" spans="1:13" x14ac:dyDescent="0.25">
      <c r="A614" s="25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</row>
    <row r="615" spans="1:13" x14ac:dyDescent="0.25">
      <c r="A615" s="25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</row>
    <row r="616" spans="1:13" x14ac:dyDescent="0.25">
      <c r="A616" s="25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</row>
    <row r="617" spans="1:13" x14ac:dyDescent="0.25">
      <c r="A617" s="25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</row>
    <row r="618" spans="1:13" x14ac:dyDescent="0.25">
      <c r="A618" s="25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</row>
    <row r="619" spans="1:13" x14ac:dyDescent="0.25">
      <c r="A619" s="25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</row>
    <row r="620" spans="1:13" x14ac:dyDescent="0.25">
      <c r="A620" s="25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</row>
    <row r="621" spans="1:13" x14ac:dyDescent="0.25">
      <c r="A621" s="25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</row>
    <row r="622" spans="1:13" x14ac:dyDescent="0.25">
      <c r="A622" s="25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</row>
    <row r="623" spans="1:13" x14ac:dyDescent="0.25">
      <c r="A623" s="25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</row>
    <row r="624" spans="1:13" x14ac:dyDescent="0.25">
      <c r="A624" s="25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</row>
    <row r="625" spans="1:13" x14ac:dyDescent="0.25">
      <c r="A625" s="25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</row>
    <row r="626" spans="1:13" x14ac:dyDescent="0.25">
      <c r="A626" s="25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</row>
    <row r="627" spans="1:13" x14ac:dyDescent="0.25">
      <c r="A627" s="25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</row>
    <row r="628" spans="1:13" x14ac:dyDescent="0.25">
      <c r="A628" s="25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</row>
    <row r="629" spans="1:13" x14ac:dyDescent="0.25">
      <c r="A629" s="25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</row>
    <row r="630" spans="1:13" x14ac:dyDescent="0.25">
      <c r="A630" s="25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</row>
    <row r="631" spans="1:13" x14ac:dyDescent="0.25">
      <c r="A631" s="25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</row>
    <row r="632" spans="1:13" x14ac:dyDescent="0.25">
      <c r="A632" s="25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</row>
    <row r="633" spans="1:13" x14ac:dyDescent="0.25">
      <c r="A633" s="25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</row>
    <row r="634" spans="1:13" x14ac:dyDescent="0.25">
      <c r="A634" s="25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</row>
    <row r="635" spans="1:13" x14ac:dyDescent="0.25">
      <c r="A635" s="25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</row>
    <row r="636" spans="1:13" x14ac:dyDescent="0.25">
      <c r="A636" s="25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</row>
    <row r="637" spans="1:13" x14ac:dyDescent="0.25">
      <c r="A637" s="25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</row>
    <row r="638" spans="1:13" x14ac:dyDescent="0.25">
      <c r="A638" s="25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</row>
    <row r="639" spans="1:13" x14ac:dyDescent="0.25">
      <c r="A639" s="25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</row>
    <row r="640" spans="1:13" x14ac:dyDescent="0.25">
      <c r="A640" s="25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</row>
    <row r="641" spans="1:13" x14ac:dyDescent="0.25">
      <c r="A641" s="25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</row>
    <row r="642" spans="1:13" x14ac:dyDescent="0.25">
      <c r="A642" s="25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</row>
    <row r="643" spans="1:13" x14ac:dyDescent="0.25">
      <c r="A643" s="25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</row>
    <row r="644" spans="1:13" x14ac:dyDescent="0.25">
      <c r="A644" s="25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</row>
    <row r="645" spans="1:13" x14ac:dyDescent="0.25">
      <c r="A645" s="25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</row>
    <row r="646" spans="1:13" x14ac:dyDescent="0.25">
      <c r="A646" s="25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</row>
    <row r="647" spans="1:13" x14ac:dyDescent="0.25">
      <c r="A647" s="25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</row>
    <row r="648" spans="1:13" x14ac:dyDescent="0.25">
      <c r="A648" s="25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</row>
    <row r="649" spans="1:13" x14ac:dyDescent="0.25">
      <c r="A649" s="25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</row>
    <row r="650" spans="1:13" x14ac:dyDescent="0.25">
      <c r="A650" s="25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</row>
    <row r="651" spans="1:13" x14ac:dyDescent="0.25">
      <c r="A651" s="25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</row>
    <row r="652" spans="1:13" x14ac:dyDescent="0.25">
      <c r="A652" s="25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</row>
    <row r="653" spans="1:13" x14ac:dyDescent="0.25">
      <c r="A653" s="25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</row>
    <row r="654" spans="1:13" x14ac:dyDescent="0.25">
      <c r="A654" s="25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</row>
    <row r="655" spans="1:13" x14ac:dyDescent="0.25">
      <c r="A655" s="25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</row>
    <row r="656" spans="1:13" x14ac:dyDescent="0.25">
      <c r="A656" s="25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</row>
    <row r="657" spans="1:13" x14ac:dyDescent="0.25">
      <c r="A657" s="25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</row>
    <row r="658" spans="1:13" x14ac:dyDescent="0.25">
      <c r="A658" s="25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</row>
    <row r="659" spans="1:13" x14ac:dyDescent="0.25">
      <c r="A659" s="25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</row>
    <row r="660" spans="1:13" x14ac:dyDescent="0.25">
      <c r="A660" s="25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</row>
    <row r="661" spans="1:13" x14ac:dyDescent="0.25">
      <c r="A661" s="25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</row>
    <row r="662" spans="1:13" x14ac:dyDescent="0.25">
      <c r="A662" s="25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</row>
    <row r="663" spans="1:13" x14ac:dyDescent="0.25">
      <c r="A663" s="25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</row>
    <row r="664" spans="1:13" x14ac:dyDescent="0.25">
      <c r="A664" s="25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</row>
    <row r="665" spans="1:13" x14ac:dyDescent="0.25">
      <c r="A665" s="25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</row>
    <row r="666" spans="1:13" x14ac:dyDescent="0.25">
      <c r="A666" s="25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</row>
    <row r="667" spans="1:13" x14ac:dyDescent="0.25">
      <c r="A667" s="25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</row>
    <row r="668" spans="1:13" x14ac:dyDescent="0.25">
      <c r="A668" s="25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</row>
    <row r="669" spans="1:13" x14ac:dyDescent="0.25">
      <c r="A669" s="25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</row>
    <row r="670" spans="1:13" x14ac:dyDescent="0.25">
      <c r="A670" s="25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</row>
    <row r="671" spans="1:13" x14ac:dyDescent="0.25">
      <c r="A671" s="25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</row>
    <row r="672" spans="1:13" x14ac:dyDescent="0.25">
      <c r="A672" s="25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</row>
    <row r="673" spans="1:13" x14ac:dyDescent="0.25">
      <c r="A673" s="25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</row>
    <row r="674" spans="1:13" x14ac:dyDescent="0.25">
      <c r="A674" s="25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</row>
    <row r="675" spans="1:13" x14ac:dyDescent="0.25">
      <c r="A675" s="25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</row>
    <row r="676" spans="1:13" x14ac:dyDescent="0.25">
      <c r="A676" s="25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</row>
    <row r="677" spans="1:13" x14ac:dyDescent="0.25">
      <c r="A677" s="25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</row>
    <row r="678" spans="1:13" x14ac:dyDescent="0.25">
      <c r="A678" s="25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</row>
    <row r="679" spans="1:13" x14ac:dyDescent="0.25">
      <c r="A679" s="25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</row>
    <row r="680" spans="1:13" x14ac:dyDescent="0.25">
      <c r="A680" s="25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</row>
    <row r="681" spans="1:13" x14ac:dyDescent="0.25">
      <c r="A681" s="25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</row>
    <row r="682" spans="1:13" x14ac:dyDescent="0.25">
      <c r="A682" s="25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</row>
    <row r="683" spans="1:13" x14ac:dyDescent="0.25">
      <c r="A683" s="25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</row>
    <row r="684" spans="1:13" x14ac:dyDescent="0.25">
      <c r="A684" s="25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</row>
    <row r="685" spans="1:13" x14ac:dyDescent="0.25">
      <c r="A685" s="25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</row>
    <row r="686" spans="1:13" x14ac:dyDescent="0.25">
      <c r="A686" s="25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</row>
    <row r="687" spans="1:13" x14ac:dyDescent="0.25">
      <c r="A687" s="25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</row>
    <row r="688" spans="1:13" x14ac:dyDescent="0.25">
      <c r="A688" s="25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</row>
    <row r="689" spans="1:13" x14ac:dyDescent="0.25">
      <c r="A689" s="25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</row>
    <row r="690" spans="1:13" x14ac:dyDescent="0.25">
      <c r="A690" s="25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</row>
    <row r="691" spans="1:13" x14ac:dyDescent="0.25">
      <c r="A691" s="25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</row>
    <row r="692" spans="1:13" x14ac:dyDescent="0.25">
      <c r="A692" s="25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</row>
    <row r="693" spans="1:13" x14ac:dyDescent="0.25">
      <c r="A693" s="25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</row>
    <row r="694" spans="1:13" x14ac:dyDescent="0.25">
      <c r="A694" s="25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</row>
    <row r="695" spans="1:13" x14ac:dyDescent="0.25">
      <c r="A695" s="25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</row>
    <row r="696" spans="1:13" x14ac:dyDescent="0.25">
      <c r="A696" s="25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</row>
    <row r="697" spans="1:13" x14ac:dyDescent="0.25">
      <c r="A697" s="25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</row>
    <row r="698" spans="1:13" x14ac:dyDescent="0.25">
      <c r="A698" s="25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</row>
    <row r="699" spans="1:13" x14ac:dyDescent="0.25">
      <c r="A699" s="25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</row>
    <row r="700" spans="1:13" x14ac:dyDescent="0.25">
      <c r="A700" s="25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</row>
    <row r="701" spans="1:13" x14ac:dyDescent="0.25">
      <c r="A701" s="25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</row>
    <row r="702" spans="1:13" x14ac:dyDescent="0.25">
      <c r="A702" s="25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</row>
    <row r="703" spans="1:13" x14ac:dyDescent="0.25">
      <c r="A703" s="25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</row>
    <row r="704" spans="1:13" x14ac:dyDescent="0.25">
      <c r="A704" s="25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</row>
    <row r="705" spans="1:13" x14ac:dyDescent="0.25">
      <c r="A705" s="25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</row>
    <row r="706" spans="1:13" x14ac:dyDescent="0.25">
      <c r="A706" s="25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</row>
    <row r="707" spans="1:13" x14ac:dyDescent="0.25">
      <c r="A707" s="25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</row>
    <row r="708" spans="1:13" x14ac:dyDescent="0.25">
      <c r="A708" s="25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</row>
    <row r="709" spans="1:13" x14ac:dyDescent="0.25">
      <c r="A709" s="25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</row>
    <row r="710" spans="1:13" x14ac:dyDescent="0.25">
      <c r="A710" s="25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</row>
    <row r="711" spans="1:13" x14ac:dyDescent="0.25">
      <c r="A711" s="25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</row>
    <row r="712" spans="1:13" x14ac:dyDescent="0.25">
      <c r="A712" s="25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</row>
    <row r="713" spans="1:13" x14ac:dyDescent="0.25">
      <c r="A713" s="25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</row>
    <row r="714" spans="1:13" x14ac:dyDescent="0.25">
      <c r="A714" s="25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</row>
    <row r="715" spans="1:13" x14ac:dyDescent="0.25">
      <c r="A715" s="25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</row>
    <row r="716" spans="1:13" x14ac:dyDescent="0.25">
      <c r="A716" s="25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</row>
    <row r="717" spans="1:13" x14ac:dyDescent="0.25">
      <c r="A717" s="25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</row>
    <row r="718" spans="1:13" x14ac:dyDescent="0.25">
      <c r="A718" s="25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</row>
    <row r="719" spans="1:13" x14ac:dyDescent="0.25">
      <c r="A719" s="25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</row>
    <row r="720" spans="1:13" x14ac:dyDescent="0.25">
      <c r="A720" s="25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</row>
    <row r="721" spans="1:13" x14ac:dyDescent="0.25">
      <c r="A721" s="25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</row>
    <row r="722" spans="1:13" x14ac:dyDescent="0.25">
      <c r="A722" s="25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</row>
    <row r="723" spans="1:13" x14ac:dyDescent="0.25">
      <c r="A723" s="25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</row>
    <row r="724" spans="1:13" x14ac:dyDescent="0.25">
      <c r="A724" s="25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</row>
    <row r="725" spans="1:13" x14ac:dyDescent="0.25">
      <c r="A725" s="25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</row>
    <row r="726" spans="1:13" x14ac:dyDescent="0.25">
      <c r="A726" s="25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</row>
    <row r="727" spans="1:13" x14ac:dyDescent="0.25">
      <c r="A727" s="25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</row>
    <row r="728" spans="1:13" x14ac:dyDescent="0.25">
      <c r="A728" s="25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</row>
    <row r="729" spans="1:13" x14ac:dyDescent="0.25">
      <c r="A729" s="25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</row>
    <row r="730" spans="1:13" x14ac:dyDescent="0.25">
      <c r="A730" s="25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</row>
    <row r="731" spans="1:13" x14ac:dyDescent="0.25">
      <c r="A731" s="25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</row>
    <row r="732" spans="1:13" x14ac:dyDescent="0.25">
      <c r="A732" s="25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</row>
    <row r="733" spans="1:13" x14ac:dyDescent="0.25">
      <c r="A733" s="25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</row>
    <row r="734" spans="1:13" x14ac:dyDescent="0.25">
      <c r="A734" s="25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</row>
    <row r="735" spans="1:13" x14ac:dyDescent="0.25">
      <c r="A735" s="25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</row>
    <row r="736" spans="1:13" x14ac:dyDescent="0.25">
      <c r="A736" s="25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</row>
    <row r="737" spans="1:13" x14ac:dyDescent="0.25">
      <c r="A737" s="25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</row>
    <row r="738" spans="1:13" x14ac:dyDescent="0.25">
      <c r="A738" s="25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</row>
    <row r="739" spans="1:13" x14ac:dyDescent="0.25">
      <c r="A739" s="25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</row>
    <row r="740" spans="1:13" x14ac:dyDescent="0.25">
      <c r="A740" s="25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</row>
    <row r="741" spans="1:13" x14ac:dyDescent="0.25">
      <c r="A741" s="25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</row>
    <row r="742" spans="1:13" x14ac:dyDescent="0.25">
      <c r="A742" s="25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</row>
    <row r="743" spans="1:13" x14ac:dyDescent="0.25">
      <c r="A743" s="25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</row>
    <row r="744" spans="1:13" x14ac:dyDescent="0.25">
      <c r="A744" s="25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</row>
    <row r="745" spans="1:13" x14ac:dyDescent="0.25">
      <c r="A745" s="25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</row>
    <row r="746" spans="1:13" x14ac:dyDescent="0.25">
      <c r="A746" s="25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</row>
    <row r="747" spans="1:13" x14ac:dyDescent="0.25">
      <c r="A747" s="25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</row>
    <row r="748" spans="1:13" x14ac:dyDescent="0.25">
      <c r="A748" s="25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</row>
    <row r="749" spans="1:13" x14ac:dyDescent="0.25">
      <c r="A749" s="25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</row>
    <row r="750" spans="1:13" x14ac:dyDescent="0.25">
      <c r="A750" s="25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</row>
    <row r="751" spans="1:13" x14ac:dyDescent="0.25">
      <c r="A751" s="25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</row>
    <row r="752" spans="1:13" x14ac:dyDescent="0.25">
      <c r="A752" s="25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</row>
    <row r="753" spans="1:13" x14ac:dyDescent="0.25">
      <c r="A753" s="25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</row>
    <row r="754" spans="1:13" x14ac:dyDescent="0.25">
      <c r="A754" s="25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</row>
    <row r="755" spans="1:13" x14ac:dyDescent="0.25">
      <c r="A755" s="25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</row>
    <row r="756" spans="1:13" x14ac:dyDescent="0.25">
      <c r="A756" s="25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</row>
    <row r="757" spans="1:13" x14ac:dyDescent="0.25">
      <c r="A757" s="25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</row>
    <row r="758" spans="1:13" x14ac:dyDescent="0.25">
      <c r="A758" s="25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</row>
    <row r="759" spans="1:13" x14ac:dyDescent="0.25">
      <c r="A759" s="25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</row>
    <row r="760" spans="1:13" x14ac:dyDescent="0.25">
      <c r="A760" s="25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</row>
    <row r="761" spans="1:13" x14ac:dyDescent="0.25">
      <c r="A761" s="25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</row>
    <row r="762" spans="1:13" x14ac:dyDescent="0.25">
      <c r="A762" s="25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</row>
    <row r="763" spans="1:13" x14ac:dyDescent="0.25">
      <c r="A763" s="25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</row>
    <row r="764" spans="1:13" x14ac:dyDescent="0.25">
      <c r="A764" s="25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</row>
    <row r="765" spans="1:13" x14ac:dyDescent="0.25">
      <c r="A765" s="25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</row>
    <row r="766" spans="1:13" x14ac:dyDescent="0.25">
      <c r="A766" s="25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</row>
    <row r="767" spans="1:13" x14ac:dyDescent="0.25">
      <c r="A767" s="25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</row>
    <row r="768" spans="1:13" x14ac:dyDescent="0.25">
      <c r="A768" s="25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</row>
    <row r="769" spans="1:13" x14ac:dyDescent="0.25">
      <c r="A769" s="25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</row>
    <row r="770" spans="1:13" x14ac:dyDescent="0.25">
      <c r="A770" s="25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</row>
    <row r="771" spans="1:13" x14ac:dyDescent="0.25">
      <c r="A771" s="25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</row>
    <row r="772" spans="1:13" x14ac:dyDescent="0.25">
      <c r="A772" s="25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</row>
    <row r="773" spans="1:13" x14ac:dyDescent="0.25">
      <c r="A773" s="25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</row>
    <row r="774" spans="1:13" x14ac:dyDescent="0.25">
      <c r="A774" s="25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</row>
    <row r="775" spans="1:13" x14ac:dyDescent="0.25">
      <c r="A775" s="25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</row>
    <row r="776" spans="1:13" x14ac:dyDescent="0.25">
      <c r="A776" s="25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</row>
    <row r="777" spans="1:13" x14ac:dyDescent="0.25">
      <c r="A777" s="25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</row>
    <row r="778" spans="1:13" x14ac:dyDescent="0.25">
      <c r="A778" s="25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</row>
    <row r="779" spans="1:13" x14ac:dyDescent="0.25">
      <c r="A779" s="25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</row>
    <row r="780" spans="1:13" x14ac:dyDescent="0.25">
      <c r="A780" s="25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</row>
    <row r="781" spans="1:13" x14ac:dyDescent="0.25">
      <c r="A781" s="25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</row>
    <row r="782" spans="1:13" x14ac:dyDescent="0.25">
      <c r="A782" s="25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</row>
    <row r="783" spans="1:13" x14ac:dyDescent="0.25">
      <c r="A783" s="25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</row>
    <row r="784" spans="1:13" x14ac:dyDescent="0.25">
      <c r="A784" s="25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</row>
    <row r="785" spans="1:13" x14ac:dyDescent="0.25">
      <c r="A785" s="25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</row>
    <row r="786" spans="1:13" x14ac:dyDescent="0.25">
      <c r="A786" s="25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</row>
    <row r="787" spans="1:13" x14ac:dyDescent="0.25">
      <c r="A787" s="25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</row>
    <row r="788" spans="1:13" x14ac:dyDescent="0.25">
      <c r="A788" s="25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</row>
    <row r="789" spans="1:13" x14ac:dyDescent="0.25">
      <c r="A789" s="25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</row>
    <row r="790" spans="1:13" x14ac:dyDescent="0.25">
      <c r="A790" s="25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</row>
    <row r="791" spans="1:13" x14ac:dyDescent="0.25">
      <c r="A791" s="25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</row>
    <row r="792" spans="1:13" x14ac:dyDescent="0.25">
      <c r="A792" s="25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</row>
    <row r="793" spans="1:13" x14ac:dyDescent="0.25">
      <c r="A793" s="25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</row>
    <row r="794" spans="1:13" x14ac:dyDescent="0.25">
      <c r="A794" s="25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</row>
    <row r="795" spans="1:13" x14ac:dyDescent="0.25">
      <c r="A795" s="25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</row>
    <row r="796" spans="1:13" x14ac:dyDescent="0.25">
      <c r="A796" s="25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</row>
    <row r="797" spans="1:13" x14ac:dyDescent="0.25">
      <c r="A797" s="25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</row>
    <row r="798" spans="1:13" x14ac:dyDescent="0.25">
      <c r="A798" s="25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</row>
    <row r="799" spans="1:13" x14ac:dyDescent="0.25">
      <c r="A799" s="25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</row>
    <row r="800" spans="1:13" x14ac:dyDescent="0.25">
      <c r="A800" s="25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</row>
    <row r="801" spans="1:13" x14ac:dyDescent="0.25">
      <c r="A801" s="25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</row>
    <row r="802" spans="1:13" x14ac:dyDescent="0.25">
      <c r="A802" s="25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</row>
    <row r="803" spans="1:13" x14ac:dyDescent="0.25">
      <c r="A803" s="25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</row>
    <row r="804" spans="1:13" x14ac:dyDescent="0.25">
      <c r="A804" s="25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</row>
    <row r="805" spans="1:13" x14ac:dyDescent="0.25">
      <c r="A805" s="25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</row>
    <row r="806" spans="1:13" x14ac:dyDescent="0.25">
      <c r="A806" s="25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</row>
    <row r="807" spans="1:13" x14ac:dyDescent="0.25">
      <c r="A807" s="25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</row>
    <row r="808" spans="1:13" x14ac:dyDescent="0.25">
      <c r="A808" s="25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</row>
    <row r="809" spans="1:13" x14ac:dyDescent="0.25">
      <c r="A809" s="25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</row>
    <row r="810" spans="1:13" x14ac:dyDescent="0.25">
      <c r="A810" s="25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</row>
    <row r="811" spans="1:13" x14ac:dyDescent="0.25">
      <c r="A811" s="25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</row>
    <row r="812" spans="1:13" x14ac:dyDescent="0.25">
      <c r="A812" s="25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</row>
    <row r="813" spans="1:13" x14ac:dyDescent="0.25">
      <c r="A813" s="25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</row>
    <row r="814" spans="1:13" x14ac:dyDescent="0.25">
      <c r="A814" s="25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</row>
    <row r="815" spans="1:13" x14ac:dyDescent="0.25">
      <c r="A815" s="25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</row>
    <row r="816" spans="1:13" x14ac:dyDescent="0.25">
      <c r="A816" s="25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</row>
    <row r="817" spans="1:13" x14ac:dyDescent="0.25">
      <c r="A817" s="25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</row>
    <row r="818" spans="1:13" x14ac:dyDescent="0.25">
      <c r="A818" s="25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</row>
    <row r="819" spans="1:13" x14ac:dyDescent="0.25">
      <c r="A819" s="25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</row>
    <row r="820" spans="1:13" x14ac:dyDescent="0.25">
      <c r="A820" s="25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</row>
    <row r="821" spans="1:13" x14ac:dyDescent="0.25">
      <c r="A821" s="25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</row>
    <row r="822" spans="1:13" x14ac:dyDescent="0.25">
      <c r="A822" s="25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</row>
    <row r="823" spans="1:13" x14ac:dyDescent="0.25">
      <c r="A823" s="25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</row>
    <row r="824" spans="1:13" x14ac:dyDescent="0.25">
      <c r="A824" s="25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</row>
    <row r="825" spans="1:13" x14ac:dyDescent="0.25">
      <c r="A825" s="25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</row>
    <row r="826" spans="1:13" x14ac:dyDescent="0.25">
      <c r="A826" s="25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</row>
    <row r="827" spans="1:13" x14ac:dyDescent="0.25">
      <c r="A827" s="25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</row>
    <row r="828" spans="1:13" x14ac:dyDescent="0.25">
      <c r="A828" s="25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</row>
    <row r="829" spans="1:13" x14ac:dyDescent="0.25">
      <c r="A829" s="25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</row>
    <row r="830" spans="1:13" x14ac:dyDescent="0.25">
      <c r="A830" s="25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</row>
    <row r="831" spans="1:13" x14ac:dyDescent="0.25">
      <c r="A831" s="25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</row>
    <row r="832" spans="1:13" x14ac:dyDescent="0.25">
      <c r="A832" s="25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</row>
    <row r="833" spans="1:13" x14ac:dyDescent="0.25">
      <c r="A833" s="25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</row>
    <row r="834" spans="1:13" x14ac:dyDescent="0.25">
      <c r="A834" s="25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</row>
    <row r="835" spans="1:13" x14ac:dyDescent="0.25">
      <c r="A835" s="25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</row>
    <row r="836" spans="1:13" x14ac:dyDescent="0.25">
      <c r="A836" s="25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</row>
    <row r="837" spans="1:13" x14ac:dyDescent="0.25">
      <c r="A837" s="25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</row>
    <row r="838" spans="1:13" x14ac:dyDescent="0.25">
      <c r="A838" s="25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</row>
    <row r="839" spans="1:13" x14ac:dyDescent="0.25">
      <c r="A839" s="25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</row>
    <row r="840" spans="1:13" x14ac:dyDescent="0.25">
      <c r="A840" s="25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</row>
    <row r="841" spans="1:13" x14ac:dyDescent="0.25">
      <c r="A841" s="25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</row>
    <row r="842" spans="1:13" x14ac:dyDescent="0.25">
      <c r="A842" s="25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</row>
    <row r="843" spans="1:13" x14ac:dyDescent="0.25">
      <c r="A843" s="25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</row>
    <row r="844" spans="1:13" x14ac:dyDescent="0.25">
      <c r="A844" s="25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</row>
    <row r="845" spans="1:13" x14ac:dyDescent="0.25">
      <c r="A845" s="25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</row>
    <row r="846" spans="1:13" x14ac:dyDescent="0.25">
      <c r="A846" s="25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</row>
    <row r="847" spans="1:13" x14ac:dyDescent="0.25">
      <c r="A847" s="25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</row>
    <row r="848" spans="1:13" x14ac:dyDescent="0.25">
      <c r="A848" s="25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</row>
    <row r="849" spans="1:13" x14ac:dyDescent="0.25">
      <c r="A849" s="25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</row>
    <row r="850" spans="1:13" x14ac:dyDescent="0.25">
      <c r="A850" s="25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</row>
    <row r="851" spans="1:13" x14ac:dyDescent="0.25">
      <c r="A851" s="25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</row>
    <row r="852" spans="1:13" x14ac:dyDescent="0.25">
      <c r="A852" s="25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</row>
    <row r="853" spans="1:13" x14ac:dyDescent="0.25">
      <c r="A853" s="25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</row>
    <row r="854" spans="1:13" x14ac:dyDescent="0.25">
      <c r="A854" s="25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</row>
    <row r="855" spans="1:13" x14ac:dyDescent="0.25">
      <c r="A855" s="25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</row>
    <row r="856" spans="1:13" x14ac:dyDescent="0.25">
      <c r="A856" s="25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</row>
    <row r="857" spans="1:13" x14ac:dyDescent="0.25">
      <c r="A857" s="25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</row>
    <row r="858" spans="1:13" x14ac:dyDescent="0.25">
      <c r="A858" s="25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</row>
    <row r="859" spans="1:13" x14ac:dyDescent="0.25">
      <c r="A859" s="25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</row>
    <row r="860" spans="1:13" x14ac:dyDescent="0.25">
      <c r="A860" s="25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</row>
    <row r="861" spans="1:13" x14ac:dyDescent="0.25">
      <c r="A861" s="25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</row>
    <row r="862" spans="1:13" x14ac:dyDescent="0.25">
      <c r="A862" s="25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</row>
    <row r="863" spans="1:13" x14ac:dyDescent="0.25">
      <c r="A863" s="25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</row>
    <row r="864" spans="1:13" x14ac:dyDescent="0.25">
      <c r="A864" s="25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</row>
    <row r="865" spans="1:13" x14ac:dyDescent="0.25">
      <c r="A865" s="25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</row>
    <row r="866" spans="1:13" x14ac:dyDescent="0.25">
      <c r="A866" s="25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</row>
    <row r="867" spans="1:13" x14ac:dyDescent="0.25">
      <c r="A867" s="25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</row>
    <row r="868" spans="1:13" x14ac:dyDescent="0.25">
      <c r="A868" s="25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</row>
    <row r="869" spans="1:13" x14ac:dyDescent="0.25">
      <c r="A869" s="25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</row>
    <row r="870" spans="1:13" x14ac:dyDescent="0.25">
      <c r="A870" s="25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</row>
    <row r="871" spans="1:13" x14ac:dyDescent="0.25">
      <c r="A871" s="25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</row>
    <row r="872" spans="1:13" x14ac:dyDescent="0.25">
      <c r="A872" s="25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</row>
    <row r="873" spans="1:13" x14ac:dyDescent="0.25">
      <c r="A873" s="25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</row>
    <row r="874" spans="1:13" x14ac:dyDescent="0.25">
      <c r="A874" s="25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</row>
    <row r="875" spans="1:13" x14ac:dyDescent="0.25">
      <c r="A875" s="25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</row>
    <row r="876" spans="1:13" x14ac:dyDescent="0.25">
      <c r="A876" s="25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</row>
    <row r="877" spans="1:13" x14ac:dyDescent="0.25">
      <c r="A877" s="25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</row>
    <row r="878" spans="1:13" x14ac:dyDescent="0.25">
      <c r="A878" s="25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</row>
    <row r="879" spans="1:13" x14ac:dyDescent="0.25">
      <c r="A879" s="25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</row>
    <row r="880" spans="1:13" x14ac:dyDescent="0.25">
      <c r="A880" s="25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</row>
    <row r="881" spans="1:13" x14ac:dyDescent="0.25">
      <c r="A881" s="25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</row>
    <row r="882" spans="1:13" x14ac:dyDescent="0.25">
      <c r="A882" s="25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</row>
    <row r="883" spans="1:13" x14ac:dyDescent="0.25">
      <c r="A883" s="25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</row>
    <row r="884" spans="1:13" x14ac:dyDescent="0.25">
      <c r="A884" s="25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</row>
    <row r="885" spans="1:13" x14ac:dyDescent="0.25">
      <c r="A885" s="25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</row>
    <row r="886" spans="1:13" x14ac:dyDescent="0.25">
      <c r="A886" s="25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</row>
    <row r="887" spans="1:13" x14ac:dyDescent="0.25">
      <c r="A887" s="25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</row>
    <row r="888" spans="1:13" x14ac:dyDescent="0.25">
      <c r="A888" s="25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</row>
    <row r="889" spans="1:13" x14ac:dyDescent="0.25">
      <c r="A889" s="25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</row>
    <row r="890" spans="1:13" x14ac:dyDescent="0.25">
      <c r="A890" s="25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</row>
    <row r="891" spans="1:13" x14ac:dyDescent="0.25">
      <c r="A891" s="25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</row>
    <row r="892" spans="1:13" x14ac:dyDescent="0.25">
      <c r="A892" s="25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</row>
    <row r="893" spans="1:13" x14ac:dyDescent="0.25">
      <c r="A893" s="25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</row>
    <row r="894" spans="1:13" x14ac:dyDescent="0.25">
      <c r="A894" s="25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</row>
    <row r="895" spans="1:13" x14ac:dyDescent="0.25">
      <c r="A895" s="25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</row>
    <row r="896" spans="1:13" x14ac:dyDescent="0.25">
      <c r="A896" s="25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</row>
    <row r="897" spans="1:13" x14ac:dyDescent="0.25">
      <c r="A897" s="25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</row>
    <row r="898" spans="1:13" x14ac:dyDescent="0.25">
      <c r="A898" s="25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</row>
    <row r="899" spans="1:13" x14ac:dyDescent="0.25">
      <c r="A899" s="25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</row>
    <row r="900" spans="1:13" x14ac:dyDescent="0.25">
      <c r="A900" s="25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</row>
    <row r="901" spans="1:13" x14ac:dyDescent="0.25">
      <c r="A901" s="25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</row>
    <row r="902" spans="1:13" x14ac:dyDescent="0.25">
      <c r="A902" s="25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</row>
    <row r="903" spans="1:13" x14ac:dyDescent="0.25">
      <c r="A903" s="25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</row>
    <row r="904" spans="1:13" x14ac:dyDescent="0.25">
      <c r="A904" s="25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</row>
    <row r="905" spans="1:13" x14ac:dyDescent="0.25">
      <c r="A905" s="25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</row>
    <row r="906" spans="1:13" x14ac:dyDescent="0.25">
      <c r="A906" s="25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</row>
    <row r="907" spans="1:13" x14ac:dyDescent="0.25">
      <c r="A907" s="25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</row>
    <row r="908" spans="1:13" x14ac:dyDescent="0.25">
      <c r="A908" s="25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</row>
    <row r="909" spans="1:13" x14ac:dyDescent="0.25">
      <c r="A909" s="25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</row>
    <row r="910" spans="1:13" x14ac:dyDescent="0.25">
      <c r="A910" s="25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</row>
    <row r="911" spans="1:13" x14ac:dyDescent="0.25">
      <c r="A911" s="25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</row>
    <row r="912" spans="1:13" x14ac:dyDescent="0.25">
      <c r="A912" s="25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</row>
    <row r="913" spans="1:13" x14ac:dyDescent="0.25">
      <c r="A913" s="25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</row>
    <row r="914" spans="1:13" x14ac:dyDescent="0.25">
      <c r="A914" s="25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</row>
    <row r="915" spans="1:13" x14ac:dyDescent="0.25">
      <c r="A915" s="25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</row>
    <row r="916" spans="1:13" x14ac:dyDescent="0.25">
      <c r="A916" s="25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</row>
    <row r="917" spans="1:13" x14ac:dyDescent="0.25">
      <c r="A917" s="25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</row>
    <row r="918" spans="1:13" x14ac:dyDescent="0.25">
      <c r="A918" s="25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</row>
    <row r="919" spans="1:13" x14ac:dyDescent="0.25">
      <c r="A919" s="25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</row>
    <row r="920" spans="1:13" x14ac:dyDescent="0.25">
      <c r="A920" s="25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</row>
    <row r="921" spans="1:13" x14ac:dyDescent="0.25">
      <c r="A921" s="25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</row>
    <row r="922" spans="1:13" x14ac:dyDescent="0.25">
      <c r="A922" s="25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</row>
    <row r="923" spans="1:13" x14ac:dyDescent="0.25">
      <c r="A923" s="25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</row>
    <row r="924" spans="1:13" x14ac:dyDescent="0.25">
      <c r="A924" s="25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</row>
    <row r="925" spans="1:13" x14ac:dyDescent="0.25">
      <c r="A925" s="25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</row>
    <row r="926" spans="1:13" x14ac:dyDescent="0.25">
      <c r="A926" s="25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</row>
    <row r="927" spans="1:13" x14ac:dyDescent="0.25">
      <c r="A927" s="25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</row>
    <row r="928" spans="1:13" x14ac:dyDescent="0.25">
      <c r="A928" s="25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</row>
    <row r="929" spans="1:13" x14ac:dyDescent="0.25">
      <c r="A929" s="25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</row>
    <row r="930" spans="1:13" x14ac:dyDescent="0.25">
      <c r="A930" s="25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</row>
    <row r="931" spans="1:13" x14ac:dyDescent="0.25">
      <c r="A931" s="25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</row>
    <row r="932" spans="1:13" x14ac:dyDescent="0.25">
      <c r="A932" s="25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</row>
    <row r="933" spans="1:13" x14ac:dyDescent="0.25">
      <c r="A933" s="25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</row>
    <row r="934" spans="1:13" x14ac:dyDescent="0.25">
      <c r="A934" s="25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</row>
    <row r="935" spans="1:13" x14ac:dyDescent="0.25">
      <c r="A935" s="25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</row>
    <row r="936" spans="1:13" x14ac:dyDescent="0.25">
      <c r="A936" s="25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</row>
    <row r="937" spans="1:13" x14ac:dyDescent="0.25">
      <c r="A937" s="25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</row>
    <row r="938" spans="1:13" x14ac:dyDescent="0.25">
      <c r="A938" s="25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</row>
    <row r="939" spans="1:13" x14ac:dyDescent="0.25">
      <c r="A939" s="25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</row>
    <row r="940" spans="1:13" x14ac:dyDescent="0.25">
      <c r="A940" s="25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</row>
    <row r="941" spans="1:13" x14ac:dyDescent="0.25">
      <c r="A941" s="25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</row>
    <row r="942" spans="1:13" x14ac:dyDescent="0.25">
      <c r="A942" s="25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</row>
    <row r="943" spans="1:13" x14ac:dyDescent="0.25">
      <c r="A943" s="25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</row>
    <row r="944" spans="1:13" x14ac:dyDescent="0.25">
      <c r="A944" s="25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</row>
    <row r="945" spans="1:13" x14ac:dyDescent="0.25">
      <c r="A945" s="25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</row>
    <row r="946" spans="1:13" x14ac:dyDescent="0.25">
      <c r="A946" s="25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</row>
    <row r="947" spans="1:13" x14ac:dyDescent="0.25">
      <c r="A947" s="25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</row>
    <row r="948" spans="1:13" x14ac:dyDescent="0.25">
      <c r="A948" s="25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</row>
    <row r="949" spans="1:13" x14ac:dyDescent="0.25">
      <c r="A949" s="25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</row>
    <row r="950" spans="1:13" x14ac:dyDescent="0.25">
      <c r="A950" s="25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</row>
    <row r="951" spans="1:13" x14ac:dyDescent="0.25">
      <c r="A951" s="25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</row>
    <row r="952" spans="1:13" x14ac:dyDescent="0.25">
      <c r="A952" s="25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</row>
    <row r="953" spans="1:13" x14ac:dyDescent="0.25">
      <c r="A953" s="25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</row>
    <row r="954" spans="1:13" x14ac:dyDescent="0.25">
      <c r="A954" s="25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</row>
    <row r="955" spans="1:13" x14ac:dyDescent="0.25">
      <c r="A955" s="25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</row>
    <row r="956" spans="1:13" x14ac:dyDescent="0.25">
      <c r="A956" s="25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</row>
    <row r="957" spans="1:13" x14ac:dyDescent="0.25">
      <c r="A957" s="25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</row>
    <row r="958" spans="1:13" x14ac:dyDescent="0.25">
      <c r="A958" s="25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</row>
    <row r="959" spans="1:13" x14ac:dyDescent="0.25">
      <c r="A959" s="25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</row>
    <row r="960" spans="1:13" x14ac:dyDescent="0.25">
      <c r="A960" s="25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</row>
    <row r="961" spans="1:13" x14ac:dyDescent="0.25">
      <c r="A961" s="25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</row>
    <row r="962" spans="1:13" x14ac:dyDescent="0.25">
      <c r="A962" s="25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</row>
    <row r="963" spans="1:13" x14ac:dyDescent="0.25">
      <c r="A963" s="25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</row>
    <row r="964" spans="1:13" x14ac:dyDescent="0.25">
      <c r="A964" s="25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</row>
    <row r="965" spans="1:13" x14ac:dyDescent="0.25">
      <c r="A965" s="25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</row>
    <row r="966" spans="1:13" x14ac:dyDescent="0.25">
      <c r="A966" s="25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</row>
    <row r="967" spans="1:13" x14ac:dyDescent="0.25">
      <c r="A967" s="25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</row>
    <row r="968" spans="1:13" x14ac:dyDescent="0.25">
      <c r="A968" s="25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</row>
    <row r="969" spans="1:13" x14ac:dyDescent="0.25">
      <c r="A969" s="25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</row>
    <row r="970" spans="1:13" x14ac:dyDescent="0.25">
      <c r="A970" s="25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</row>
    <row r="971" spans="1:13" x14ac:dyDescent="0.25">
      <c r="A971" s="25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</row>
    <row r="972" spans="1:13" x14ac:dyDescent="0.25">
      <c r="A972" s="25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</row>
    <row r="973" spans="1:13" x14ac:dyDescent="0.25">
      <c r="A973" s="25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</row>
    <row r="974" spans="1:13" x14ac:dyDescent="0.25">
      <c r="A974" s="25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</row>
    <row r="975" spans="1:13" x14ac:dyDescent="0.25">
      <c r="A975" s="25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</row>
    <row r="976" spans="1:13" x14ac:dyDescent="0.25">
      <c r="A976" s="25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</row>
    <row r="977" spans="1:13" x14ac:dyDescent="0.25">
      <c r="A977" s="25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</row>
    <row r="978" spans="1:13" x14ac:dyDescent="0.25">
      <c r="A978" s="25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</row>
    <row r="979" spans="1:13" x14ac:dyDescent="0.25">
      <c r="A979" s="25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</row>
    <row r="980" spans="1:13" x14ac:dyDescent="0.25">
      <c r="A980" s="25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</row>
    <row r="981" spans="1:13" x14ac:dyDescent="0.25">
      <c r="A981" s="25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</row>
    <row r="982" spans="1:13" x14ac:dyDescent="0.25">
      <c r="A982" s="25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</row>
    <row r="983" spans="1:13" x14ac:dyDescent="0.25">
      <c r="A983" s="25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</row>
    <row r="984" spans="1:13" x14ac:dyDescent="0.25">
      <c r="A984" s="25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</row>
    <row r="985" spans="1:13" x14ac:dyDescent="0.25">
      <c r="A985" s="25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</row>
    <row r="986" spans="1:13" x14ac:dyDescent="0.25">
      <c r="A986" s="25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</row>
    <row r="987" spans="1:13" x14ac:dyDescent="0.25">
      <c r="A987" s="25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</row>
    <row r="988" spans="1:13" x14ac:dyDescent="0.25">
      <c r="A988" s="25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</row>
    <row r="989" spans="1:13" x14ac:dyDescent="0.25">
      <c r="A989" s="25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</row>
    <row r="990" spans="1:13" x14ac:dyDescent="0.25">
      <c r="A990" s="25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</row>
    <row r="991" spans="1:13" x14ac:dyDescent="0.25">
      <c r="A991" s="25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</row>
    <row r="992" spans="1:13" x14ac:dyDescent="0.25">
      <c r="A992" s="25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</row>
    <row r="993" spans="1:13" x14ac:dyDescent="0.25">
      <c r="A993" s="25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</row>
    <row r="994" spans="1:13" x14ac:dyDescent="0.25">
      <c r="A994" s="25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</row>
    <row r="995" spans="1:13" x14ac:dyDescent="0.25">
      <c r="A995" s="25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</row>
    <row r="996" spans="1:13" x14ac:dyDescent="0.25">
      <c r="A996" s="25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</row>
    <row r="997" spans="1:13" x14ac:dyDescent="0.25">
      <c r="A997" s="25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</row>
    <row r="998" spans="1:13" x14ac:dyDescent="0.25">
      <c r="A998" s="25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</row>
    <row r="999" spans="1:13" x14ac:dyDescent="0.25">
      <c r="A999" s="25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</row>
    <row r="1000" spans="1:13" x14ac:dyDescent="0.25">
      <c r="A1000" s="25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</row>
    <row r="1001" spans="1:13" x14ac:dyDescent="0.25">
      <c r="A1001" s="25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</row>
    <row r="1002" spans="1:13" x14ac:dyDescent="0.25">
      <c r="A1002" s="25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</row>
    <row r="1003" spans="1:13" x14ac:dyDescent="0.25">
      <c r="A1003" s="25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</row>
    <row r="1004" spans="1:13" x14ac:dyDescent="0.25">
      <c r="A1004" s="25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</row>
    <row r="1005" spans="1:13" x14ac:dyDescent="0.25">
      <c r="A1005" s="25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</row>
    <row r="1006" spans="1:13" x14ac:dyDescent="0.25">
      <c r="A1006" s="25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</row>
    <row r="1007" spans="1:13" x14ac:dyDescent="0.25">
      <c r="A1007" s="25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</row>
    <row r="1008" spans="1:13" x14ac:dyDescent="0.25">
      <c r="A1008" s="25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</row>
    <row r="1009" spans="1:13" x14ac:dyDescent="0.25">
      <c r="A1009" s="25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</row>
    <row r="1010" spans="1:13" x14ac:dyDescent="0.25">
      <c r="A1010" s="25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</row>
    <row r="1011" spans="1:13" x14ac:dyDescent="0.25">
      <c r="A1011" s="25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</row>
    <row r="1012" spans="1:13" x14ac:dyDescent="0.25">
      <c r="A1012" s="25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</row>
    <row r="1013" spans="1:13" x14ac:dyDescent="0.25">
      <c r="A1013" s="25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</row>
    <row r="1014" spans="1:13" x14ac:dyDescent="0.25">
      <c r="A1014" s="25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</row>
    <row r="1015" spans="1:13" x14ac:dyDescent="0.25">
      <c r="A1015" s="25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</row>
    <row r="1016" spans="1:13" x14ac:dyDescent="0.25">
      <c r="A1016" s="25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</row>
    <row r="1017" spans="1:13" x14ac:dyDescent="0.25">
      <c r="A1017" s="25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</row>
    <row r="1018" spans="1:13" x14ac:dyDescent="0.25">
      <c r="A1018" s="25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</row>
    <row r="1019" spans="1:13" x14ac:dyDescent="0.25">
      <c r="A1019" s="25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</row>
    <row r="1020" spans="1:13" x14ac:dyDescent="0.25">
      <c r="A1020" s="25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</row>
    <row r="1021" spans="1:13" x14ac:dyDescent="0.25">
      <c r="A1021" s="25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</row>
    <row r="1022" spans="1:13" x14ac:dyDescent="0.25">
      <c r="A1022" s="25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</row>
    <row r="1023" spans="1:13" x14ac:dyDescent="0.25">
      <c r="A1023" s="25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</row>
    <row r="1024" spans="1:13" x14ac:dyDescent="0.25">
      <c r="A1024" s="25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</row>
    <row r="1025" spans="1:13" x14ac:dyDescent="0.25">
      <c r="A1025" s="25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</row>
    <row r="1026" spans="1:13" x14ac:dyDescent="0.25">
      <c r="A1026" s="25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</row>
    <row r="1027" spans="1:13" x14ac:dyDescent="0.25">
      <c r="A1027" s="25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</row>
    <row r="1028" spans="1:13" x14ac:dyDescent="0.25">
      <c r="A1028" s="25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</row>
    <row r="1029" spans="1:13" x14ac:dyDescent="0.25">
      <c r="A1029" s="25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</row>
    <row r="1030" spans="1:13" x14ac:dyDescent="0.25">
      <c r="A1030" s="25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</row>
    <row r="1031" spans="1:13" x14ac:dyDescent="0.25">
      <c r="A1031" s="25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</row>
    <row r="1032" spans="1:13" x14ac:dyDescent="0.25">
      <c r="A1032" s="25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</row>
    <row r="1033" spans="1:13" x14ac:dyDescent="0.25">
      <c r="A1033" s="25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</row>
    <row r="1034" spans="1:13" x14ac:dyDescent="0.25">
      <c r="A1034" s="25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</row>
    <row r="1035" spans="1:13" x14ac:dyDescent="0.25">
      <c r="A1035" s="25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</row>
    <row r="1036" spans="1:13" x14ac:dyDescent="0.25">
      <c r="A1036" s="25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</row>
    <row r="1037" spans="1:13" x14ac:dyDescent="0.25">
      <c r="A1037" s="25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</row>
    <row r="1038" spans="1:13" x14ac:dyDescent="0.25">
      <c r="A1038" s="25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</row>
    <row r="1039" spans="1:13" x14ac:dyDescent="0.25">
      <c r="A1039" s="25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</row>
    <row r="1040" spans="1:13" x14ac:dyDescent="0.25">
      <c r="A1040" s="25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</row>
    <row r="1041" spans="1:13" x14ac:dyDescent="0.25">
      <c r="A1041" s="25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</row>
    <row r="1042" spans="1:13" x14ac:dyDescent="0.25">
      <c r="A1042" s="25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</row>
    <row r="1043" spans="1:13" x14ac:dyDescent="0.25">
      <c r="A1043" s="25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</row>
    <row r="1044" spans="1:13" x14ac:dyDescent="0.25">
      <c r="A1044" s="25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</row>
    <row r="1045" spans="1:13" x14ac:dyDescent="0.25">
      <c r="A1045" s="25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</row>
    <row r="1046" spans="1:13" x14ac:dyDescent="0.25">
      <c r="A1046" s="25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</row>
    <row r="1047" spans="1:13" x14ac:dyDescent="0.25">
      <c r="A1047" s="25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</row>
    <row r="1048" spans="1:13" x14ac:dyDescent="0.25">
      <c r="A1048" s="25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</row>
    <row r="1049" spans="1:13" x14ac:dyDescent="0.25">
      <c r="A1049" s="25"/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</row>
    <row r="1050" spans="1:13" x14ac:dyDescent="0.25">
      <c r="A1050" s="25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</row>
    <row r="1051" spans="1:13" x14ac:dyDescent="0.25">
      <c r="A1051" s="25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</row>
    <row r="1052" spans="1:13" x14ac:dyDescent="0.25">
      <c r="A1052" s="25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</row>
    <row r="1053" spans="1:13" x14ac:dyDescent="0.25">
      <c r="A1053" s="25"/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</row>
    <row r="1054" spans="1:13" x14ac:dyDescent="0.25">
      <c r="A1054" s="25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</row>
    <row r="1055" spans="1:13" x14ac:dyDescent="0.25">
      <c r="A1055" s="25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</row>
    <row r="1056" spans="1:13" x14ac:dyDescent="0.25">
      <c r="A1056" s="25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</row>
    <row r="1057" spans="1:13" x14ac:dyDescent="0.25">
      <c r="A1057" s="25"/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</row>
  </sheetData>
  <phoneticPr fontId="1" type="noConversion"/>
  <pageMargins left="0.25" right="0.25" top="0.75" bottom="0.75" header="0.3" footer="0.3"/>
  <pageSetup paperSize="9" scale="17" fitToHeight="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J213"/>
  <sheetViews>
    <sheetView topLeftCell="E1" zoomScale="80" zoomScaleNormal="80" workbookViewId="0">
      <selection activeCell="K29" sqref="K29"/>
    </sheetView>
  </sheetViews>
  <sheetFormatPr defaultRowHeight="15" x14ac:dyDescent="0.25"/>
  <cols>
    <col min="1" max="2" width="10" style="5" customWidth="1"/>
    <col min="3" max="3" width="19.140625" customWidth="1"/>
    <col min="4" max="8" width="17.28515625" customWidth="1"/>
    <col min="9" max="11" width="17.28515625" style="2" customWidth="1"/>
    <col min="12" max="15" width="17.28515625" customWidth="1"/>
  </cols>
  <sheetData>
    <row r="1" spans="1:218" ht="29.25" customHeight="1" x14ac:dyDescent="0.25">
      <c r="A1" s="142" t="s">
        <v>88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HA1" s="7"/>
      <c r="HB1" s="7"/>
      <c r="HC1" s="7"/>
      <c r="HD1" s="7"/>
      <c r="HE1" s="7"/>
      <c r="HF1" s="7"/>
      <c r="HG1" s="7"/>
      <c r="HH1" s="7"/>
      <c r="HI1" s="7"/>
    </row>
    <row r="2" spans="1:218" ht="40.5" customHeight="1" x14ac:dyDescent="0.25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HA2" s="7"/>
      <c r="HB2" s="7"/>
      <c r="HC2" s="7"/>
      <c r="HD2" s="7"/>
      <c r="HE2" s="7"/>
      <c r="HF2" s="7"/>
      <c r="HG2" s="7"/>
      <c r="HH2" s="7"/>
      <c r="HI2" s="7"/>
    </row>
    <row r="3" spans="1:218" ht="7.5" hidden="1" customHeight="1" x14ac:dyDescent="0.25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HA3" s="7"/>
      <c r="HB3" s="7"/>
      <c r="HC3" s="7"/>
      <c r="HD3" s="7"/>
      <c r="HE3" s="7"/>
      <c r="HF3" s="7"/>
      <c r="HG3" s="7"/>
      <c r="HH3" s="7"/>
      <c r="HI3" s="7"/>
    </row>
    <row r="4" spans="1:218" s="6" customFormat="1" ht="60" customHeight="1" thickBot="1" x14ac:dyDescent="0.3">
      <c r="A4" s="48" t="s">
        <v>0</v>
      </c>
      <c r="B4" s="48" t="s">
        <v>89</v>
      </c>
      <c r="C4" s="48" t="s">
        <v>90</v>
      </c>
      <c r="D4" s="48" t="s">
        <v>91</v>
      </c>
      <c r="E4" s="48" t="s">
        <v>92</v>
      </c>
      <c r="F4" s="48" t="s">
        <v>93</v>
      </c>
      <c r="G4" s="48" t="s">
        <v>94</v>
      </c>
      <c r="H4" s="48" t="s">
        <v>95</v>
      </c>
      <c r="I4" s="48" t="s">
        <v>96</v>
      </c>
      <c r="J4" s="48" t="s">
        <v>97</v>
      </c>
      <c r="K4" s="48" t="s">
        <v>98</v>
      </c>
      <c r="L4" s="48" t="s">
        <v>99</v>
      </c>
      <c r="M4" s="48" t="s">
        <v>100</v>
      </c>
      <c r="N4" s="48" t="s">
        <v>101</v>
      </c>
      <c r="O4" s="48" t="s">
        <v>102</v>
      </c>
      <c r="P4" s="48" t="s">
        <v>103</v>
      </c>
      <c r="Q4" s="48" t="s">
        <v>104</v>
      </c>
      <c r="R4" s="48" t="s">
        <v>105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 s="7"/>
      <c r="HC4" s="7"/>
      <c r="HD4" s="7"/>
      <c r="HE4" s="7"/>
      <c r="HF4" s="7"/>
      <c r="HG4" s="7"/>
      <c r="HH4" s="7"/>
      <c r="HI4" s="7"/>
    </row>
    <row r="5" spans="1:218" s="3" customFormat="1" ht="20.25" hidden="1" customHeight="1" thickBot="1" x14ac:dyDescent="0.3">
      <c r="A5" s="15">
        <v>2021</v>
      </c>
      <c r="B5" s="8" t="s">
        <v>4</v>
      </c>
      <c r="C5" s="8">
        <v>18</v>
      </c>
      <c r="D5" s="8">
        <f>41099.34-6100</f>
        <v>34999.339999999997</v>
      </c>
      <c r="E5" s="8">
        <f>220*Tabela3[[#This Row],[N° DE FUNCIONÁRIOS]]+Tabela3[[#This Row],[QUANT. DE HORAS EXTRAS]]</f>
        <v>4357.43</v>
      </c>
      <c r="F5" s="8">
        <v>73.3</v>
      </c>
      <c r="G5" s="8">
        <v>64.2</v>
      </c>
      <c r="H5" s="8">
        <v>397.43</v>
      </c>
      <c r="I5" s="8">
        <v>6341.75</v>
      </c>
      <c r="J5" s="8">
        <v>4</v>
      </c>
      <c r="K5" s="8">
        <f>'HORAS DE TREINAMENTO 2021'!B37</f>
        <v>66</v>
      </c>
      <c r="L5" s="9">
        <f>Tabela3[[#This Row],[FALTAS JUSTIFICADAS (horas)]]/Tabela3[[#This Row],[HHT]]</f>
        <v>1.6821842232692206E-2</v>
      </c>
      <c r="M5" s="9">
        <f>Tabela3[[#This Row],[FALTAS INJUSTIFICDAS (horas)]]/Tabela3[[#This Row],[HHT]]</f>
        <v>1.4733455270652654E-2</v>
      </c>
      <c r="N5" s="9">
        <f>Tabela3[[#This Row],[QUANT. DE HORAS EXTRAS]]/Tabela3[[#This Row],[HHT]]</f>
        <v>9.1207431903667979E-2</v>
      </c>
      <c r="O5" s="9">
        <f>Tabela3[[#This Row],[HORAS DE TREINAMENTOS]]/Tabela3[[#This Row],[HHT]]</f>
        <v>1.5146542801605533E-2</v>
      </c>
      <c r="P5" s="17">
        <v>1.2E-2</v>
      </c>
      <c r="Q5" s="17">
        <v>1.4999999999999999E-2</v>
      </c>
      <c r="R5" s="18">
        <v>0.06</v>
      </c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7"/>
      <c r="HB5" s="7"/>
      <c r="HC5" s="7"/>
      <c r="HD5" s="7"/>
      <c r="HE5" s="7"/>
      <c r="HF5" s="7"/>
      <c r="HG5" s="7"/>
      <c r="HH5" s="7"/>
      <c r="HI5" s="7"/>
      <c r="HJ5" s="1"/>
    </row>
    <row r="6" spans="1:218" s="4" customFormat="1" ht="20.25" hidden="1" customHeight="1" thickBot="1" x14ac:dyDescent="0.3">
      <c r="A6" s="16">
        <v>2021</v>
      </c>
      <c r="B6" s="10" t="s">
        <v>5</v>
      </c>
      <c r="C6" s="10">
        <v>19</v>
      </c>
      <c r="D6" s="10">
        <f>42419.43-6100</f>
        <v>36319.43</v>
      </c>
      <c r="E6" s="10">
        <f>220*Tabela3[[#This Row],[N° DE FUNCIONÁRIOS]]+Tabela3[[#This Row],[QUANT. DE HORAS EXTRAS]]</f>
        <v>4525.3599999999997</v>
      </c>
      <c r="F6" s="10">
        <v>253.06</v>
      </c>
      <c r="G6" s="10">
        <v>82.28</v>
      </c>
      <c r="H6" s="10">
        <v>345.36</v>
      </c>
      <c r="I6" s="10">
        <v>5344.13</v>
      </c>
      <c r="J6" s="10">
        <v>4</v>
      </c>
      <c r="K6" s="10">
        <f>'HORAS DE TREINAMENTO 2021'!C37</f>
        <v>63</v>
      </c>
      <c r="L6" s="11">
        <f>Tabela3[[#This Row],[FALTAS JUSTIFICADAS (horas)]]/Tabela3[[#This Row],[HHT]]</f>
        <v>5.5920412961620737E-2</v>
      </c>
      <c r="M6" s="11">
        <f>Tabela3[[#This Row],[FALTAS INJUSTIFICDAS (horas)]]/Tabela3[[#This Row],[HHT]]</f>
        <v>1.8181978892287023E-2</v>
      </c>
      <c r="N6" s="11">
        <f>Tabela3[[#This Row],[QUANT. DE HORAS EXTRAS]]/Tabela3[[#This Row],[HHT]]</f>
        <v>7.6316580338359835E-2</v>
      </c>
      <c r="O6" s="11">
        <f>Tabela3[[#This Row],[HORAS DE TREINAMENTOS]]/Tabela3[[#This Row],[HHT]]</f>
        <v>1.3921544363321372E-2</v>
      </c>
      <c r="P6" s="19">
        <v>1.2E-2</v>
      </c>
      <c r="Q6" s="19">
        <v>1.4999999999999999E-2</v>
      </c>
      <c r="R6" s="20">
        <v>0.06</v>
      </c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7"/>
      <c r="HB6" s="7"/>
      <c r="HC6" s="7"/>
      <c r="HD6" s="7"/>
      <c r="HE6" s="7"/>
      <c r="HF6" s="7"/>
      <c r="HG6" s="7"/>
      <c r="HH6" s="7"/>
      <c r="HI6" s="7"/>
      <c r="HJ6" s="1"/>
    </row>
    <row r="7" spans="1:218" s="3" customFormat="1" ht="20.25" hidden="1" customHeight="1" thickBot="1" x14ac:dyDescent="0.3">
      <c r="A7" s="16">
        <v>2021</v>
      </c>
      <c r="B7" s="10" t="s">
        <v>6</v>
      </c>
      <c r="C7" s="10">
        <v>20</v>
      </c>
      <c r="D7" s="10">
        <v>39162.58</v>
      </c>
      <c r="E7" s="10">
        <f>220*Tabela3[[#This Row],[N° DE FUNCIONÁRIOS]]+Tabela3[[#This Row],[QUANT. DE HORAS EXTRAS]]</f>
        <v>4478.7</v>
      </c>
      <c r="F7" s="10">
        <v>502.92</v>
      </c>
      <c r="G7" s="10">
        <v>90.13</v>
      </c>
      <c r="H7" s="10">
        <v>78.7</v>
      </c>
      <c r="I7" s="10">
        <v>1454.2</v>
      </c>
      <c r="J7" s="10">
        <v>4</v>
      </c>
      <c r="K7" s="10">
        <f>'HORAS DE TREINAMENTO 2021'!D37</f>
        <v>74</v>
      </c>
      <c r="L7" s="11">
        <f>Tabela3[[#This Row],[FALTAS JUSTIFICADAS (horas)]]/Tabela3[[#This Row],[HHT]]</f>
        <v>0.11229151316230157</v>
      </c>
      <c r="M7" s="11">
        <f>Tabela3[[#This Row],[FALTAS INJUSTIFICDAS (horas)]]/Tabela3[[#This Row],[HHT]]</f>
        <v>2.0124143166543863E-2</v>
      </c>
      <c r="N7" s="11">
        <f>Tabela3[[#This Row],[QUANT. DE HORAS EXTRAS]]/Tabela3[[#This Row],[HHT]]</f>
        <v>1.7572063321946101E-2</v>
      </c>
      <c r="O7" s="11">
        <f>Tabela3[[#This Row],[HORAS DE TREINAMENTOS]]/Tabela3[[#This Row],[HHT]]</f>
        <v>1.6522651662312725E-2</v>
      </c>
      <c r="P7" s="19">
        <v>1.2E-2</v>
      </c>
      <c r="Q7" s="19">
        <v>1.4999999999999999E-2</v>
      </c>
      <c r="R7" s="20">
        <v>0.06</v>
      </c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7"/>
      <c r="HB7" s="7"/>
      <c r="HC7" s="7"/>
      <c r="HD7" s="7"/>
      <c r="HE7" s="7"/>
      <c r="HF7" s="7"/>
      <c r="HG7" s="7"/>
      <c r="HH7" s="7"/>
      <c r="HI7" s="7"/>
      <c r="HJ7" s="1"/>
    </row>
    <row r="8" spans="1:218" s="4" customFormat="1" ht="20.25" hidden="1" customHeight="1" thickBot="1" x14ac:dyDescent="0.3">
      <c r="A8" s="16">
        <v>2021</v>
      </c>
      <c r="B8" s="10" t="s">
        <v>7</v>
      </c>
      <c r="C8" s="10">
        <v>20</v>
      </c>
      <c r="D8" s="10">
        <v>41451.74</v>
      </c>
      <c r="E8" s="10">
        <f>220*Tabela3[[#This Row],[N° DE FUNCIONÁRIOS]]+Tabela3[[#This Row],[QUANT. DE HORAS EXTRAS]]</f>
        <v>4605.1000000000004</v>
      </c>
      <c r="F8" s="10">
        <v>264.66000000000003</v>
      </c>
      <c r="G8" s="10">
        <v>77.13</v>
      </c>
      <c r="H8" s="10">
        <v>205.1</v>
      </c>
      <c r="I8" s="10">
        <v>3749.63</v>
      </c>
      <c r="J8" s="10">
        <v>4</v>
      </c>
      <c r="K8" s="10">
        <f>'HORAS DE TREINAMENTO 2021'!E37</f>
        <v>62</v>
      </c>
      <c r="L8" s="11">
        <f>Tabela3[[#This Row],[FALTAS JUSTIFICADAS (horas)]]/Tabela3[[#This Row],[HHT]]</f>
        <v>5.747106468914899E-2</v>
      </c>
      <c r="M8" s="11">
        <f>Tabela3[[#This Row],[FALTAS INJUSTIFICDAS (horas)]]/Tabela3[[#This Row],[HHT]]</f>
        <v>1.6748821958263663E-2</v>
      </c>
      <c r="N8" s="11">
        <f>Tabela3[[#This Row],[QUANT. DE HORAS EXTRAS]]/Tabela3[[#This Row],[HHT]]</f>
        <v>4.453757790275998E-2</v>
      </c>
      <c r="O8" s="11">
        <f>Tabela3[[#This Row],[HORAS DE TREINAMENTOS]]/Tabela3[[#This Row],[HHT]]</f>
        <v>1.3463334129552017E-2</v>
      </c>
      <c r="P8" s="19">
        <v>1.2E-2</v>
      </c>
      <c r="Q8" s="19">
        <v>1.4999999999999999E-2</v>
      </c>
      <c r="R8" s="20">
        <v>0.06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7"/>
      <c r="HB8" s="7"/>
      <c r="HC8" s="7"/>
      <c r="HD8" s="7"/>
      <c r="HE8" s="7"/>
      <c r="HF8" s="7"/>
      <c r="HG8" s="7"/>
      <c r="HH8" s="7"/>
      <c r="HI8" s="7"/>
      <c r="HJ8" s="1"/>
    </row>
    <row r="9" spans="1:218" s="3" customFormat="1" ht="20.25" hidden="1" customHeight="1" thickBot="1" x14ac:dyDescent="0.3">
      <c r="A9" s="16">
        <v>2021</v>
      </c>
      <c r="B9" s="10" t="s">
        <v>8</v>
      </c>
      <c r="C9" s="10">
        <v>20</v>
      </c>
      <c r="D9" s="10">
        <v>44752.71</v>
      </c>
      <c r="E9" s="10">
        <f>220*Tabela3[[#This Row],[N° DE FUNCIONÁRIOS]]+Tabela3[[#This Row],[QUANT. DE HORAS EXTRAS]]</f>
        <v>4634.9399999999996</v>
      </c>
      <c r="F9" s="10">
        <v>186</v>
      </c>
      <c r="G9" s="10">
        <v>163.44999999999999</v>
      </c>
      <c r="H9" s="10">
        <v>234.94</v>
      </c>
      <c r="I9" s="10">
        <v>3804.42</v>
      </c>
      <c r="J9" s="10">
        <v>4</v>
      </c>
      <c r="K9" s="10">
        <f>'HORAS DE TREINAMENTO 2021'!F37</f>
        <v>88</v>
      </c>
      <c r="L9" s="11">
        <f>Tabela3[[#This Row],[FALTAS JUSTIFICADAS (horas)]]/Tabela3[[#This Row],[HHT]]</f>
        <v>4.0129969319991202E-2</v>
      </c>
      <c r="M9" s="11">
        <f>Tabela3[[#This Row],[FALTAS INJUSTIFICDAS (horas)]]/Tabela3[[#This Row],[HHT]]</f>
        <v>3.5264749921250331E-2</v>
      </c>
      <c r="N9" s="11">
        <f>Tabela3[[#This Row],[QUANT. DE HORAS EXTRAS]]/Tabela3[[#This Row],[HHT]]</f>
        <v>5.0688897806659854E-2</v>
      </c>
      <c r="O9" s="11">
        <f>Tabela3[[#This Row],[HORAS DE TREINAMENTOS]]/Tabela3[[#This Row],[HHT]]</f>
        <v>1.8986222043866803E-2</v>
      </c>
      <c r="P9" s="19">
        <v>1.2E-2</v>
      </c>
      <c r="Q9" s="19">
        <v>1.4999999999999999E-2</v>
      </c>
      <c r="R9" s="20">
        <v>0.06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7"/>
      <c r="HB9" s="7"/>
      <c r="HC9" s="7"/>
      <c r="HD9" s="7"/>
      <c r="HE9" s="7"/>
      <c r="HF9" s="7"/>
      <c r="HG9" s="7"/>
      <c r="HH9" s="7"/>
      <c r="HI9" s="7"/>
      <c r="HJ9" s="1"/>
    </row>
    <row r="10" spans="1:218" s="4" customFormat="1" ht="20.25" hidden="1" customHeight="1" thickBot="1" x14ac:dyDescent="0.3">
      <c r="A10" s="16">
        <v>2021</v>
      </c>
      <c r="B10" s="10" t="s">
        <v>9</v>
      </c>
      <c r="C10" s="10">
        <v>21</v>
      </c>
      <c r="D10" s="10">
        <v>44263.4</v>
      </c>
      <c r="E10" s="10">
        <f>220*Tabela3[[#This Row],[N° DE FUNCIONÁRIOS]]+Tabela3[[#This Row],[QUANT. DE HORAS EXTRAS]]</f>
        <v>4975.22</v>
      </c>
      <c r="F10" s="10">
        <v>146.13</v>
      </c>
      <c r="G10" s="10">
        <v>97.22</v>
      </c>
      <c r="H10" s="10">
        <v>355.22</v>
      </c>
      <c r="I10" s="10">
        <v>5804.42</v>
      </c>
      <c r="J10" s="10">
        <v>4</v>
      </c>
      <c r="K10" s="10">
        <f>'HORAS DE TREINAMENTO 2021'!G37</f>
        <v>61</v>
      </c>
      <c r="L10" s="11">
        <f>Tabela3[[#This Row],[FALTAS JUSTIFICADAS (horas)]]/Tabela3[[#This Row],[HHT]]</f>
        <v>2.93715654785115E-2</v>
      </c>
      <c r="M10" s="11">
        <f>Tabela3[[#This Row],[FALTAS INJUSTIFICDAS (horas)]]/Tabela3[[#This Row],[HHT]]</f>
        <v>1.9540844424970151E-2</v>
      </c>
      <c r="N10" s="11">
        <f>Tabela3[[#This Row],[QUANT. DE HORAS EXTRAS]]/Tabela3[[#This Row],[HHT]]</f>
        <v>7.1397847733366562E-2</v>
      </c>
      <c r="O10" s="11">
        <f>Tabela3[[#This Row],[HORAS DE TREINAMENTOS]]/Tabela3[[#This Row],[HHT]]</f>
        <v>1.2260764348109229E-2</v>
      </c>
      <c r="P10" s="19">
        <v>1.2E-2</v>
      </c>
      <c r="Q10" s="19">
        <v>1.4999999999999999E-2</v>
      </c>
      <c r="R10" s="20">
        <v>0.06</v>
      </c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7"/>
      <c r="HB10" s="7"/>
      <c r="HC10" s="7"/>
      <c r="HD10" s="7"/>
      <c r="HE10" s="7"/>
      <c r="HF10" s="7"/>
      <c r="HG10" s="7"/>
      <c r="HH10" s="7"/>
      <c r="HI10" s="7"/>
      <c r="HJ10" s="1"/>
    </row>
    <row r="11" spans="1:218" s="3" customFormat="1" ht="20.25" hidden="1" customHeight="1" thickBot="1" x14ac:dyDescent="0.3">
      <c r="A11" s="16">
        <v>2021</v>
      </c>
      <c r="B11" s="10" t="s">
        <v>10</v>
      </c>
      <c r="C11" s="10">
        <v>21</v>
      </c>
      <c r="D11" s="10">
        <v>41501.160000000003</v>
      </c>
      <c r="E11" s="10">
        <f>220*Tabela3[[#This Row],[N° DE FUNCIONÁRIOS]]+Tabela3[[#This Row],[QUANT. DE HORAS EXTRAS]]</f>
        <v>4766.42</v>
      </c>
      <c r="F11" s="10">
        <v>106.43</v>
      </c>
      <c r="G11" s="10">
        <v>179.28</v>
      </c>
      <c r="H11" s="10">
        <v>146.41999999999999</v>
      </c>
      <c r="I11" s="10">
        <v>2148.69</v>
      </c>
      <c r="J11" s="10">
        <v>8</v>
      </c>
      <c r="K11" s="10">
        <f>'HORAS DE TREINAMENTO 2021'!H37</f>
        <v>116</v>
      </c>
      <c r="L11" s="11">
        <f>Tabela3[[#This Row],[FALTAS JUSTIFICADAS (horas)]]/Tabela3[[#This Row],[HHT]]</f>
        <v>2.2329127521284318E-2</v>
      </c>
      <c r="M11" s="11">
        <f>Tabela3[[#This Row],[FALTAS INJUSTIFICDAS (horas)]]/Tabela3[[#This Row],[HHT]]</f>
        <v>3.7613135225179485E-2</v>
      </c>
      <c r="N11" s="11">
        <f>Tabela3[[#This Row],[QUANT. DE HORAS EXTRAS]]/Tabela3[[#This Row],[HHT]]</f>
        <v>3.0719072175762939E-2</v>
      </c>
      <c r="O11" s="11">
        <f>Tabela3[[#This Row],[HORAS DE TREINAMENTOS]]/Tabela3[[#This Row],[HHT]]</f>
        <v>2.4336923728920237E-2</v>
      </c>
      <c r="P11" s="19">
        <v>1.2E-2</v>
      </c>
      <c r="Q11" s="19">
        <v>1.4999999999999999E-2</v>
      </c>
      <c r="R11" s="20">
        <v>0.06</v>
      </c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7"/>
      <c r="HB11" s="7"/>
      <c r="HC11" s="7"/>
      <c r="HD11" s="7"/>
      <c r="HE11" s="7"/>
      <c r="HF11" s="7"/>
      <c r="HG11" s="7"/>
      <c r="HH11" s="7"/>
      <c r="HI11" s="7"/>
      <c r="HJ11" s="1"/>
    </row>
    <row r="12" spans="1:218" s="4" customFormat="1" ht="20.25" hidden="1" customHeight="1" thickBot="1" x14ac:dyDescent="0.3">
      <c r="A12" s="16">
        <v>2021</v>
      </c>
      <c r="B12" s="10" t="s">
        <v>11</v>
      </c>
      <c r="C12" s="10">
        <v>21</v>
      </c>
      <c r="D12" s="10">
        <v>46800.19</v>
      </c>
      <c r="E12" s="10">
        <f>220*Tabela3[[#This Row],[N° DE FUNCIONÁRIOS]]+Tabela3[[#This Row],[QUANT. DE HORAS EXTRAS]]</f>
        <v>5116.29</v>
      </c>
      <c r="F12" s="10">
        <v>28.62</v>
      </c>
      <c r="G12" s="10">
        <v>61.57</v>
      </c>
      <c r="H12" s="10">
        <v>496.29</v>
      </c>
      <c r="I12" s="10">
        <v>6922.23</v>
      </c>
      <c r="J12" s="10">
        <v>5</v>
      </c>
      <c r="K12" s="10">
        <f>'HORAS DE TREINAMENTO 2021'!I37</f>
        <v>94</v>
      </c>
      <c r="L12" s="11">
        <f>Tabela3[[#This Row],[FALTAS JUSTIFICADAS (horas)]]/Tabela3[[#This Row],[HHT]]</f>
        <v>5.593897140310655E-3</v>
      </c>
      <c r="M12" s="11">
        <f>Tabela3[[#This Row],[FALTAS INJUSTIFICDAS (horas)]]/Tabela3[[#This Row],[HHT]]</f>
        <v>1.2034110654399965E-2</v>
      </c>
      <c r="N12" s="11">
        <f>Tabela3[[#This Row],[QUANT. DE HORAS EXTRAS]]/Tabela3[[#This Row],[HHT]]</f>
        <v>9.7001929132242315E-2</v>
      </c>
      <c r="O12" s="11">
        <f>Tabela3[[#This Row],[HORAS DE TREINAMENTOS]]/Tabela3[[#This Row],[HHT]]</f>
        <v>1.837268802198468E-2</v>
      </c>
      <c r="P12" s="19">
        <v>1.2E-2</v>
      </c>
      <c r="Q12" s="19">
        <v>1.4999999999999999E-2</v>
      </c>
      <c r="R12" s="20">
        <v>0.06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 s="7"/>
      <c r="HB12" s="7"/>
      <c r="HC12" s="7"/>
      <c r="HD12" s="7"/>
      <c r="HE12" s="7"/>
      <c r="HF12" s="7"/>
      <c r="HG12" s="7"/>
      <c r="HH12" s="7"/>
      <c r="HI12" s="7"/>
      <c r="HJ12" s="1"/>
    </row>
    <row r="13" spans="1:218" s="3" customFormat="1" ht="16.5" hidden="1" thickTop="1" thickBot="1" x14ac:dyDescent="0.3">
      <c r="A13" s="16">
        <v>2021</v>
      </c>
      <c r="B13" s="10" t="s">
        <v>12</v>
      </c>
      <c r="C13" s="10">
        <v>27</v>
      </c>
      <c r="D13" s="10">
        <v>56920.17</v>
      </c>
      <c r="E13" s="10">
        <f>220*Tabela3[[#This Row],[N° DE FUNCIONÁRIOS]]+Tabela3[[#This Row],[QUANT. DE HORAS EXTRAS]]</f>
        <v>6819.18</v>
      </c>
      <c r="F13" s="10">
        <v>77.13</v>
      </c>
      <c r="G13" s="10">
        <v>188.87</v>
      </c>
      <c r="H13" s="10">
        <v>879.18</v>
      </c>
      <c r="I13" s="10">
        <v>12834.11</v>
      </c>
      <c r="J13" s="10">
        <v>7</v>
      </c>
      <c r="K13" s="10">
        <f>'HORAS DE TREINAMENTO 2021'!J37</f>
        <v>83</v>
      </c>
      <c r="L13" s="11">
        <f>Tabela3[[#This Row],[FALTAS JUSTIFICADAS (horas)]]/Tabela3[[#This Row],[HHT]]</f>
        <v>1.1310744107062724E-2</v>
      </c>
      <c r="M13" s="11">
        <f>Tabela3[[#This Row],[FALTAS INJUSTIFICDAS (horas)]]/Tabela3[[#This Row],[HHT]]</f>
        <v>2.7696878510319423E-2</v>
      </c>
      <c r="N13" s="11">
        <f>Tabela3[[#This Row],[QUANT. DE HORAS EXTRAS]]/Tabela3[[#This Row],[HHT]]</f>
        <v>0.12892752501033847</v>
      </c>
      <c r="O13" s="11">
        <f>Tabela3[[#This Row],[HORAS DE TREINAMENTOS]]/Tabela3[[#This Row],[HHT]]</f>
        <v>1.2171551418205707E-2</v>
      </c>
      <c r="P13" s="19">
        <v>1.2E-2</v>
      </c>
      <c r="Q13" s="19">
        <v>1.4999999999999999E-2</v>
      </c>
      <c r="R13" s="20">
        <v>0.06</v>
      </c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 s="7"/>
      <c r="HB13" s="7"/>
      <c r="HC13" s="7"/>
      <c r="HD13" s="7"/>
      <c r="HE13" s="7"/>
      <c r="HF13" s="7"/>
      <c r="HG13" s="7"/>
      <c r="HH13" s="7"/>
      <c r="HI13" s="7"/>
      <c r="HJ13" s="1"/>
    </row>
    <row r="14" spans="1:218" s="4" customFormat="1" ht="16.5" hidden="1" thickTop="1" thickBot="1" x14ac:dyDescent="0.3">
      <c r="A14" s="16">
        <v>2021</v>
      </c>
      <c r="B14" s="10" t="s">
        <v>13</v>
      </c>
      <c r="C14" s="10">
        <v>27</v>
      </c>
      <c r="D14" s="10">
        <v>64211.28</v>
      </c>
      <c r="E14" s="10">
        <f>220*Tabela3[[#This Row],[N° DE FUNCIONÁRIOS]]+Tabela3[[#This Row],[QUANT. DE HORAS EXTRAS]]</f>
        <v>6857.2</v>
      </c>
      <c r="F14" s="10">
        <v>201.03</v>
      </c>
      <c r="G14" s="10">
        <v>134.78</v>
      </c>
      <c r="H14" s="10">
        <v>917.2</v>
      </c>
      <c r="I14" s="10">
        <v>11361.3</v>
      </c>
      <c r="J14" s="10">
        <v>15</v>
      </c>
      <c r="K14" s="10">
        <f>'HORAS DE TREINAMENTO 2021'!K37</f>
        <v>122</v>
      </c>
      <c r="L14" s="11">
        <f>Tabela3[[#This Row],[FALTAS JUSTIFICADAS (horas)]]/Tabela3[[#This Row],[HHT]]</f>
        <v>2.931663069474421E-2</v>
      </c>
      <c r="M14" s="11">
        <f>Tabela3[[#This Row],[FALTAS INJUSTIFICDAS (horas)]]/Tabela3[[#This Row],[HHT]]</f>
        <v>1.9655252872892725E-2</v>
      </c>
      <c r="N14" s="11">
        <f>Tabela3[[#This Row],[QUANT. DE HORAS EXTRAS]]/Tabela3[[#This Row],[HHT]]</f>
        <v>0.13375721868984425</v>
      </c>
      <c r="O14" s="11">
        <f>Tabela3[[#This Row],[HORAS DE TREINAMENTOS]]/Tabela3[[#This Row],[HHT]]</f>
        <v>1.7791518404013301E-2</v>
      </c>
      <c r="P14" s="19">
        <v>1.2E-2</v>
      </c>
      <c r="Q14" s="19">
        <v>1.4999999999999999E-2</v>
      </c>
      <c r="R14" s="20">
        <v>0.06</v>
      </c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 s="7"/>
      <c r="HB14" s="7"/>
      <c r="HC14" s="7"/>
      <c r="HD14" s="7"/>
      <c r="HE14" s="7"/>
      <c r="HF14" s="7"/>
      <c r="HG14" s="7"/>
      <c r="HH14" s="7"/>
      <c r="HI14" s="7"/>
      <c r="HJ14" s="1"/>
    </row>
    <row r="15" spans="1:218" s="3" customFormat="1" ht="16.5" hidden="1" thickTop="1" thickBot="1" x14ac:dyDescent="0.3">
      <c r="A15" s="16">
        <v>2021</v>
      </c>
      <c r="B15" s="10" t="s">
        <v>14</v>
      </c>
      <c r="C15" s="10">
        <v>29</v>
      </c>
      <c r="D15" s="10">
        <v>75188.14</v>
      </c>
      <c r="E15" s="10">
        <f>220*Tabela3[[#This Row],[N° DE FUNCIONÁRIOS]]+Tabela3[[#This Row],[QUANT. DE HORAS EXTRAS]]</f>
        <v>7087.6900000000005</v>
      </c>
      <c r="F15" s="10">
        <v>173.36</v>
      </c>
      <c r="G15" s="10">
        <v>229.39</v>
      </c>
      <c r="H15" s="10">
        <v>707.69</v>
      </c>
      <c r="I15" s="10">
        <v>11945.33</v>
      </c>
      <c r="J15" s="10">
        <v>7</v>
      </c>
      <c r="K15" s="81">
        <f>'HORAS DE TREINAMENTO 2021'!L37</f>
        <v>115</v>
      </c>
      <c r="L15" s="11">
        <f>Tabela3[[#This Row],[FALTAS JUSTIFICADAS (horas)]]/Tabela3[[#This Row],[HHT]]</f>
        <v>2.4459309027341773E-2</v>
      </c>
      <c r="M15" s="11">
        <f>Tabela3[[#This Row],[FALTAS INJUSTIFICDAS (horas)]]/Tabela3[[#This Row],[HHT]]</f>
        <v>3.236456447728385E-2</v>
      </c>
      <c r="N15" s="11">
        <f>Tabela3[[#This Row],[QUANT. DE HORAS EXTRAS]]/Tabela3[[#This Row],[HHT]]</f>
        <v>9.9847764222193686E-2</v>
      </c>
      <c r="O15" s="11">
        <f>Tabela3[[#This Row],[HORAS DE TREINAMENTOS]]/Tabela3[[#This Row],[HHT]]</f>
        <v>1.6225314594741021E-2</v>
      </c>
      <c r="P15" s="19">
        <v>1.2E-2</v>
      </c>
      <c r="Q15" s="19">
        <v>1.4999999999999999E-2</v>
      </c>
      <c r="R15" s="20">
        <v>0.06</v>
      </c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 s="7"/>
      <c r="HB15" s="7"/>
      <c r="HC15" s="7"/>
      <c r="HD15" s="7"/>
      <c r="HE15" s="7"/>
      <c r="HF15" s="7"/>
      <c r="HG15" s="7"/>
      <c r="HH15" s="7"/>
      <c r="HI15" s="7"/>
      <c r="HJ15" s="1"/>
    </row>
    <row r="16" spans="1:218" s="4" customFormat="1" ht="20.25" hidden="1" customHeight="1" thickBot="1" x14ac:dyDescent="0.3">
      <c r="A16" s="49">
        <v>2021</v>
      </c>
      <c r="B16" s="55" t="s">
        <v>15</v>
      </c>
      <c r="C16" s="55">
        <v>29</v>
      </c>
      <c r="D16" s="56">
        <v>68173.61</v>
      </c>
      <c r="E16" s="57">
        <f>220*Tabela3[[#This Row],[N° DE FUNCIONÁRIOS]]+Tabela3[[#This Row],[QUANT. DE HORAS EXTRAS]]</f>
        <v>6428.98</v>
      </c>
      <c r="F16" s="55">
        <v>242.99</v>
      </c>
      <c r="G16" s="55">
        <v>64.14</v>
      </c>
      <c r="H16" s="55">
        <f>3.48+18.5+27</f>
        <v>48.980000000000004</v>
      </c>
      <c r="I16" s="55">
        <f>40.11+270.77+58.3</f>
        <v>369.18</v>
      </c>
      <c r="J16" s="55">
        <v>3</v>
      </c>
      <c r="K16" s="55">
        <f>'HORAS DE TREINAMENTO 2021'!M37</f>
        <v>52</v>
      </c>
      <c r="L16" s="58">
        <f>Tabela3[[#This Row],[FALTAS JUSTIFICADAS (horas)]]/Tabela3[[#This Row],[HHT]]</f>
        <v>3.7796042295978528E-2</v>
      </c>
      <c r="M16" s="58">
        <f>Tabela3[[#This Row],[FALTAS INJUSTIFICDAS (horas)]]/Tabela3[[#This Row],[HHT]]</f>
        <v>9.976699258669338E-3</v>
      </c>
      <c r="N16" s="58">
        <f>Tabela3[[#This Row],[QUANT. DE HORAS EXTRAS]]/Tabela3[[#This Row],[HHT]]</f>
        <v>7.6186269050455913E-3</v>
      </c>
      <c r="O16" s="58">
        <f>Tabela3[[#This Row],[HORAS DE TREINAMENTOS]]/Tabela3[[#This Row],[HHT]]</f>
        <v>8.0883748277331708E-3</v>
      </c>
      <c r="P16" s="59">
        <v>1.2E-2</v>
      </c>
      <c r="Q16" s="59">
        <v>1.4999999999999999E-2</v>
      </c>
      <c r="R16" s="60">
        <v>0.06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 s="7"/>
      <c r="HB16" s="7"/>
      <c r="HC16" s="7"/>
      <c r="HD16" s="7"/>
      <c r="HE16" s="7"/>
      <c r="HF16" s="7"/>
      <c r="HG16" s="7"/>
      <c r="HH16" s="7"/>
      <c r="HI16" s="7"/>
      <c r="HJ16" s="1"/>
    </row>
    <row r="17" spans="1:217" ht="20.25" customHeight="1" thickBot="1" x14ac:dyDescent="0.3">
      <c r="A17" s="50">
        <v>2022</v>
      </c>
      <c r="B17" s="61" t="s">
        <v>4</v>
      </c>
      <c r="C17" s="61">
        <v>27</v>
      </c>
      <c r="D17" s="80">
        <v>61011.13</v>
      </c>
      <c r="E17" s="61">
        <f>220*Tabela3[[#This Row],[N° DE FUNCIONÁRIOS]]+Tabela3[[#This Row],[QUANT. DE HORAS EXTRAS]]</f>
        <v>6072.91</v>
      </c>
      <c r="F17" s="61">
        <v>839.87</v>
      </c>
      <c r="G17" s="61">
        <v>46.59</v>
      </c>
      <c r="H17" s="61">
        <v>132.91</v>
      </c>
      <c r="I17" s="61" t="s">
        <v>106</v>
      </c>
      <c r="J17" s="61">
        <v>9</v>
      </c>
      <c r="K17" s="61" t="e">
        <f>#REF!</f>
        <v>#REF!</v>
      </c>
      <c r="L17" s="62">
        <f>Tabela3[[#This Row],[FALTAS JUSTIFICADAS (horas)]]/Tabela3[[#This Row],[HHT]]</f>
        <v>0.13829778475228516</v>
      </c>
      <c r="M17" s="62">
        <f>Tabela3[[#This Row],[FALTAS INJUSTIFICDAS (horas)]]/Tabela3[[#This Row],[HHT]]</f>
        <v>7.6717751456879821E-3</v>
      </c>
      <c r="N17" s="62">
        <f>Tabela3[[#This Row],[QUANT. DE HORAS EXTRAS]]/Tabela3[[#This Row],[HHT]]</f>
        <v>2.1885718708164619E-2</v>
      </c>
      <c r="O17" s="62" t="e">
        <f>Tabela3[[#This Row],[HORAS DE TREINAMENTOS]]/Tabela3[[#This Row],[HHT]]</f>
        <v>#REF!</v>
      </c>
      <c r="P17" s="63">
        <v>1.2E-2</v>
      </c>
      <c r="Q17" s="63">
        <v>1.4999999999999999E-2</v>
      </c>
      <c r="R17" s="64">
        <v>0.06</v>
      </c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HA17" s="7"/>
      <c r="HB17" s="7"/>
      <c r="HC17" s="7"/>
      <c r="HD17" s="7"/>
      <c r="HE17" s="7"/>
      <c r="HF17" s="7"/>
      <c r="HG17" s="7"/>
      <c r="HH17" s="7"/>
      <c r="HI17" s="7"/>
    </row>
    <row r="18" spans="1:217" ht="20.25" customHeight="1" thickTop="1" thickBot="1" x14ac:dyDescent="0.3">
      <c r="A18" s="51">
        <v>2022</v>
      </c>
      <c r="B18" s="65" t="s">
        <v>5</v>
      </c>
      <c r="C18" s="65">
        <v>25</v>
      </c>
      <c r="D18" s="65">
        <v>54585.35</v>
      </c>
      <c r="E18" s="61">
        <f>220*Tabela3[[#This Row],[N° DE FUNCIONÁRIOS]]+Tabela3[[#This Row],[QUANT. DE HORAS EXTRAS]]</f>
        <v>5590.25</v>
      </c>
      <c r="F18" s="65">
        <v>492.5</v>
      </c>
      <c r="G18" s="65">
        <v>93.52</v>
      </c>
      <c r="H18" s="65">
        <v>90.25</v>
      </c>
      <c r="I18" s="65">
        <v>1451.21</v>
      </c>
      <c r="J18" s="65">
        <v>9</v>
      </c>
      <c r="K18" s="65" t="e">
        <f>#REF!</f>
        <v>#REF!</v>
      </c>
      <c r="L18" s="66">
        <f>Tabela3[[#This Row],[FALTAS JUSTIFICADAS (horas)]]/Tabela3[[#This Row],[HHT]]</f>
        <v>8.8099816645051648E-2</v>
      </c>
      <c r="M18" s="66">
        <f>Tabela3[[#This Row],[FALTAS INJUSTIFICDAS (horas)]]/Tabela3[[#This Row],[HHT]]</f>
        <v>1.6729126604355798E-2</v>
      </c>
      <c r="N18" s="66">
        <f>Tabela3[[#This Row],[QUANT. DE HORAS EXTRAS]]/Tabela3[[#This Row],[HHT]]</f>
        <v>1.6144179598407943E-2</v>
      </c>
      <c r="O18" s="66" t="e">
        <f>Tabela3[[#This Row],[HORAS DE TREINAMENTOS]]/Tabela3[[#This Row],[HHT]]</f>
        <v>#REF!</v>
      </c>
      <c r="P18" s="67">
        <v>1.2E-2</v>
      </c>
      <c r="Q18" s="67">
        <v>1.4999999999999999E-2</v>
      </c>
      <c r="R18" s="68">
        <v>0.06</v>
      </c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HA18" s="7"/>
      <c r="HB18" s="7"/>
      <c r="HC18" s="7"/>
      <c r="HD18" s="7"/>
      <c r="HE18" s="7"/>
      <c r="HF18" s="7"/>
      <c r="HG18" s="7"/>
      <c r="HH18" s="7"/>
      <c r="HI18" s="7"/>
    </row>
    <row r="19" spans="1:217" ht="20.25" customHeight="1" thickTop="1" thickBot="1" x14ac:dyDescent="0.3">
      <c r="A19" s="51">
        <v>2022</v>
      </c>
      <c r="B19" s="65" t="s">
        <v>6</v>
      </c>
      <c r="C19" s="65">
        <v>26</v>
      </c>
      <c r="D19" s="83">
        <v>55022.55</v>
      </c>
      <c r="E19" s="65">
        <f>220*Tabela3[[#This Row],[N° DE FUNCIONÁRIOS]]+Tabela3[[#This Row],[QUANT. DE HORAS EXTRAS]]</f>
        <v>5947.37</v>
      </c>
      <c r="F19" s="65">
        <v>115.56</v>
      </c>
      <c r="G19" s="65">
        <v>88.47</v>
      </c>
      <c r="H19" s="65">
        <f>SUM(76.14+4.49+146.74)</f>
        <v>227.37</v>
      </c>
      <c r="I19" s="65">
        <f>SUM(1263.51+63.96+2078.14+662.18)</f>
        <v>4067.7899999999995</v>
      </c>
      <c r="J19" s="65">
        <v>8</v>
      </c>
      <c r="K19" s="65">
        <v>89</v>
      </c>
      <c r="L19" s="66">
        <f>Tabela3[[#This Row],[FALTAS JUSTIFICADAS (horas)]]/Tabela3[[#This Row],[HHT]]</f>
        <v>1.9430437319352924E-2</v>
      </c>
      <c r="M19" s="66">
        <f>Tabela3[[#This Row],[FALTAS INJUSTIFICDAS (horas)]]/Tabela3[[#This Row],[HHT]]</f>
        <v>1.4875482776420501E-2</v>
      </c>
      <c r="N19" s="66">
        <f>Tabela3[[#This Row],[QUANT. DE HORAS EXTRAS]]/Tabela3[[#This Row],[HHT]]</f>
        <v>3.8230343832652079E-2</v>
      </c>
      <c r="O19" s="66">
        <f>Tabela3[[#This Row],[HORAS DE TREINAMENTOS]]/Tabela3[[#This Row],[HHT]]</f>
        <v>1.4964597797009436E-2</v>
      </c>
      <c r="P19" s="67">
        <v>1.2E-2</v>
      </c>
      <c r="Q19" s="67">
        <v>1.4999999999999999E-2</v>
      </c>
      <c r="R19" s="68">
        <v>0.06</v>
      </c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HA19" s="7"/>
      <c r="HB19" s="7"/>
      <c r="HC19" s="7"/>
      <c r="HD19" s="7"/>
      <c r="HE19" s="7"/>
      <c r="HF19" s="7"/>
      <c r="HG19" s="7"/>
      <c r="HH19" s="7"/>
      <c r="HI19" s="7"/>
    </row>
    <row r="20" spans="1:217" ht="20.25" customHeight="1" thickTop="1" thickBot="1" x14ac:dyDescent="0.3">
      <c r="A20" s="52">
        <v>2022</v>
      </c>
      <c r="B20" s="69" t="s">
        <v>7</v>
      </c>
      <c r="C20" s="69">
        <v>27</v>
      </c>
      <c r="D20" s="82">
        <v>63688.01</v>
      </c>
      <c r="E20" s="65">
        <f>220*Tabela3[[#This Row],[N° DE FUNCIONÁRIOS]]+Tabela3[[#This Row],[QUANT. DE HORAS EXTRAS]]</f>
        <v>6505.35</v>
      </c>
      <c r="F20" s="69">
        <v>66.14</v>
      </c>
      <c r="G20" s="69">
        <v>103.49</v>
      </c>
      <c r="H20" s="69">
        <f>SUM(100.91+107.56+331.72+25.16)</f>
        <v>565.35</v>
      </c>
      <c r="I20" s="69">
        <f>SUM(1673.49+1454.23+4530.16+70.35+1905.96)</f>
        <v>9634.19</v>
      </c>
      <c r="J20" s="69">
        <v>5</v>
      </c>
      <c r="K20" s="69">
        <v>92</v>
      </c>
      <c r="L20" s="70">
        <f>Tabela3[[#This Row],[FALTAS JUSTIFICADAS (horas)]]/Tabela3[[#This Row],[HHT]]</f>
        <v>1.0167016378826657E-2</v>
      </c>
      <c r="M20" s="70">
        <f>Tabela3[[#This Row],[FALTAS INJUSTIFICDAS (horas)]]/Tabela3[[#This Row],[HHT]]</f>
        <v>1.5908444587916099E-2</v>
      </c>
      <c r="N20" s="70">
        <f>Tabela3[[#This Row],[QUANT. DE HORAS EXTRAS]]/Tabela3[[#This Row],[HHT]]</f>
        <v>8.6905393253245408E-2</v>
      </c>
      <c r="O20" s="70">
        <f>Tabela3[[#This Row],[HORAS DE TREINAMENTOS]]/Tabela3[[#This Row],[HHT]]</f>
        <v>1.4142206030421114E-2</v>
      </c>
      <c r="P20" s="71">
        <v>1.2E-2</v>
      </c>
      <c r="Q20" s="71">
        <v>1.4999999999999999E-2</v>
      </c>
      <c r="R20" s="72">
        <v>0.06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HA20" s="7"/>
      <c r="HB20" s="7"/>
      <c r="HC20" s="7"/>
      <c r="HD20" s="7"/>
      <c r="HE20" s="7"/>
      <c r="HF20" s="7"/>
      <c r="HG20" s="7"/>
      <c r="HH20" s="7"/>
      <c r="HI20" s="7"/>
    </row>
    <row r="21" spans="1:217" ht="20.25" customHeight="1" thickTop="1" thickBot="1" x14ac:dyDescent="0.3">
      <c r="A21" s="51">
        <v>2022</v>
      </c>
      <c r="B21" s="65" t="s">
        <v>8</v>
      </c>
      <c r="C21" s="65">
        <v>28</v>
      </c>
      <c r="D21" s="83">
        <v>67510.149999999994</v>
      </c>
      <c r="E21" s="65">
        <f>220*Tabela3[[#This Row],[N° DE FUNCIONÁRIOS]]+Tabela3[[#This Row],[QUANT. DE HORAS EXTRAS]]</f>
        <v>6732.97</v>
      </c>
      <c r="F21" s="65">
        <v>151.82</v>
      </c>
      <c r="G21" s="65">
        <v>114.18</v>
      </c>
      <c r="H21" s="65">
        <f>SUM(161.31+232.32+30.46+148.88)</f>
        <v>572.97</v>
      </c>
      <c r="I21" s="65">
        <v>7532.48</v>
      </c>
      <c r="J21" s="65">
        <v>5</v>
      </c>
      <c r="K21" s="65">
        <v>134</v>
      </c>
      <c r="L21" s="66">
        <f>Tabela3[[#This Row],[FALTAS JUSTIFICADAS (horas)]]/Tabela3[[#This Row],[HHT]]</f>
        <v>2.254874149149632E-2</v>
      </c>
      <c r="M21" s="66">
        <f>Tabela3[[#This Row],[FALTAS INJUSTIFICDAS (horas)]]/Tabela3[[#This Row],[HHT]]</f>
        <v>1.6958340821361152E-2</v>
      </c>
      <c r="N21" s="66">
        <f>Tabela3[[#This Row],[QUANT. DE HORAS EXTRAS]]/Tabela3[[#This Row],[HHT]]</f>
        <v>8.5099146439090029E-2</v>
      </c>
      <c r="O21" s="66">
        <f>Tabela3[[#This Row],[HORAS DE TREINAMENTOS]]/Tabela3[[#This Row],[HHT]]</f>
        <v>1.9902064022266547E-2</v>
      </c>
      <c r="P21" s="67">
        <v>1.2E-2</v>
      </c>
      <c r="Q21" s="67">
        <v>1.4999999999999999E-2</v>
      </c>
      <c r="R21" s="68">
        <v>0.06</v>
      </c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HA21" s="7"/>
      <c r="HB21" s="7"/>
      <c r="HC21" s="7"/>
      <c r="HD21" s="7"/>
      <c r="HE21" s="7"/>
      <c r="HF21" s="7"/>
      <c r="HG21" s="7"/>
      <c r="HH21" s="7"/>
      <c r="HI21" s="7"/>
    </row>
    <row r="22" spans="1:217" ht="20.25" customHeight="1" thickTop="1" thickBot="1" x14ac:dyDescent="0.3">
      <c r="A22" s="51">
        <v>2022</v>
      </c>
      <c r="B22" s="65" t="s">
        <v>9</v>
      </c>
      <c r="C22" s="65">
        <v>27</v>
      </c>
      <c r="D22" s="83">
        <v>64857.93</v>
      </c>
      <c r="E22" s="65">
        <f>220*Tabela3[[#This Row],[N° DE FUNCIONÁRIOS]]+Tabela3[[#This Row],[QUANT. DE HORAS EXTRAS]]</f>
        <v>6292.64</v>
      </c>
      <c r="F22" s="65">
        <v>109.42</v>
      </c>
      <c r="G22" s="65">
        <v>62.3</v>
      </c>
      <c r="H22" s="65">
        <f>SUM(23.87+79.38+68.94+180.45)</f>
        <v>352.64</v>
      </c>
      <c r="I22" s="65">
        <f>SUM(401.55+1063.64+1003.75+473.82+493.78)</f>
        <v>3436.54</v>
      </c>
      <c r="J22" s="65">
        <v>6</v>
      </c>
      <c r="K22" s="65">
        <v>123</v>
      </c>
      <c r="L22" s="66">
        <f>Tabela3[[#This Row],[FALTAS JUSTIFICADAS (horas)]]/Tabela3[[#This Row],[HHT]]</f>
        <v>1.7388568232093365E-2</v>
      </c>
      <c r="M22" s="66">
        <f>Tabela3[[#This Row],[FALTAS INJUSTIFICDAS (horas)]]/Tabela3[[#This Row],[HHT]]</f>
        <v>9.9004551348877406E-3</v>
      </c>
      <c r="N22" s="66">
        <f>Tabela3[[#This Row],[QUANT. DE HORAS EXTRAS]]/Tabela3[[#This Row],[HHT]]</f>
        <v>5.6040072211345313E-2</v>
      </c>
      <c r="O22" s="66">
        <f>Tabela3[[#This Row],[HORAS DE TREINAMENTOS]]/Tabela3[[#This Row],[HHT]]</f>
        <v>1.9546644969361031E-2</v>
      </c>
      <c r="P22" s="67">
        <v>1.2E-2</v>
      </c>
      <c r="Q22" s="67">
        <v>1.4999999999999999E-2</v>
      </c>
      <c r="R22" s="68">
        <v>0.06</v>
      </c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HA22" s="7"/>
      <c r="HB22" s="7"/>
      <c r="HC22" s="7"/>
      <c r="HD22" s="7"/>
      <c r="HE22" s="7"/>
      <c r="HF22" s="7"/>
      <c r="HG22" s="7"/>
      <c r="HH22" s="7"/>
      <c r="HI22" s="7"/>
    </row>
    <row r="23" spans="1:217" ht="20.25" customHeight="1" thickTop="1" thickBot="1" x14ac:dyDescent="0.3">
      <c r="A23" s="51">
        <v>2022</v>
      </c>
      <c r="B23" s="65" t="s">
        <v>10</v>
      </c>
      <c r="C23" s="65">
        <v>25</v>
      </c>
      <c r="D23" s="65">
        <v>66370.91</v>
      </c>
      <c r="E23" s="65">
        <f>220*Tabela3[[#This Row],[N° DE FUNCIONÁRIOS]]+Tabela3[[#This Row],[QUANT. DE HORAS EXTRAS]]</f>
        <v>5683.62</v>
      </c>
      <c r="F23" s="65">
        <v>344.15</v>
      </c>
      <c r="G23" s="65">
        <v>65.459999999999994</v>
      </c>
      <c r="H23" s="65">
        <f>SUM(45.68+131.78+6.16)</f>
        <v>183.62</v>
      </c>
      <c r="I23" s="65">
        <f>SUM(634.67+1947.4+522.04+92.4)</f>
        <v>3196.51</v>
      </c>
      <c r="J23" s="65">
        <v>6</v>
      </c>
      <c r="K23" s="65">
        <v>92</v>
      </c>
      <c r="L23" s="66">
        <f>Tabela3[[#This Row],[FALTAS JUSTIFICADAS (horas)]]/Tabela3[[#This Row],[HHT]]</f>
        <v>6.0551198004088938E-2</v>
      </c>
      <c r="M23" s="66">
        <f>Tabela3[[#This Row],[FALTAS INJUSTIFICDAS (horas)]]/Tabela3[[#This Row],[HHT]]</f>
        <v>1.1517307631403928E-2</v>
      </c>
      <c r="N23" s="66">
        <f>Tabela3[[#This Row],[QUANT. DE HORAS EXTRAS]]/Tabela3[[#This Row],[HHT]]</f>
        <v>3.2306874843849517E-2</v>
      </c>
      <c r="O23" s="66">
        <f>Tabela3[[#This Row],[HORAS DE TREINAMENTOS]]/Tabela3[[#This Row],[HHT]]</f>
        <v>1.6186866820793792E-2</v>
      </c>
      <c r="P23" s="67">
        <v>1.2E-2</v>
      </c>
      <c r="Q23" s="67">
        <v>1.4999999999999999E-2</v>
      </c>
      <c r="R23" s="68">
        <v>0.06</v>
      </c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HA23" s="7"/>
      <c r="HB23" s="7"/>
      <c r="HC23" s="7"/>
      <c r="HD23" s="7"/>
      <c r="HE23" s="7"/>
      <c r="HF23" s="7"/>
      <c r="HG23" s="7"/>
      <c r="HH23" s="7"/>
      <c r="HI23" s="7"/>
    </row>
    <row r="24" spans="1:217" ht="20.25" customHeight="1" thickTop="1" thickBot="1" x14ac:dyDescent="0.3">
      <c r="A24" s="51">
        <v>2022</v>
      </c>
      <c r="B24" s="65" t="s">
        <v>11</v>
      </c>
      <c r="C24" s="65"/>
      <c r="D24" s="65"/>
      <c r="E24" s="65"/>
      <c r="F24" s="65"/>
      <c r="G24" s="65"/>
      <c r="H24" s="65"/>
      <c r="I24" s="65"/>
      <c r="J24" s="65"/>
      <c r="K24" s="65"/>
      <c r="L24" s="66" t="e">
        <f>Tabela3[[#This Row],[FALTAS JUSTIFICADAS (horas)]]/Tabela3[[#This Row],[HHT]]</f>
        <v>#DIV/0!</v>
      </c>
      <c r="M24" s="66" t="e">
        <f>Tabela3[[#This Row],[FALTAS INJUSTIFICDAS (horas)]]/Tabela3[[#This Row],[HHT]]</f>
        <v>#DIV/0!</v>
      </c>
      <c r="N24" s="66" t="e">
        <f>Tabela3[[#This Row],[QUANT. DE HORAS EXTRAS]]/Tabela3[[#This Row],[HHT]]</f>
        <v>#DIV/0!</v>
      </c>
      <c r="O24" s="66" t="e">
        <f>Tabela3[[#This Row],[HORAS DE TREINAMENTOS]]/Tabela3[[#This Row],[HHT]]</f>
        <v>#DIV/0!</v>
      </c>
      <c r="P24" s="67">
        <v>1.2E-2</v>
      </c>
      <c r="Q24" s="67">
        <v>1.4999999999999999E-2</v>
      </c>
      <c r="R24" s="68">
        <v>0.06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HA24" s="7"/>
      <c r="HB24" s="7"/>
      <c r="HC24" s="7"/>
      <c r="HD24" s="7"/>
      <c r="HE24" s="7"/>
      <c r="HF24" s="7"/>
      <c r="HG24" s="7"/>
      <c r="HH24" s="7"/>
      <c r="HI24" s="7"/>
    </row>
    <row r="25" spans="1:217" ht="20.25" customHeight="1" thickTop="1" thickBot="1" x14ac:dyDescent="0.3">
      <c r="A25" s="51">
        <v>2022</v>
      </c>
      <c r="B25" s="65" t="s">
        <v>12</v>
      </c>
      <c r="C25" s="65"/>
      <c r="D25" s="65"/>
      <c r="E25" s="65"/>
      <c r="F25" s="65"/>
      <c r="G25" s="65"/>
      <c r="H25" s="65"/>
      <c r="I25" s="65"/>
      <c r="J25" s="65"/>
      <c r="K25" s="65"/>
      <c r="L25" s="66" t="e">
        <f>Tabela3[[#This Row],[FALTAS JUSTIFICADAS (horas)]]/Tabela3[[#This Row],[HHT]]</f>
        <v>#DIV/0!</v>
      </c>
      <c r="M25" s="66" t="e">
        <f>Tabela3[[#This Row],[FALTAS INJUSTIFICDAS (horas)]]/Tabela3[[#This Row],[HHT]]</f>
        <v>#DIV/0!</v>
      </c>
      <c r="N25" s="66" t="e">
        <f>Tabela3[[#This Row],[QUANT. DE HORAS EXTRAS]]/Tabela3[[#This Row],[HHT]]</f>
        <v>#DIV/0!</v>
      </c>
      <c r="O25" s="66" t="e">
        <f>Tabela3[[#This Row],[HORAS DE TREINAMENTOS]]/Tabela3[[#This Row],[HHT]]</f>
        <v>#DIV/0!</v>
      </c>
      <c r="P25" s="67">
        <v>1.2E-2</v>
      </c>
      <c r="Q25" s="67">
        <v>1.4999999999999999E-2</v>
      </c>
      <c r="R25" s="68">
        <v>0.06</v>
      </c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HA25" s="7"/>
      <c r="HB25" s="7"/>
      <c r="HC25" s="7"/>
      <c r="HD25" s="7"/>
      <c r="HE25" s="7"/>
      <c r="HF25" s="7"/>
      <c r="HG25" s="7"/>
      <c r="HH25" s="7"/>
      <c r="HI25" s="7"/>
    </row>
    <row r="26" spans="1:217" ht="20.25" customHeight="1" thickTop="1" thickBot="1" x14ac:dyDescent="0.3">
      <c r="A26" s="51">
        <v>2022</v>
      </c>
      <c r="B26" s="65" t="s">
        <v>13</v>
      </c>
      <c r="C26" s="65"/>
      <c r="D26" s="65"/>
      <c r="E26" s="65"/>
      <c r="F26" s="65"/>
      <c r="G26" s="65"/>
      <c r="H26" s="65"/>
      <c r="I26" s="65"/>
      <c r="J26" s="65"/>
      <c r="K26" s="65"/>
      <c r="L26" s="66" t="e">
        <f>Tabela3[[#This Row],[FALTAS JUSTIFICADAS (horas)]]/Tabela3[[#This Row],[HHT]]</f>
        <v>#DIV/0!</v>
      </c>
      <c r="M26" s="66" t="e">
        <f>Tabela3[[#This Row],[FALTAS INJUSTIFICDAS (horas)]]/Tabela3[[#This Row],[HHT]]</f>
        <v>#DIV/0!</v>
      </c>
      <c r="N26" s="66" t="e">
        <f>Tabela3[[#This Row],[QUANT. DE HORAS EXTRAS]]/Tabela3[[#This Row],[HHT]]</f>
        <v>#DIV/0!</v>
      </c>
      <c r="O26" s="66" t="e">
        <f>Tabela3[[#This Row],[HORAS DE TREINAMENTOS]]/Tabela3[[#This Row],[HHT]]</f>
        <v>#DIV/0!</v>
      </c>
      <c r="P26" s="67">
        <v>1.2E-2</v>
      </c>
      <c r="Q26" s="67">
        <v>1.4999999999999999E-2</v>
      </c>
      <c r="R26" s="68">
        <v>0.06</v>
      </c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HA26" s="7"/>
      <c r="HB26" s="7"/>
      <c r="HC26" s="7"/>
      <c r="HD26" s="7"/>
      <c r="HE26" s="7"/>
      <c r="HF26" s="7"/>
      <c r="HG26" s="7"/>
      <c r="HH26" s="7"/>
      <c r="HI26" s="7"/>
    </row>
    <row r="27" spans="1:217" ht="20.25" customHeight="1" thickTop="1" thickBot="1" x14ac:dyDescent="0.3">
      <c r="A27" s="51">
        <v>2022</v>
      </c>
      <c r="B27" s="65" t="s">
        <v>14</v>
      </c>
      <c r="C27" s="65"/>
      <c r="D27" s="65"/>
      <c r="E27" s="65"/>
      <c r="F27" s="65"/>
      <c r="G27" s="65"/>
      <c r="H27" s="65"/>
      <c r="I27" s="65"/>
      <c r="J27" s="65"/>
      <c r="K27" s="65"/>
      <c r="L27" s="66" t="e">
        <f>Tabela3[[#This Row],[FALTAS JUSTIFICADAS (horas)]]/Tabela3[[#This Row],[HHT]]</f>
        <v>#DIV/0!</v>
      </c>
      <c r="M27" s="66" t="e">
        <f>Tabela3[[#This Row],[FALTAS INJUSTIFICDAS (horas)]]/Tabela3[[#This Row],[HHT]]</f>
        <v>#DIV/0!</v>
      </c>
      <c r="N27" s="66" t="e">
        <f>Tabela3[[#This Row],[QUANT. DE HORAS EXTRAS]]/Tabela3[[#This Row],[HHT]]</f>
        <v>#DIV/0!</v>
      </c>
      <c r="O27" s="66" t="e">
        <f>Tabela3[[#This Row],[HORAS DE TREINAMENTOS]]/Tabela3[[#This Row],[HHT]]</f>
        <v>#DIV/0!</v>
      </c>
      <c r="P27" s="67">
        <v>1.2E-2</v>
      </c>
      <c r="Q27" s="67">
        <v>1.4999999999999999E-2</v>
      </c>
      <c r="R27" s="68">
        <v>0.06</v>
      </c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HA27" s="7"/>
      <c r="HB27" s="7"/>
      <c r="HC27" s="7"/>
      <c r="HD27" s="7"/>
      <c r="HE27" s="7"/>
      <c r="HF27" s="7"/>
      <c r="HG27" s="7"/>
      <c r="HH27" s="7"/>
      <c r="HI27" s="7"/>
    </row>
    <row r="28" spans="1:217" ht="20.25" customHeight="1" thickTop="1" thickBot="1" x14ac:dyDescent="0.3">
      <c r="A28" s="53">
        <v>2022</v>
      </c>
      <c r="B28" s="73" t="s">
        <v>15</v>
      </c>
      <c r="C28" s="73"/>
      <c r="D28" s="73"/>
      <c r="E28" s="73"/>
      <c r="F28" s="73"/>
      <c r="G28" s="73"/>
      <c r="H28" s="73"/>
      <c r="I28" s="73"/>
      <c r="J28" s="73"/>
      <c r="K28" s="73"/>
      <c r="L28" s="74" t="e">
        <f>Tabela3[[#This Row],[FALTAS JUSTIFICADAS (horas)]]/Tabela3[[#This Row],[HHT]]</f>
        <v>#DIV/0!</v>
      </c>
      <c r="M28" s="74" t="e">
        <f>Tabela3[[#This Row],[FALTAS INJUSTIFICDAS (horas)]]/Tabela3[[#This Row],[HHT]]</f>
        <v>#DIV/0!</v>
      </c>
      <c r="N28" s="74" t="e">
        <f>Tabela3[[#This Row],[QUANT. DE HORAS EXTRAS]]/Tabela3[[#This Row],[HHT]]</f>
        <v>#DIV/0!</v>
      </c>
      <c r="O28" s="74" t="e">
        <f>Tabela3[[#This Row],[HORAS DE TREINAMENTOS]]/Tabela3[[#This Row],[HHT]]</f>
        <v>#DIV/0!</v>
      </c>
      <c r="P28" s="59">
        <v>1.2E-2</v>
      </c>
      <c r="Q28" s="59">
        <v>1.4999999999999999E-2</v>
      </c>
      <c r="R28" s="60">
        <v>0.06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HA28" s="7"/>
      <c r="HB28" s="7"/>
      <c r="HC28" s="7"/>
      <c r="HD28" s="7"/>
      <c r="HE28" s="7"/>
      <c r="HF28" s="7"/>
      <c r="HG28" s="7"/>
      <c r="HH28" s="7"/>
      <c r="HI28" s="7"/>
    </row>
    <row r="29" spans="1:217" ht="16.5" thickTop="1" x14ac:dyDescent="0.25">
      <c r="A29" s="54">
        <v>2023</v>
      </c>
      <c r="B29" s="75" t="s">
        <v>4</v>
      </c>
      <c r="C29" s="75"/>
      <c r="D29" s="75"/>
      <c r="E29" s="75"/>
      <c r="F29" s="75"/>
      <c r="G29" s="75"/>
      <c r="H29" s="75"/>
      <c r="I29" s="75"/>
      <c r="J29" s="76"/>
      <c r="K29" s="76"/>
      <c r="L29" s="77" t="e">
        <f>Tabela3[[#This Row],[FALTAS JUSTIFICADAS (horas)]]/Tabela3[[#This Row],[HHT]]</f>
        <v>#DIV/0!</v>
      </c>
      <c r="M29" s="77" t="e">
        <f>Tabela3[[#This Row],[FALTAS INJUSTIFICDAS (horas)]]/Tabela3[[#This Row],[HHT]]</f>
        <v>#DIV/0!</v>
      </c>
      <c r="N29" s="77" t="e">
        <f>Tabela3[[#This Row],[QUANT. DE HORAS EXTRAS]]/Tabela3[[#This Row],[HHT]]</f>
        <v>#DIV/0!</v>
      </c>
      <c r="O29" s="77" t="e">
        <f>Tabela3[[#This Row],[HORAS DE TREINAMENTOS]]/Tabela3[[#This Row],[HHT]]</f>
        <v>#DIV/0!</v>
      </c>
      <c r="P29" s="78">
        <v>1.2E-2</v>
      </c>
      <c r="Q29" s="78">
        <v>1.4999999999999999E-2</v>
      </c>
      <c r="R29" s="79">
        <v>0.09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HA29" s="7"/>
      <c r="HB29" s="7"/>
      <c r="HC29" s="7"/>
      <c r="HD29" s="7"/>
      <c r="HE29" s="7"/>
      <c r="HF29" s="7"/>
      <c r="HG29" s="7"/>
      <c r="HH29" s="7"/>
      <c r="HI29" s="7"/>
    </row>
    <row r="30" spans="1:217" x14ac:dyDescent="0.25">
      <c r="A30" s="24"/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HA30" s="7"/>
      <c r="HB30" s="7"/>
      <c r="HC30" s="7"/>
      <c r="HD30" s="7"/>
      <c r="HE30" s="7"/>
      <c r="HF30" s="7"/>
      <c r="HG30" s="7"/>
      <c r="HH30" s="7"/>
      <c r="HI30" s="7"/>
    </row>
    <row r="31" spans="1:217" x14ac:dyDescent="0.25">
      <c r="A31" s="24"/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HA31" s="7"/>
      <c r="HB31" s="7"/>
      <c r="HC31" s="7"/>
      <c r="HD31" s="7"/>
      <c r="HE31" s="7"/>
      <c r="HF31" s="7"/>
      <c r="HG31" s="7"/>
      <c r="HH31" s="7"/>
      <c r="HI31" s="7"/>
    </row>
    <row r="32" spans="1:217" x14ac:dyDescent="0.25">
      <c r="A32" s="24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HA32" s="7"/>
      <c r="HB32" s="7"/>
      <c r="HC32" s="7"/>
      <c r="HD32" s="7"/>
      <c r="HE32" s="7"/>
      <c r="HF32" s="7"/>
      <c r="HG32" s="7"/>
      <c r="HH32" s="7"/>
      <c r="HI32" s="7"/>
    </row>
    <row r="33" spans="1:217" x14ac:dyDescent="0.25">
      <c r="A33" s="24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HA33" s="7"/>
      <c r="HB33" s="7"/>
      <c r="HC33" s="7"/>
      <c r="HD33" s="7"/>
      <c r="HE33" s="7"/>
      <c r="HF33" s="7"/>
      <c r="HG33" s="7"/>
      <c r="HH33" s="7"/>
      <c r="HI33" s="7"/>
    </row>
    <row r="34" spans="1:217" x14ac:dyDescent="0.25">
      <c r="A34" s="24"/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HA34" s="7"/>
      <c r="HB34" s="7"/>
      <c r="HC34" s="7"/>
      <c r="HD34" s="7"/>
      <c r="HE34" s="7"/>
      <c r="HF34" s="7"/>
      <c r="HG34" s="7"/>
      <c r="HH34" s="7"/>
      <c r="HI34" s="7"/>
    </row>
    <row r="35" spans="1:217" x14ac:dyDescent="0.25">
      <c r="A35" s="24"/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HA35" s="7"/>
      <c r="HB35" s="7"/>
      <c r="HC35" s="7"/>
      <c r="HD35" s="7"/>
      <c r="HE35" s="7"/>
      <c r="HF35" s="7"/>
      <c r="HG35" s="7"/>
      <c r="HH35" s="7"/>
      <c r="HI35" s="7"/>
    </row>
    <row r="36" spans="1:217" x14ac:dyDescent="0.25">
      <c r="A36" s="24"/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HA36" s="7"/>
      <c r="HB36" s="7"/>
      <c r="HC36" s="7"/>
      <c r="HD36" s="7"/>
      <c r="HE36" s="7"/>
      <c r="HF36" s="7"/>
      <c r="HG36" s="7"/>
      <c r="HH36" s="7"/>
      <c r="HI36" s="7"/>
    </row>
    <row r="37" spans="1:217" x14ac:dyDescent="0.25">
      <c r="A37" s="24"/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HA37" s="7"/>
      <c r="HB37" s="7"/>
      <c r="HC37" s="7"/>
      <c r="HD37" s="7"/>
      <c r="HE37" s="7"/>
      <c r="HF37" s="7"/>
      <c r="HG37" s="7"/>
      <c r="HH37" s="7"/>
      <c r="HI37" s="7"/>
    </row>
    <row r="38" spans="1:217" x14ac:dyDescent="0.25">
      <c r="A38" s="24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HA38" s="7"/>
      <c r="HB38" s="7"/>
      <c r="HC38" s="7"/>
      <c r="HD38" s="7"/>
      <c r="HE38" s="7"/>
      <c r="HF38" s="7"/>
      <c r="HG38" s="7"/>
      <c r="HH38" s="7"/>
      <c r="HI38" s="7"/>
    </row>
    <row r="39" spans="1:217" x14ac:dyDescent="0.25">
      <c r="A39" s="24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HA39" s="7"/>
      <c r="HB39" s="7"/>
      <c r="HC39" s="7"/>
      <c r="HD39" s="7"/>
      <c r="HE39" s="7"/>
      <c r="HF39" s="7"/>
      <c r="HG39" s="7"/>
      <c r="HH39" s="7"/>
      <c r="HI39" s="7"/>
    </row>
    <row r="40" spans="1:217" x14ac:dyDescent="0.25">
      <c r="A40" s="24"/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HA40" s="7"/>
      <c r="HB40" s="7"/>
      <c r="HC40" s="7"/>
      <c r="HD40" s="7"/>
      <c r="HE40" s="7"/>
      <c r="HF40" s="7"/>
      <c r="HG40" s="7"/>
      <c r="HH40" s="7"/>
      <c r="HI40" s="7"/>
    </row>
    <row r="41" spans="1:217" x14ac:dyDescent="0.25">
      <c r="A41" s="24"/>
      <c r="B41" s="24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HA41" s="7"/>
      <c r="HB41" s="7"/>
      <c r="HC41" s="7"/>
      <c r="HD41" s="7"/>
      <c r="HE41" s="7"/>
      <c r="HF41" s="7"/>
      <c r="HG41" s="7"/>
      <c r="HH41" s="7"/>
      <c r="HI41" s="7"/>
    </row>
    <row r="42" spans="1:217" x14ac:dyDescent="0.25">
      <c r="A42" s="24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HA42" s="7"/>
      <c r="HB42" s="7"/>
      <c r="HC42" s="7"/>
      <c r="HD42" s="7"/>
      <c r="HE42" s="7"/>
      <c r="HF42" s="7"/>
      <c r="HG42" s="7"/>
      <c r="HH42" s="7"/>
      <c r="HI42" s="7"/>
    </row>
    <row r="43" spans="1:217" x14ac:dyDescent="0.25">
      <c r="A43" s="24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HA43" s="7"/>
      <c r="HB43" s="7"/>
      <c r="HC43" s="7"/>
      <c r="HD43" s="7"/>
      <c r="HE43" s="7"/>
      <c r="HF43" s="7"/>
      <c r="HG43" s="7"/>
      <c r="HH43" s="7"/>
      <c r="HI43" s="7"/>
    </row>
    <row r="44" spans="1:217" x14ac:dyDescent="0.25">
      <c r="A44" s="24"/>
      <c r="B44" s="24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HA44" s="7"/>
      <c r="HB44" s="7"/>
      <c r="HC44" s="7"/>
      <c r="HD44" s="7"/>
      <c r="HE44" s="7"/>
      <c r="HF44" s="7"/>
      <c r="HG44" s="7"/>
      <c r="HH44" s="7"/>
      <c r="HI44" s="7"/>
    </row>
    <row r="45" spans="1:217" x14ac:dyDescent="0.25">
      <c r="A45" s="24"/>
      <c r="B45" s="24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HA45" s="7"/>
      <c r="HB45" s="7"/>
      <c r="HC45" s="7"/>
      <c r="HD45" s="7"/>
      <c r="HE45" s="7"/>
      <c r="HF45" s="7"/>
      <c r="HG45" s="7"/>
      <c r="HH45" s="7"/>
      <c r="HI45" s="7"/>
    </row>
    <row r="46" spans="1:217" x14ac:dyDescent="0.25">
      <c r="A46" s="24"/>
      <c r="B46" s="24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HA46" s="7"/>
      <c r="HB46" s="7"/>
      <c r="HC46" s="7"/>
      <c r="HD46" s="7"/>
      <c r="HE46" s="7"/>
      <c r="HF46" s="7"/>
      <c r="HG46" s="7"/>
      <c r="HH46" s="7"/>
      <c r="HI46" s="7"/>
    </row>
    <row r="47" spans="1:217" x14ac:dyDescent="0.25">
      <c r="A47" s="24"/>
      <c r="B47" s="24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HA47" s="7"/>
      <c r="HB47" s="7"/>
      <c r="HC47" s="7"/>
      <c r="HD47" s="7"/>
      <c r="HE47" s="7"/>
      <c r="HF47" s="7"/>
      <c r="HG47" s="7"/>
      <c r="HH47" s="7"/>
      <c r="HI47" s="7"/>
    </row>
    <row r="48" spans="1:217" x14ac:dyDescent="0.25">
      <c r="A48" s="24"/>
      <c r="B48" s="24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HA48" s="7"/>
      <c r="HB48" s="7"/>
      <c r="HC48" s="7"/>
      <c r="HD48" s="7"/>
      <c r="HE48" s="7"/>
      <c r="HF48" s="7"/>
      <c r="HG48" s="7"/>
      <c r="HH48" s="7"/>
      <c r="HI48" s="7"/>
    </row>
    <row r="49" spans="1:217" x14ac:dyDescent="0.25">
      <c r="A49" s="24"/>
      <c r="B49" s="24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HA49" s="7"/>
      <c r="HB49" s="7"/>
      <c r="HC49" s="7"/>
      <c r="HD49" s="7"/>
      <c r="HE49" s="7"/>
      <c r="HF49" s="7"/>
      <c r="HG49" s="7"/>
      <c r="HH49" s="7"/>
      <c r="HI49" s="7"/>
    </row>
    <row r="50" spans="1:217" x14ac:dyDescent="0.25">
      <c r="A50" s="24"/>
      <c r="B50" s="2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1:217" x14ac:dyDescent="0.25">
      <c r="A51" s="24"/>
      <c r="B51" s="24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1:217" x14ac:dyDescent="0.25">
      <c r="A52" s="24"/>
      <c r="B52" s="24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</row>
    <row r="53" spans="1:217" x14ac:dyDescent="0.25">
      <c r="A53" s="24"/>
      <c r="B53" s="24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1:217" x14ac:dyDescent="0.25">
      <c r="A54" s="24"/>
      <c r="B54" s="24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1:217" x14ac:dyDescent="0.25">
      <c r="A55" s="24"/>
      <c r="B55" s="24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1:217" x14ac:dyDescent="0.25">
      <c r="A56" s="24"/>
      <c r="B56" s="24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217" x14ac:dyDescent="0.25">
      <c r="A57" s="24"/>
      <c r="B57" s="24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1:217" x14ac:dyDescent="0.25">
      <c r="A58" s="24"/>
      <c r="B58" s="24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1:217" x14ac:dyDescent="0.25">
      <c r="A59" s="24"/>
      <c r="B59" s="24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1:217" x14ac:dyDescent="0.25">
      <c r="A60" s="24"/>
      <c r="B60" s="24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</row>
    <row r="61" spans="1:217" x14ac:dyDescent="0.25">
      <c r="A61" s="24"/>
      <c r="B61" s="24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1:217" x14ac:dyDescent="0.25">
      <c r="A62" s="24"/>
      <c r="B62" s="24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217" x14ac:dyDescent="0.25">
      <c r="A63" s="24"/>
      <c r="B63" s="24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217" x14ac:dyDescent="0.25">
      <c r="A64" s="24"/>
      <c r="B64" s="2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</row>
    <row r="65" spans="1:32" x14ac:dyDescent="0.25">
      <c r="A65" s="24"/>
      <c r="B65" s="24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x14ac:dyDescent="0.25">
      <c r="A66" s="24"/>
      <c r="B66" s="24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x14ac:dyDescent="0.25">
      <c r="A67" s="24"/>
      <c r="B67" s="24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</row>
    <row r="68" spans="1:32" x14ac:dyDescent="0.25">
      <c r="A68" s="24"/>
      <c r="B68" s="24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</row>
    <row r="69" spans="1:32" x14ac:dyDescent="0.25">
      <c r="A69" s="24"/>
      <c r="B69" s="24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</row>
    <row r="70" spans="1:32" x14ac:dyDescent="0.25">
      <c r="A70" s="24"/>
      <c r="B70" s="24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</row>
    <row r="71" spans="1:32" x14ac:dyDescent="0.25">
      <c r="A71" s="24"/>
      <c r="B71" s="24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</row>
    <row r="72" spans="1:32" x14ac:dyDescent="0.25">
      <c r="A72" s="24"/>
      <c r="B72" s="24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</row>
    <row r="73" spans="1:32" x14ac:dyDescent="0.25">
      <c r="A73" s="24"/>
      <c r="B73" s="24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</row>
    <row r="74" spans="1:32" x14ac:dyDescent="0.25">
      <c r="A74" s="24"/>
      <c r="B74" s="24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1:32" x14ac:dyDescent="0.25">
      <c r="A75" s="24"/>
      <c r="B75" s="24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1:32" x14ac:dyDescent="0.25">
      <c r="A76" s="24"/>
      <c r="B76" s="24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</row>
    <row r="77" spans="1:32" x14ac:dyDescent="0.25">
      <c r="A77" s="24"/>
      <c r="B77" s="24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1:32" x14ac:dyDescent="0.25">
      <c r="A78" s="24"/>
      <c r="B78" s="24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1:32" x14ac:dyDescent="0.25">
      <c r="A79" s="24"/>
      <c r="B79" s="24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1:32" x14ac:dyDescent="0.25">
      <c r="A80" s="24"/>
      <c r="B80" s="24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</row>
    <row r="81" spans="1:32" x14ac:dyDescent="0.25">
      <c r="A81" s="24"/>
      <c r="B81" s="24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1:32" x14ac:dyDescent="0.25">
      <c r="A82" s="24"/>
      <c r="B82" s="24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1:32" x14ac:dyDescent="0.25">
      <c r="A83" s="24"/>
      <c r="B83" s="24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1:32" x14ac:dyDescent="0.25">
      <c r="A84" s="24"/>
      <c r="B84" s="24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</row>
    <row r="85" spans="1:32" x14ac:dyDescent="0.25">
      <c r="A85" s="24"/>
      <c r="B85" s="24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1:32" x14ac:dyDescent="0.25">
      <c r="A86" s="24"/>
      <c r="B86" s="24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1:32" x14ac:dyDescent="0.25">
      <c r="A87" s="24"/>
      <c r="B87" s="24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1:32" x14ac:dyDescent="0.25">
      <c r="A88" s="24"/>
      <c r="B88" s="24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</row>
    <row r="89" spans="1:32" x14ac:dyDescent="0.25">
      <c r="A89" s="24"/>
      <c r="B89" s="24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1:32" x14ac:dyDescent="0.25">
      <c r="A90" s="24"/>
      <c r="B90" s="24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1:32" x14ac:dyDescent="0.25">
      <c r="A91" s="24"/>
      <c r="B91" s="24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1:32" x14ac:dyDescent="0.25">
      <c r="A92" s="24"/>
      <c r="B92" s="24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</row>
    <row r="93" spans="1:32" x14ac:dyDescent="0.25">
      <c r="A93" s="24"/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1:32" x14ac:dyDescent="0.25">
      <c r="A94" s="24"/>
      <c r="B94" s="24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1:32" x14ac:dyDescent="0.25">
      <c r="A95" s="24"/>
      <c r="B95" s="24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</row>
    <row r="96" spans="1:32" x14ac:dyDescent="0.25">
      <c r="A96" s="24"/>
      <c r="B96" s="24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</row>
    <row r="97" spans="1:32" x14ac:dyDescent="0.25">
      <c r="A97" s="24"/>
      <c r="B97" s="24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</row>
    <row r="98" spans="1:32" x14ac:dyDescent="0.25">
      <c r="A98" s="24"/>
      <c r="B98" s="24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</row>
    <row r="99" spans="1:32" x14ac:dyDescent="0.25">
      <c r="A99" s="24"/>
      <c r="B99" s="24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</row>
    <row r="100" spans="1:32" x14ac:dyDescent="0.25">
      <c r="A100" s="24"/>
      <c r="B100" s="24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</row>
    <row r="101" spans="1:32" x14ac:dyDescent="0.25">
      <c r="A101" s="24"/>
      <c r="B101" s="24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</row>
    <row r="102" spans="1:32" x14ac:dyDescent="0.25">
      <c r="A102" s="24"/>
      <c r="B102" s="24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</row>
    <row r="103" spans="1:32" x14ac:dyDescent="0.25">
      <c r="A103" s="24"/>
      <c r="B103" s="24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</row>
    <row r="104" spans="1:32" x14ac:dyDescent="0.25">
      <c r="A104" s="24"/>
      <c r="B104" s="24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</row>
    <row r="105" spans="1:32" x14ac:dyDescent="0.25">
      <c r="A105" s="24"/>
      <c r="B105" s="24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</row>
    <row r="106" spans="1:32" x14ac:dyDescent="0.25">
      <c r="A106" s="24"/>
      <c r="B106" s="24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</row>
    <row r="107" spans="1:32" x14ac:dyDescent="0.25">
      <c r="A107" s="24"/>
      <c r="B107" s="2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</row>
    <row r="108" spans="1:32" x14ac:dyDescent="0.25">
      <c r="A108" s="24"/>
      <c r="B108" s="24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</row>
    <row r="109" spans="1:32" x14ac:dyDescent="0.25">
      <c r="A109" s="24"/>
      <c r="B109" s="24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1:32" x14ac:dyDescent="0.25">
      <c r="A110" s="24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1:32" x14ac:dyDescent="0.25">
      <c r="A111" s="24"/>
      <c r="B111" s="24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1:32" x14ac:dyDescent="0.25">
      <c r="A112" s="24"/>
      <c r="B112" s="24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</row>
    <row r="113" spans="1:32" x14ac:dyDescent="0.25">
      <c r="A113" s="24"/>
      <c r="B113" s="24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1:32" x14ac:dyDescent="0.25">
      <c r="A114" s="24"/>
      <c r="B114" s="24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1:32" x14ac:dyDescent="0.25">
      <c r="A115" s="24"/>
      <c r="B115" s="24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1:32" x14ac:dyDescent="0.25">
      <c r="A116" s="24"/>
      <c r="B116" s="24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</row>
    <row r="117" spans="1:32" x14ac:dyDescent="0.25">
      <c r="A117" s="24"/>
      <c r="B117" s="24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1:32" x14ac:dyDescent="0.25">
      <c r="A118" s="24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1:32" x14ac:dyDescent="0.25">
      <c r="A119" s="24"/>
      <c r="B119" s="24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1:32" x14ac:dyDescent="0.25">
      <c r="A120" s="24"/>
      <c r="B120" s="24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</row>
    <row r="121" spans="1:32" x14ac:dyDescent="0.25">
      <c r="A121" s="24"/>
      <c r="B121" s="24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1:32" x14ac:dyDescent="0.25">
      <c r="A122" s="24"/>
      <c r="B122" s="24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1:32" x14ac:dyDescent="0.25">
      <c r="A123" s="24"/>
      <c r="B123" s="24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1:32" x14ac:dyDescent="0.25">
      <c r="A124" s="24"/>
      <c r="B124" s="24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</row>
    <row r="125" spans="1:32" x14ac:dyDescent="0.25">
      <c r="A125" s="24"/>
      <c r="B125" s="24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1:32" x14ac:dyDescent="0.25">
      <c r="A126" s="24"/>
      <c r="B126" s="24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</row>
    <row r="127" spans="1:32" x14ac:dyDescent="0.25">
      <c r="A127" s="24"/>
      <c r="B127" s="24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</row>
    <row r="128" spans="1:32" x14ac:dyDescent="0.25">
      <c r="A128" s="24"/>
      <c r="B128" s="24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</row>
    <row r="129" spans="1:32" x14ac:dyDescent="0.25">
      <c r="A129" s="24"/>
      <c r="B129" s="24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</row>
    <row r="130" spans="1:32" x14ac:dyDescent="0.25">
      <c r="A130" s="24"/>
      <c r="B130" s="24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1:32" x14ac:dyDescent="0.25">
      <c r="A131" s="24"/>
      <c r="B131" s="24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</row>
    <row r="132" spans="1:32" x14ac:dyDescent="0.25">
      <c r="A132" s="24"/>
      <c r="B132" s="24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</row>
    <row r="133" spans="1:32" x14ac:dyDescent="0.25">
      <c r="A133" s="24"/>
      <c r="B133" s="24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</row>
    <row r="134" spans="1:32" x14ac:dyDescent="0.25">
      <c r="A134" s="24"/>
      <c r="B134" s="24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</row>
    <row r="135" spans="1:32" x14ac:dyDescent="0.25">
      <c r="A135" s="24"/>
      <c r="B135" s="24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</row>
    <row r="136" spans="1:32" x14ac:dyDescent="0.25">
      <c r="A136" s="24"/>
      <c r="B136" s="24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</row>
    <row r="137" spans="1:32" x14ac:dyDescent="0.25">
      <c r="A137" s="24"/>
      <c r="B137" s="24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1:32" x14ac:dyDescent="0.25">
      <c r="A138" s="24"/>
      <c r="B138" s="24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1:32" x14ac:dyDescent="0.25">
      <c r="I139"/>
      <c r="J139"/>
      <c r="K139"/>
    </row>
    <row r="140" spans="1:32" x14ac:dyDescent="0.25">
      <c r="I140"/>
      <c r="J140"/>
      <c r="K140"/>
    </row>
    <row r="141" spans="1:32" x14ac:dyDescent="0.25">
      <c r="I141"/>
      <c r="J141"/>
      <c r="K141"/>
    </row>
    <row r="142" spans="1:32" x14ac:dyDescent="0.25">
      <c r="I142"/>
      <c r="J142"/>
      <c r="K142"/>
    </row>
    <row r="143" spans="1:32" x14ac:dyDescent="0.25">
      <c r="I143"/>
      <c r="J143"/>
      <c r="K143"/>
    </row>
    <row r="144" spans="1:32" x14ac:dyDescent="0.25">
      <c r="I144"/>
      <c r="J144"/>
      <c r="K144"/>
    </row>
    <row r="145" spans="9:11" x14ac:dyDescent="0.25">
      <c r="I145"/>
      <c r="J145"/>
      <c r="K145"/>
    </row>
    <row r="146" spans="9:11" x14ac:dyDescent="0.25">
      <c r="I146"/>
      <c r="J146"/>
      <c r="K146"/>
    </row>
    <row r="147" spans="9:11" x14ac:dyDescent="0.25">
      <c r="I147"/>
      <c r="J147"/>
      <c r="K147"/>
    </row>
    <row r="148" spans="9:11" x14ac:dyDescent="0.25">
      <c r="I148"/>
      <c r="J148"/>
      <c r="K148"/>
    </row>
    <row r="149" spans="9:11" x14ac:dyDescent="0.25">
      <c r="I149"/>
      <c r="J149"/>
      <c r="K149"/>
    </row>
    <row r="150" spans="9:11" x14ac:dyDescent="0.25">
      <c r="I150"/>
      <c r="J150"/>
      <c r="K150"/>
    </row>
    <row r="151" spans="9:11" x14ac:dyDescent="0.25">
      <c r="I151"/>
      <c r="J151"/>
      <c r="K151"/>
    </row>
    <row r="152" spans="9:11" x14ac:dyDescent="0.25">
      <c r="I152"/>
      <c r="J152"/>
      <c r="K152"/>
    </row>
    <row r="153" spans="9:11" x14ac:dyDescent="0.25">
      <c r="I153"/>
      <c r="J153"/>
      <c r="K153"/>
    </row>
    <row r="154" spans="9:11" x14ac:dyDescent="0.25">
      <c r="I154"/>
      <c r="J154"/>
      <c r="K154"/>
    </row>
    <row r="155" spans="9:11" x14ac:dyDescent="0.25">
      <c r="I155"/>
      <c r="J155"/>
      <c r="K155"/>
    </row>
    <row r="156" spans="9:11" x14ac:dyDescent="0.25">
      <c r="I156"/>
      <c r="J156"/>
      <c r="K156"/>
    </row>
    <row r="157" spans="9:11" x14ac:dyDescent="0.25">
      <c r="I157"/>
      <c r="J157"/>
      <c r="K157"/>
    </row>
    <row r="158" spans="9:11" x14ac:dyDescent="0.25">
      <c r="I158"/>
      <c r="J158"/>
      <c r="K158"/>
    </row>
    <row r="159" spans="9:11" x14ac:dyDescent="0.25">
      <c r="I159"/>
      <c r="J159"/>
      <c r="K159"/>
    </row>
    <row r="160" spans="9:11" x14ac:dyDescent="0.25">
      <c r="I160"/>
      <c r="J160"/>
      <c r="K160"/>
    </row>
    <row r="161" spans="9:11" x14ac:dyDescent="0.25">
      <c r="I161"/>
      <c r="J161"/>
      <c r="K161"/>
    </row>
    <row r="162" spans="9:11" x14ac:dyDescent="0.25">
      <c r="I162"/>
      <c r="J162"/>
      <c r="K162"/>
    </row>
    <row r="163" spans="9:11" x14ac:dyDescent="0.25">
      <c r="I163"/>
      <c r="J163"/>
      <c r="K163"/>
    </row>
    <row r="164" spans="9:11" x14ac:dyDescent="0.25">
      <c r="I164"/>
      <c r="J164"/>
      <c r="K164"/>
    </row>
    <row r="165" spans="9:11" x14ac:dyDescent="0.25">
      <c r="I165"/>
      <c r="J165"/>
      <c r="K165"/>
    </row>
    <row r="166" spans="9:11" x14ac:dyDescent="0.25">
      <c r="I166"/>
      <c r="J166"/>
      <c r="K166"/>
    </row>
    <row r="167" spans="9:11" x14ac:dyDescent="0.25">
      <c r="I167"/>
      <c r="J167"/>
      <c r="K167"/>
    </row>
    <row r="168" spans="9:11" x14ac:dyDescent="0.25">
      <c r="I168"/>
      <c r="J168"/>
      <c r="K168"/>
    </row>
    <row r="169" spans="9:11" x14ac:dyDescent="0.25">
      <c r="I169"/>
      <c r="J169"/>
      <c r="K169"/>
    </row>
    <row r="170" spans="9:11" x14ac:dyDescent="0.25">
      <c r="I170"/>
      <c r="J170"/>
      <c r="K170"/>
    </row>
    <row r="171" spans="9:11" x14ac:dyDescent="0.25">
      <c r="I171"/>
      <c r="J171"/>
      <c r="K171"/>
    </row>
    <row r="172" spans="9:11" x14ac:dyDescent="0.25">
      <c r="I172"/>
      <c r="J172"/>
      <c r="K172"/>
    </row>
    <row r="173" spans="9:11" x14ac:dyDescent="0.25">
      <c r="I173"/>
      <c r="J173"/>
      <c r="K173"/>
    </row>
    <row r="174" spans="9:11" x14ac:dyDescent="0.25">
      <c r="I174"/>
      <c r="J174"/>
      <c r="K174"/>
    </row>
    <row r="175" spans="9:11" x14ac:dyDescent="0.25">
      <c r="I175"/>
      <c r="J175"/>
      <c r="K175"/>
    </row>
    <row r="176" spans="9:11" x14ac:dyDescent="0.25">
      <c r="I176"/>
      <c r="J176"/>
      <c r="K176"/>
    </row>
    <row r="177" spans="9:11" x14ac:dyDescent="0.25">
      <c r="I177"/>
      <c r="J177"/>
      <c r="K177"/>
    </row>
    <row r="178" spans="9:11" x14ac:dyDescent="0.25">
      <c r="I178"/>
      <c r="J178"/>
      <c r="K178"/>
    </row>
    <row r="179" spans="9:11" x14ac:dyDescent="0.25">
      <c r="I179"/>
      <c r="J179"/>
      <c r="K179"/>
    </row>
    <row r="180" spans="9:11" x14ac:dyDescent="0.25">
      <c r="I180"/>
      <c r="J180"/>
      <c r="K180"/>
    </row>
    <row r="181" spans="9:11" x14ac:dyDescent="0.25">
      <c r="I181"/>
      <c r="J181"/>
      <c r="K181"/>
    </row>
    <row r="182" spans="9:11" x14ac:dyDescent="0.25">
      <c r="I182"/>
      <c r="J182"/>
      <c r="K182"/>
    </row>
    <row r="183" spans="9:11" x14ac:dyDescent="0.25">
      <c r="I183"/>
      <c r="J183"/>
      <c r="K183"/>
    </row>
    <row r="184" spans="9:11" x14ac:dyDescent="0.25">
      <c r="I184"/>
      <c r="J184"/>
      <c r="K184"/>
    </row>
    <row r="185" spans="9:11" x14ac:dyDescent="0.25">
      <c r="I185"/>
      <c r="J185"/>
      <c r="K185"/>
    </row>
    <row r="186" spans="9:11" x14ac:dyDescent="0.25">
      <c r="I186"/>
      <c r="J186"/>
      <c r="K186"/>
    </row>
    <row r="187" spans="9:11" x14ac:dyDescent="0.25">
      <c r="I187"/>
      <c r="J187"/>
      <c r="K187"/>
    </row>
    <row r="188" spans="9:11" x14ac:dyDescent="0.25">
      <c r="I188"/>
      <c r="J188"/>
      <c r="K188"/>
    </row>
    <row r="189" spans="9:11" x14ac:dyDescent="0.25">
      <c r="I189"/>
      <c r="J189"/>
      <c r="K189"/>
    </row>
    <row r="190" spans="9:11" x14ac:dyDescent="0.25">
      <c r="I190"/>
      <c r="J190"/>
      <c r="K190"/>
    </row>
    <row r="191" spans="9:11" x14ac:dyDescent="0.25">
      <c r="I191"/>
      <c r="J191"/>
      <c r="K191"/>
    </row>
    <row r="192" spans="9:11" x14ac:dyDescent="0.25">
      <c r="I192"/>
      <c r="J192"/>
      <c r="K192"/>
    </row>
    <row r="193" spans="9:11" x14ac:dyDescent="0.25">
      <c r="I193"/>
      <c r="J193"/>
      <c r="K193"/>
    </row>
    <row r="194" spans="9:11" x14ac:dyDescent="0.25">
      <c r="I194"/>
      <c r="J194"/>
      <c r="K194"/>
    </row>
    <row r="195" spans="9:11" x14ac:dyDescent="0.25">
      <c r="I195"/>
      <c r="J195"/>
      <c r="K195"/>
    </row>
    <row r="196" spans="9:11" x14ac:dyDescent="0.25">
      <c r="I196"/>
      <c r="J196"/>
      <c r="K196"/>
    </row>
    <row r="197" spans="9:11" x14ac:dyDescent="0.25">
      <c r="I197"/>
      <c r="J197"/>
      <c r="K197"/>
    </row>
    <row r="198" spans="9:11" x14ac:dyDescent="0.25">
      <c r="I198"/>
      <c r="J198"/>
      <c r="K198"/>
    </row>
    <row r="199" spans="9:11" x14ac:dyDescent="0.25">
      <c r="I199"/>
      <c r="J199"/>
      <c r="K199"/>
    </row>
    <row r="200" spans="9:11" x14ac:dyDescent="0.25">
      <c r="I200"/>
      <c r="J200"/>
      <c r="K200"/>
    </row>
    <row r="201" spans="9:11" x14ac:dyDescent="0.25">
      <c r="I201"/>
      <c r="J201"/>
      <c r="K201"/>
    </row>
    <row r="202" spans="9:11" x14ac:dyDescent="0.25">
      <c r="I202"/>
      <c r="J202"/>
      <c r="K202"/>
    </row>
    <row r="203" spans="9:11" x14ac:dyDescent="0.25">
      <c r="I203"/>
      <c r="J203"/>
      <c r="K203"/>
    </row>
    <row r="204" spans="9:11" x14ac:dyDescent="0.25">
      <c r="I204"/>
      <c r="J204"/>
      <c r="K204"/>
    </row>
    <row r="205" spans="9:11" x14ac:dyDescent="0.25">
      <c r="I205"/>
      <c r="J205"/>
      <c r="K205"/>
    </row>
    <row r="206" spans="9:11" x14ac:dyDescent="0.25">
      <c r="I206"/>
      <c r="J206"/>
      <c r="K206"/>
    </row>
    <row r="207" spans="9:11" x14ac:dyDescent="0.25">
      <c r="I207"/>
      <c r="J207"/>
      <c r="K207"/>
    </row>
    <row r="208" spans="9:11" x14ac:dyDescent="0.25">
      <c r="I208"/>
      <c r="J208"/>
      <c r="K208"/>
    </row>
    <row r="209" spans="9:11" x14ac:dyDescent="0.25">
      <c r="I209"/>
      <c r="J209"/>
      <c r="K209"/>
    </row>
    <row r="210" spans="9:11" x14ac:dyDescent="0.25">
      <c r="I210"/>
      <c r="J210"/>
      <c r="K210"/>
    </row>
    <row r="211" spans="9:11" x14ac:dyDescent="0.25">
      <c r="I211"/>
      <c r="J211"/>
      <c r="K211"/>
    </row>
    <row r="212" spans="9:11" x14ac:dyDescent="0.25">
      <c r="I212"/>
      <c r="J212"/>
      <c r="K212"/>
    </row>
    <row r="213" spans="9:11" x14ac:dyDescent="0.25">
      <c r="I213"/>
      <c r="J213"/>
      <c r="K213"/>
    </row>
  </sheetData>
  <mergeCells count="1">
    <mergeCell ref="A1:R3"/>
  </mergeCells>
  <phoneticPr fontId="1" type="noConversion"/>
  <conditionalFormatting sqref="M5:M29">
    <cfRule type="cellIs" dxfId="11" priority="1" operator="lessThan">
      <formula>0.015</formula>
    </cfRule>
    <cfRule type="cellIs" dxfId="10" priority="2" operator="greaterThan">
      <formula>0.015</formula>
    </cfRule>
    <cfRule type="cellIs" dxfId="9" priority="4" operator="greaterThan">
      <formula>0.015</formula>
    </cfRule>
    <cfRule type="cellIs" dxfId="8" priority="5" operator="greaterThan">
      <formula>"1;60%"</formula>
    </cfRule>
    <cfRule type="cellIs" dxfId="7" priority="6" operator="lessThan">
      <formula>0.015</formula>
    </cfRule>
  </conditionalFormatting>
  <conditionalFormatting sqref="O5:O29">
    <cfRule type="cellIs" dxfId="6" priority="3" operator="lessThan">
      <formula>0.06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4:C4 L5:N28 A7:I11 A5:B5 F5:I5 A6:C6 E6:I6 F4:I4 A28:B28 A19:B19 A20:B20 A21:B21 A22:B22 A23:B23 A24:B24 A25:B25 A26:B26 A27:B27 A17:B18 A12:B12 A16:B16 A13:B13 A14:B14 A15:B15" evalError="1"/>
  </ignoredError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248"/>
  <sheetViews>
    <sheetView topLeftCell="N10" zoomScale="50" zoomScaleNormal="50" zoomScaleSheetLayoutView="50" zoomScalePageLayoutView="90" workbookViewId="0">
      <selection activeCell="B1" sqref="B1:AQ3"/>
    </sheetView>
  </sheetViews>
  <sheetFormatPr defaultRowHeight="15" x14ac:dyDescent="0.25"/>
  <cols>
    <col min="1" max="1" width="18" bestFit="1" customWidth="1"/>
  </cols>
  <sheetData>
    <row r="1" spans="1:63" s="14" customFormat="1" ht="27.75" customHeight="1" x14ac:dyDescent="0.25">
      <c r="A1" s="25"/>
      <c r="B1" s="142" t="s">
        <v>88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</row>
    <row r="2" spans="1:63" s="14" customFormat="1" ht="27.75" customHeight="1" x14ac:dyDescent="0.25">
      <c r="A2" s="25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</row>
    <row r="3" spans="1:63" s="14" customFormat="1" ht="27.75" customHeight="1" x14ac:dyDescent="0.25">
      <c r="A3" s="25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</row>
    <row r="4" spans="1:63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</row>
    <row r="5" spans="1:63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</row>
    <row r="6" spans="1:63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</row>
    <row r="7" spans="1:63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</row>
    <row r="8" spans="1:63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</row>
    <row r="9" spans="1:63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</row>
    <row r="10" spans="1:63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</row>
    <row r="11" spans="1:63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</row>
    <row r="12" spans="1:63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</row>
    <row r="13" spans="1:63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</row>
    <row r="14" spans="1:63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</row>
    <row r="15" spans="1:63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</row>
    <row r="16" spans="1:63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</row>
    <row r="17" spans="1:63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</row>
    <row r="18" spans="1:63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</row>
    <row r="19" spans="1:63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</row>
    <row r="20" spans="1:63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</row>
    <row r="21" spans="1:63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</row>
    <row r="22" spans="1:63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</row>
    <row r="23" spans="1:63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</row>
    <row r="24" spans="1:63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</row>
    <row r="25" spans="1:63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</row>
    <row r="26" spans="1:63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</row>
    <row r="27" spans="1:63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</row>
    <row r="28" spans="1:63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</row>
    <row r="29" spans="1:63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</row>
    <row r="30" spans="1:63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</row>
    <row r="31" spans="1:63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</row>
    <row r="32" spans="1:63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</row>
    <row r="33" spans="1:63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</row>
    <row r="34" spans="1:63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</row>
    <row r="35" spans="1:63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</row>
    <row r="36" spans="1:63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</row>
    <row r="37" spans="1:63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</row>
    <row r="38" spans="1:63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</row>
    <row r="39" spans="1:63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</row>
    <row r="40" spans="1:63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</row>
    <row r="41" spans="1:63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</row>
    <row r="42" spans="1:63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</row>
    <row r="43" spans="1:63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</row>
    <row r="44" spans="1:63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</row>
    <row r="45" spans="1:63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</row>
    <row r="46" spans="1:63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</row>
    <row r="47" spans="1:63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</row>
    <row r="48" spans="1:63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</row>
    <row r="49" spans="1:63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</row>
    <row r="50" spans="1:63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</row>
    <row r="51" spans="1:63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</row>
    <row r="52" spans="1:63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</row>
    <row r="53" spans="1:63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</row>
    <row r="54" spans="1:63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</row>
    <row r="55" spans="1:63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</row>
    <row r="56" spans="1:63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</row>
    <row r="57" spans="1:63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</row>
    <row r="58" spans="1:63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</row>
    <row r="59" spans="1:63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</row>
    <row r="60" spans="1:63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</row>
    <row r="61" spans="1:63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</row>
    <row r="62" spans="1:63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</row>
    <row r="63" spans="1:63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</row>
    <row r="64" spans="1:63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</row>
    <row r="65" spans="1:63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</row>
    <row r="66" spans="1:63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</row>
    <row r="67" spans="1:63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</row>
    <row r="68" spans="1:63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</row>
    <row r="69" spans="1:63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</row>
    <row r="70" spans="1:63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</row>
    <row r="71" spans="1:63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</row>
    <row r="72" spans="1:63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</row>
    <row r="73" spans="1:63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</row>
    <row r="74" spans="1:63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</row>
    <row r="75" spans="1:63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</row>
    <row r="76" spans="1:63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</row>
    <row r="77" spans="1:63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</row>
    <row r="78" spans="1:63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</row>
    <row r="79" spans="1:63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</row>
    <row r="80" spans="1:63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</row>
    <row r="81" spans="1:63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</row>
    <row r="82" spans="1:63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</row>
    <row r="83" spans="1:63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</row>
    <row r="84" spans="1:63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</row>
    <row r="85" spans="1:63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</row>
    <row r="86" spans="1:63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</row>
    <row r="87" spans="1:63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</row>
    <row r="88" spans="1:63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</row>
    <row r="89" spans="1:63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</row>
    <row r="90" spans="1:63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</row>
    <row r="91" spans="1:63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</row>
    <row r="92" spans="1:63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</row>
    <row r="93" spans="1:63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</row>
    <row r="94" spans="1:63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</row>
    <row r="95" spans="1:63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</row>
    <row r="96" spans="1:63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</row>
    <row r="97" spans="1:63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</row>
    <row r="98" spans="1:63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</row>
    <row r="99" spans="1:63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</row>
    <row r="100" spans="1:63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</row>
    <row r="101" spans="1:63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</row>
    <row r="102" spans="1:63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</row>
    <row r="103" spans="1:63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</row>
    <row r="104" spans="1:63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</row>
    <row r="105" spans="1:63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</row>
    <row r="106" spans="1:63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</row>
    <row r="107" spans="1:63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</row>
    <row r="108" spans="1:63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</row>
    <row r="109" spans="1:63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</row>
    <row r="110" spans="1:63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</row>
    <row r="111" spans="1:63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</row>
    <row r="112" spans="1:63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</row>
    <row r="113" spans="1:30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</row>
    <row r="114" spans="1:30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</row>
    <row r="115" spans="1:30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</row>
    <row r="116" spans="1:30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</row>
    <row r="117" spans="1:30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</row>
    <row r="118" spans="1:30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</row>
    <row r="119" spans="1:30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</row>
    <row r="120" spans="1:30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</row>
    <row r="121" spans="1:30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</row>
    <row r="122" spans="1:30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</row>
    <row r="123" spans="1:30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</row>
    <row r="124" spans="1:30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</row>
    <row r="125" spans="1:30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</row>
    <row r="126" spans="1:30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</row>
    <row r="127" spans="1:30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</row>
    <row r="128" spans="1:30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</row>
    <row r="129" spans="1:30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</row>
    <row r="130" spans="1:30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</row>
    <row r="131" spans="1:30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</row>
    <row r="132" spans="1:30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</row>
    <row r="133" spans="1:30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</row>
    <row r="134" spans="1:30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</row>
    <row r="135" spans="1:30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</row>
    <row r="136" spans="1:30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</row>
    <row r="137" spans="1:30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</row>
    <row r="138" spans="1:30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</row>
    <row r="139" spans="1:30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</row>
    <row r="140" spans="1:30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</row>
    <row r="141" spans="1:30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</row>
    <row r="142" spans="1:30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</row>
    <row r="143" spans="1:30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</row>
    <row r="144" spans="1:30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</row>
    <row r="145" spans="1:30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</row>
    <row r="146" spans="1:30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</row>
    <row r="147" spans="1:30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</row>
    <row r="148" spans="1:30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</row>
    <row r="149" spans="1:30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</row>
    <row r="150" spans="1:30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</row>
    <row r="151" spans="1:30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</row>
    <row r="152" spans="1:30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</row>
    <row r="153" spans="1:30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</row>
    <row r="154" spans="1:30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</row>
    <row r="155" spans="1:30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</row>
    <row r="156" spans="1:30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</row>
    <row r="157" spans="1:30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</row>
    <row r="158" spans="1:30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</row>
    <row r="159" spans="1:30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</row>
    <row r="160" spans="1:30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</row>
    <row r="161" spans="1:30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</row>
    <row r="162" spans="1:30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</row>
    <row r="163" spans="1:30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</row>
    <row r="164" spans="1:30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</row>
    <row r="165" spans="1:30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</row>
    <row r="166" spans="1:30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</row>
    <row r="167" spans="1:30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</row>
    <row r="168" spans="1:30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</row>
    <row r="169" spans="1:30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</row>
    <row r="170" spans="1:30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</row>
    <row r="171" spans="1:30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</row>
    <row r="172" spans="1:30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</row>
    <row r="173" spans="1:30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</row>
    <row r="174" spans="1:30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</row>
    <row r="175" spans="1:30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</row>
    <row r="176" spans="1:30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</row>
    <row r="177" spans="1:30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</row>
    <row r="178" spans="1:30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</row>
    <row r="179" spans="1:30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</row>
    <row r="180" spans="1:30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</row>
    <row r="181" spans="1:30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</row>
    <row r="182" spans="1:30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</row>
    <row r="183" spans="1:30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</row>
    <row r="184" spans="1:30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</row>
    <row r="185" spans="1:30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</row>
    <row r="186" spans="1:30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</row>
    <row r="187" spans="1:30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</row>
    <row r="188" spans="1:30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</row>
    <row r="189" spans="1:30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</row>
    <row r="190" spans="1:30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</row>
    <row r="191" spans="1:30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</row>
    <row r="192" spans="1:30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</row>
    <row r="193" spans="1:30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</row>
    <row r="194" spans="1:30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</row>
    <row r="195" spans="1:30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</row>
    <row r="196" spans="1:30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</row>
    <row r="197" spans="1:30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</row>
    <row r="198" spans="1:30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</row>
    <row r="199" spans="1:30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</row>
    <row r="200" spans="1:30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</row>
    <row r="201" spans="1:30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</row>
    <row r="202" spans="1:30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</row>
    <row r="203" spans="1:30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</row>
    <row r="204" spans="1:30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</row>
    <row r="205" spans="1:30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</row>
    <row r="206" spans="1:30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</row>
    <row r="207" spans="1:30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</row>
    <row r="208" spans="1:30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</row>
    <row r="209" spans="1:30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</row>
    <row r="210" spans="1:30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</row>
    <row r="211" spans="1:30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</row>
    <row r="212" spans="1:30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</row>
    <row r="213" spans="1:30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</row>
    <row r="214" spans="1:30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</row>
    <row r="215" spans="1:30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</row>
    <row r="216" spans="1:30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</row>
    <row r="217" spans="1:30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</row>
    <row r="218" spans="1:30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</row>
    <row r="219" spans="1:30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</row>
    <row r="220" spans="1:30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</row>
    <row r="221" spans="1:30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</row>
    <row r="222" spans="1:30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</row>
    <row r="223" spans="1:30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</row>
    <row r="224" spans="1:30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</row>
    <row r="225" spans="1:30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</row>
    <row r="226" spans="1:30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</row>
    <row r="227" spans="1:30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</row>
    <row r="228" spans="1:30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</row>
    <row r="229" spans="1:30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</row>
    <row r="230" spans="1:30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</row>
    <row r="231" spans="1:30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</row>
    <row r="232" spans="1:30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</row>
    <row r="233" spans="1:30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</row>
    <row r="234" spans="1:30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</row>
    <row r="235" spans="1:30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</row>
    <row r="236" spans="1:30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</row>
    <row r="237" spans="1:30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</row>
    <row r="238" spans="1:30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</row>
    <row r="239" spans="1:30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</row>
    <row r="240" spans="1:30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</row>
    <row r="241" spans="1:30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</row>
    <row r="242" spans="1:30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</row>
    <row r="243" spans="1:30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</row>
    <row r="244" spans="1:30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</row>
    <row r="245" spans="1:30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</row>
    <row r="246" spans="1:30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</row>
    <row r="247" spans="1:30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</row>
    <row r="248" spans="1:30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</row>
  </sheetData>
  <mergeCells count="1">
    <mergeCell ref="B1:AQ3"/>
  </mergeCells>
  <pageMargins left="0.511811024" right="0.511811024" top="0.78740157499999996" bottom="0.78740157499999996" header="0.31496062000000002" footer="0.31496062000000002"/>
  <pageSetup paperSize="9" scale="95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8"/>
  <sheetViews>
    <sheetView zoomScale="70" zoomScaleNormal="70" workbookViewId="0">
      <selection activeCell="A50" sqref="A50"/>
    </sheetView>
  </sheetViews>
  <sheetFormatPr defaultRowHeight="15" x14ac:dyDescent="0.25"/>
  <cols>
    <col min="1" max="1" width="45.5703125" customWidth="1"/>
    <col min="2" max="13" width="14.140625" customWidth="1"/>
    <col min="14" max="14" width="18.28515625" style="5" bestFit="1" customWidth="1"/>
    <col min="15" max="15" width="25.7109375" customWidth="1"/>
  </cols>
  <sheetData>
    <row r="1" spans="1:15" s="119" customFormat="1" ht="15.75" x14ac:dyDescent="0.25">
      <c r="A1" s="122" t="s">
        <v>32</v>
      </c>
      <c r="B1" s="123">
        <v>45293</v>
      </c>
      <c r="C1" s="123">
        <v>45294</v>
      </c>
      <c r="D1" s="123">
        <v>45294</v>
      </c>
      <c r="E1" s="123">
        <v>45296</v>
      </c>
      <c r="F1" s="123">
        <v>45299</v>
      </c>
      <c r="G1" s="123">
        <v>45306</v>
      </c>
      <c r="H1" s="123">
        <v>45313</v>
      </c>
      <c r="I1" s="123">
        <v>45313</v>
      </c>
      <c r="J1" s="123">
        <v>45320</v>
      </c>
      <c r="K1" s="123">
        <v>45320</v>
      </c>
      <c r="L1" s="123">
        <v>45320</v>
      </c>
      <c r="M1" s="123">
        <v>45321</v>
      </c>
      <c r="N1" s="122" t="s">
        <v>78</v>
      </c>
      <c r="O1" s="122" t="s">
        <v>78</v>
      </c>
    </row>
    <row r="2" spans="1:15" ht="15.75" x14ac:dyDescent="0.25">
      <c r="A2" s="120" t="s">
        <v>87</v>
      </c>
      <c r="B2" s="121">
        <v>1</v>
      </c>
      <c r="C2" s="121"/>
      <c r="D2" s="121"/>
      <c r="E2" s="121"/>
      <c r="F2" s="121">
        <v>1</v>
      </c>
      <c r="G2" s="121">
        <v>1</v>
      </c>
      <c r="H2" s="121">
        <v>1</v>
      </c>
      <c r="I2" s="121"/>
      <c r="J2" s="121"/>
      <c r="K2" s="121"/>
      <c r="L2" s="121"/>
      <c r="M2" s="121">
        <v>1</v>
      </c>
      <c r="N2" s="124">
        <f>SUM(B2:M2)</f>
        <v>5</v>
      </c>
      <c r="O2" s="131">
        <v>12</v>
      </c>
    </row>
    <row r="3" spans="1:15" ht="15.75" x14ac:dyDescent="0.25">
      <c r="A3" s="120" t="s">
        <v>122</v>
      </c>
      <c r="B3" s="121">
        <v>1</v>
      </c>
      <c r="C3" s="121"/>
      <c r="D3" s="121"/>
      <c r="E3" s="121"/>
      <c r="F3" s="121"/>
      <c r="G3" s="121"/>
      <c r="H3" s="121">
        <v>1</v>
      </c>
      <c r="I3" s="121"/>
      <c r="J3" s="121"/>
      <c r="K3" s="121"/>
      <c r="L3" s="121"/>
      <c r="M3" s="121">
        <v>1</v>
      </c>
      <c r="N3" s="124">
        <f t="shared" ref="N3:N47" si="0">SUM(B3:M3)</f>
        <v>3</v>
      </c>
    </row>
    <row r="4" spans="1:15" ht="15.75" x14ac:dyDescent="0.25">
      <c r="A4" s="120" t="s">
        <v>148</v>
      </c>
      <c r="B4" s="121">
        <v>1</v>
      </c>
      <c r="C4" s="121"/>
      <c r="D4" s="121"/>
      <c r="E4" s="121">
        <v>1</v>
      </c>
      <c r="F4" s="121">
        <v>1</v>
      </c>
      <c r="G4" s="121">
        <v>1</v>
      </c>
      <c r="H4" s="121">
        <v>1</v>
      </c>
      <c r="I4" s="121"/>
      <c r="J4" s="121"/>
      <c r="K4" s="121"/>
      <c r="L4" s="121"/>
      <c r="M4" s="121"/>
      <c r="N4" s="124">
        <f t="shared" si="0"/>
        <v>5</v>
      </c>
    </row>
    <row r="5" spans="1:15" ht="15.75" x14ac:dyDescent="0.25">
      <c r="A5" s="120" t="s">
        <v>119</v>
      </c>
      <c r="B5" s="121"/>
      <c r="C5" s="121"/>
      <c r="D5" s="121"/>
      <c r="E5" s="121">
        <v>1</v>
      </c>
      <c r="F5" s="121">
        <v>1</v>
      </c>
      <c r="G5" s="121">
        <v>1</v>
      </c>
      <c r="H5" s="121">
        <v>1</v>
      </c>
      <c r="I5" s="121"/>
      <c r="J5" s="121"/>
      <c r="K5" s="121"/>
      <c r="L5" s="121"/>
      <c r="M5" s="121">
        <v>1</v>
      </c>
      <c r="N5" s="124">
        <f t="shared" si="0"/>
        <v>5</v>
      </c>
    </row>
    <row r="6" spans="1:15" ht="15.75" x14ac:dyDescent="0.25">
      <c r="A6" s="120" t="s">
        <v>107</v>
      </c>
      <c r="B6" s="121">
        <v>1</v>
      </c>
      <c r="C6" s="121"/>
      <c r="D6" s="121"/>
      <c r="E6" s="121">
        <v>1</v>
      </c>
      <c r="F6" s="121">
        <v>1</v>
      </c>
      <c r="G6" s="121"/>
      <c r="H6" s="121">
        <v>1</v>
      </c>
      <c r="I6" s="121">
        <v>0.33300000000000002</v>
      </c>
      <c r="J6" s="121"/>
      <c r="K6" s="121"/>
      <c r="L6" s="121"/>
      <c r="M6" s="121"/>
      <c r="N6" s="124">
        <f t="shared" si="0"/>
        <v>4.3330000000000002</v>
      </c>
    </row>
    <row r="7" spans="1:15" ht="15.75" x14ac:dyDescent="0.25">
      <c r="A7" s="120" t="s">
        <v>120</v>
      </c>
      <c r="B7" s="121">
        <v>1</v>
      </c>
      <c r="C7" s="121"/>
      <c r="D7" s="121"/>
      <c r="E7" s="121">
        <v>1</v>
      </c>
      <c r="F7" s="121">
        <v>1</v>
      </c>
      <c r="G7" s="121">
        <v>1</v>
      </c>
      <c r="H7" s="121">
        <v>1</v>
      </c>
      <c r="I7" s="121">
        <v>0.33300000000000002</v>
      </c>
      <c r="J7" s="121"/>
      <c r="K7" s="121"/>
      <c r="L7" s="121"/>
      <c r="M7" s="121"/>
      <c r="N7" s="124">
        <f t="shared" si="0"/>
        <v>5.3330000000000002</v>
      </c>
    </row>
    <row r="8" spans="1:15" ht="15.75" x14ac:dyDescent="0.25">
      <c r="A8" s="120" t="s">
        <v>51</v>
      </c>
      <c r="B8" s="121">
        <v>1</v>
      </c>
      <c r="C8" s="121"/>
      <c r="D8" s="121"/>
      <c r="E8" s="121"/>
      <c r="F8" s="121">
        <v>1</v>
      </c>
      <c r="G8" s="121">
        <v>1</v>
      </c>
      <c r="H8" s="121"/>
      <c r="I8" s="121"/>
      <c r="J8" s="121"/>
      <c r="K8" s="121"/>
      <c r="L8" s="121"/>
      <c r="M8" s="121"/>
      <c r="N8" s="124">
        <f t="shared" si="0"/>
        <v>3</v>
      </c>
    </row>
    <row r="9" spans="1:15" ht="15.75" x14ac:dyDescent="0.25">
      <c r="A9" s="120" t="s">
        <v>79</v>
      </c>
      <c r="B9" s="121">
        <v>1</v>
      </c>
      <c r="C9" s="121"/>
      <c r="D9" s="121"/>
      <c r="E9" s="121"/>
      <c r="F9" s="121">
        <v>1</v>
      </c>
      <c r="G9" s="121">
        <v>1</v>
      </c>
      <c r="H9" s="121">
        <v>1</v>
      </c>
      <c r="I9" s="121"/>
      <c r="J9" s="121"/>
      <c r="K9" s="121"/>
      <c r="L9" s="121"/>
      <c r="M9" s="121">
        <v>1</v>
      </c>
      <c r="N9" s="124">
        <f t="shared" si="0"/>
        <v>5</v>
      </c>
    </row>
    <row r="10" spans="1:15" ht="15.75" x14ac:dyDescent="0.25">
      <c r="A10" s="120" t="s">
        <v>53</v>
      </c>
      <c r="B10" s="121"/>
      <c r="C10" s="121"/>
      <c r="D10" s="121"/>
      <c r="E10" s="121">
        <v>1</v>
      </c>
      <c r="F10" s="121">
        <v>1</v>
      </c>
      <c r="G10" s="121"/>
      <c r="H10" s="121">
        <v>1</v>
      </c>
      <c r="I10" s="121"/>
      <c r="J10" s="121"/>
      <c r="K10" s="121"/>
      <c r="L10" s="121"/>
      <c r="M10" s="121">
        <v>1</v>
      </c>
      <c r="N10" s="124">
        <f t="shared" si="0"/>
        <v>4</v>
      </c>
    </row>
    <row r="11" spans="1:15" ht="15.75" x14ac:dyDescent="0.25">
      <c r="A11" s="120" t="s">
        <v>108</v>
      </c>
      <c r="B11" s="121"/>
      <c r="C11" s="121"/>
      <c r="D11" s="121"/>
      <c r="E11" s="121"/>
      <c r="F11" s="121"/>
      <c r="G11" s="121"/>
      <c r="H11" s="121">
        <v>1</v>
      </c>
      <c r="I11" s="121"/>
      <c r="J11" s="121"/>
      <c r="K11" s="121"/>
      <c r="L11" s="121"/>
      <c r="M11" s="121">
        <v>1</v>
      </c>
      <c r="N11" s="124">
        <f t="shared" si="0"/>
        <v>2</v>
      </c>
    </row>
    <row r="12" spans="1:15" ht="15.75" x14ac:dyDescent="0.25">
      <c r="A12" s="120" t="s">
        <v>54</v>
      </c>
      <c r="B12" s="121">
        <v>1</v>
      </c>
      <c r="C12" s="121"/>
      <c r="D12" s="121"/>
      <c r="E12" s="121"/>
      <c r="F12" s="121">
        <v>1</v>
      </c>
      <c r="G12" s="121">
        <v>1</v>
      </c>
      <c r="H12" s="121"/>
      <c r="I12" s="121"/>
      <c r="J12" s="121"/>
      <c r="K12" s="121"/>
      <c r="L12" s="121"/>
      <c r="M12" s="121"/>
      <c r="N12" s="124">
        <f t="shared" si="0"/>
        <v>3</v>
      </c>
    </row>
    <row r="13" spans="1:15" ht="15.75" x14ac:dyDescent="0.25">
      <c r="A13" s="120" t="s">
        <v>55</v>
      </c>
      <c r="B13" s="121"/>
      <c r="C13" s="121"/>
      <c r="D13" s="121">
        <v>0.5</v>
      </c>
      <c r="E13" s="121"/>
      <c r="F13" s="121">
        <v>1</v>
      </c>
      <c r="G13" s="121">
        <v>1</v>
      </c>
      <c r="H13" s="121">
        <v>1</v>
      </c>
      <c r="I13" s="121"/>
      <c r="J13" s="121"/>
      <c r="K13" s="121"/>
      <c r="L13" s="121"/>
      <c r="M13" s="121">
        <v>1</v>
      </c>
      <c r="N13" s="124">
        <f t="shared" si="0"/>
        <v>4.5</v>
      </c>
    </row>
    <row r="14" spans="1:15" ht="15.75" x14ac:dyDescent="0.25">
      <c r="A14" s="120" t="s">
        <v>56</v>
      </c>
      <c r="B14" s="121">
        <v>1</v>
      </c>
      <c r="C14" s="121"/>
      <c r="D14" s="121"/>
      <c r="E14" s="121"/>
      <c r="F14" s="121">
        <v>1</v>
      </c>
      <c r="G14" s="121">
        <v>1</v>
      </c>
      <c r="H14" s="121">
        <v>1</v>
      </c>
      <c r="I14" s="121"/>
      <c r="J14" s="121"/>
      <c r="K14" s="121"/>
      <c r="L14" s="121"/>
      <c r="M14" s="121">
        <v>1</v>
      </c>
      <c r="N14" s="124">
        <f t="shared" si="0"/>
        <v>5</v>
      </c>
    </row>
    <row r="15" spans="1:15" ht="15.75" x14ac:dyDescent="0.25">
      <c r="A15" s="120" t="s">
        <v>109</v>
      </c>
      <c r="B15" s="121">
        <v>1</v>
      </c>
      <c r="C15" s="121"/>
      <c r="D15" s="121"/>
      <c r="E15" s="121"/>
      <c r="F15" s="121">
        <v>1</v>
      </c>
      <c r="G15" s="121">
        <v>1</v>
      </c>
      <c r="H15" s="121">
        <v>1</v>
      </c>
      <c r="I15" s="121"/>
      <c r="J15" s="121">
        <v>0.33300000000000002</v>
      </c>
      <c r="K15" s="121">
        <v>0.33300000000000002</v>
      </c>
      <c r="L15" s="121"/>
      <c r="M15" s="121">
        <v>1</v>
      </c>
      <c r="N15" s="124">
        <f t="shared" si="0"/>
        <v>5.6660000000000004</v>
      </c>
    </row>
    <row r="16" spans="1:15" ht="15.75" x14ac:dyDescent="0.25">
      <c r="A16" s="120" t="s">
        <v>146</v>
      </c>
      <c r="B16" s="121">
        <v>1</v>
      </c>
      <c r="C16" s="121"/>
      <c r="D16" s="121"/>
      <c r="E16" s="121"/>
      <c r="F16" s="121">
        <v>1</v>
      </c>
      <c r="G16" s="121"/>
      <c r="H16" s="121">
        <v>1</v>
      </c>
      <c r="I16" s="121"/>
      <c r="J16" s="121"/>
      <c r="K16" s="121"/>
      <c r="L16" s="121"/>
      <c r="M16" s="121">
        <v>1</v>
      </c>
      <c r="N16" s="124">
        <f t="shared" si="0"/>
        <v>4</v>
      </c>
    </row>
    <row r="17" spans="1:14" ht="15.75" x14ac:dyDescent="0.25">
      <c r="A17" s="120" t="s">
        <v>60</v>
      </c>
      <c r="B17" s="121">
        <v>1</v>
      </c>
      <c r="C17" s="121"/>
      <c r="D17" s="121"/>
      <c r="E17" s="121">
        <v>1</v>
      </c>
      <c r="F17" s="121">
        <v>1</v>
      </c>
      <c r="G17" s="121">
        <v>1</v>
      </c>
      <c r="H17" s="121">
        <v>1</v>
      </c>
      <c r="I17" s="121"/>
      <c r="J17" s="121"/>
      <c r="K17" s="121"/>
      <c r="L17" s="121"/>
      <c r="M17" s="121">
        <v>1</v>
      </c>
      <c r="N17" s="124">
        <f t="shared" si="0"/>
        <v>6</v>
      </c>
    </row>
    <row r="18" spans="1:14" ht="15.75" x14ac:dyDescent="0.25">
      <c r="A18" s="120" t="s">
        <v>81</v>
      </c>
      <c r="B18" s="121"/>
      <c r="C18" s="121"/>
      <c r="D18" s="121"/>
      <c r="E18" s="121"/>
      <c r="F18" s="121">
        <v>1</v>
      </c>
      <c r="G18" s="121">
        <v>1</v>
      </c>
      <c r="H18" s="121">
        <v>1</v>
      </c>
      <c r="I18" s="121"/>
      <c r="J18" s="121"/>
      <c r="K18" s="121"/>
      <c r="L18" s="121"/>
      <c r="M18" s="121"/>
      <c r="N18" s="124">
        <f t="shared" si="0"/>
        <v>3</v>
      </c>
    </row>
    <row r="19" spans="1:14" ht="15.75" x14ac:dyDescent="0.25">
      <c r="A19" s="120" t="s">
        <v>61</v>
      </c>
      <c r="B19" s="121"/>
      <c r="C19" s="121"/>
      <c r="D19" s="121"/>
      <c r="E19" s="121"/>
      <c r="F19" s="121"/>
      <c r="G19" s="121"/>
      <c r="H19" s="121">
        <v>1</v>
      </c>
      <c r="I19" s="121"/>
      <c r="J19" s="121"/>
      <c r="K19" s="121"/>
      <c r="L19" s="121"/>
      <c r="M19" s="121">
        <v>1</v>
      </c>
      <c r="N19" s="124">
        <f t="shared" si="0"/>
        <v>2</v>
      </c>
    </row>
    <row r="20" spans="1:14" ht="15.75" x14ac:dyDescent="0.25">
      <c r="A20" s="120" t="s">
        <v>80</v>
      </c>
      <c r="B20" s="121">
        <v>1</v>
      </c>
      <c r="C20" s="121"/>
      <c r="D20" s="121"/>
      <c r="E20" s="121"/>
      <c r="F20" s="121"/>
      <c r="G20" s="121"/>
      <c r="H20" s="121">
        <v>1</v>
      </c>
      <c r="I20" s="121"/>
      <c r="J20" s="121"/>
      <c r="K20" s="121"/>
      <c r="L20" s="121"/>
      <c r="M20" s="121">
        <v>1</v>
      </c>
      <c r="N20" s="124">
        <f t="shared" si="0"/>
        <v>3</v>
      </c>
    </row>
    <row r="21" spans="1:14" ht="15.75" x14ac:dyDescent="0.25">
      <c r="A21" s="120" t="s">
        <v>110</v>
      </c>
      <c r="B21" s="121"/>
      <c r="C21" s="121"/>
      <c r="D21" s="121"/>
      <c r="E21" s="121"/>
      <c r="F21" s="121">
        <v>1</v>
      </c>
      <c r="G21" s="121">
        <v>1</v>
      </c>
      <c r="H21" s="121"/>
      <c r="I21" s="121"/>
      <c r="J21" s="121"/>
      <c r="K21" s="121"/>
      <c r="L21" s="121"/>
      <c r="M21" s="121"/>
      <c r="N21" s="124">
        <f t="shared" si="0"/>
        <v>2</v>
      </c>
    </row>
    <row r="22" spans="1:14" ht="15.75" x14ac:dyDescent="0.25">
      <c r="A22" s="120" t="s">
        <v>145</v>
      </c>
      <c r="B22" s="121">
        <v>1</v>
      </c>
      <c r="C22" s="121"/>
      <c r="D22" s="121"/>
      <c r="E22" s="121"/>
      <c r="F22" s="121">
        <v>1</v>
      </c>
      <c r="G22" s="121">
        <v>1</v>
      </c>
      <c r="H22" s="121"/>
      <c r="I22" s="121"/>
      <c r="J22" s="121"/>
      <c r="K22" s="121"/>
      <c r="L22" s="121"/>
      <c r="M22" s="121">
        <v>1</v>
      </c>
      <c r="N22" s="124">
        <f t="shared" si="0"/>
        <v>4</v>
      </c>
    </row>
    <row r="23" spans="1:14" ht="15.75" x14ac:dyDescent="0.25">
      <c r="A23" s="120" t="s">
        <v>111</v>
      </c>
      <c r="B23" s="121">
        <v>1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4">
        <f t="shared" si="0"/>
        <v>1</v>
      </c>
    </row>
    <row r="24" spans="1:14" ht="15.75" x14ac:dyDescent="0.25">
      <c r="A24" s="120" t="s">
        <v>82</v>
      </c>
      <c r="B24" s="121">
        <v>1</v>
      </c>
      <c r="C24" s="121"/>
      <c r="D24" s="121"/>
      <c r="E24" s="121"/>
      <c r="F24" s="121">
        <v>1</v>
      </c>
      <c r="G24" s="121">
        <v>1</v>
      </c>
      <c r="H24" s="121">
        <v>1</v>
      </c>
      <c r="I24" s="121"/>
      <c r="J24" s="121"/>
      <c r="K24" s="121"/>
      <c r="L24" s="121"/>
      <c r="M24" s="121">
        <v>1</v>
      </c>
      <c r="N24" s="124">
        <f t="shared" si="0"/>
        <v>5</v>
      </c>
    </row>
    <row r="25" spans="1:14" ht="15.75" x14ac:dyDescent="0.25">
      <c r="A25" s="120" t="s">
        <v>112</v>
      </c>
      <c r="B25" s="121">
        <v>1</v>
      </c>
      <c r="C25" s="121">
        <v>0.33300000000000002</v>
      </c>
      <c r="D25" s="121"/>
      <c r="E25" s="121">
        <v>1</v>
      </c>
      <c r="F25" s="121">
        <v>1</v>
      </c>
      <c r="G25" s="121">
        <v>1</v>
      </c>
      <c r="H25" s="121">
        <v>1</v>
      </c>
      <c r="I25" s="121"/>
      <c r="J25" s="121"/>
      <c r="K25" s="121"/>
      <c r="L25" s="121"/>
      <c r="M25" s="121"/>
      <c r="N25" s="124">
        <f t="shared" si="0"/>
        <v>5.3330000000000002</v>
      </c>
    </row>
    <row r="26" spans="1:14" ht="15.75" x14ac:dyDescent="0.25">
      <c r="A26" s="120" t="s">
        <v>113</v>
      </c>
      <c r="B26" s="121">
        <v>1</v>
      </c>
      <c r="C26" s="121"/>
      <c r="D26" s="121"/>
      <c r="E26" s="121">
        <v>1</v>
      </c>
      <c r="F26" s="121">
        <v>1</v>
      </c>
      <c r="G26" s="121">
        <v>1</v>
      </c>
      <c r="H26" s="121">
        <v>1</v>
      </c>
      <c r="I26" s="121"/>
      <c r="J26" s="121"/>
      <c r="K26" s="121"/>
      <c r="L26" s="121"/>
      <c r="M26" s="121">
        <v>1</v>
      </c>
      <c r="N26" s="124">
        <f t="shared" si="0"/>
        <v>6</v>
      </c>
    </row>
    <row r="27" spans="1:14" ht="15.75" x14ac:dyDescent="0.25">
      <c r="A27" s="120" t="s">
        <v>63</v>
      </c>
      <c r="B27" s="121">
        <v>1</v>
      </c>
      <c r="C27" s="121"/>
      <c r="D27" s="121"/>
      <c r="E27" s="121">
        <v>1</v>
      </c>
      <c r="F27" s="121">
        <v>1</v>
      </c>
      <c r="G27" s="121">
        <v>1</v>
      </c>
      <c r="H27" s="121">
        <v>1</v>
      </c>
      <c r="I27" s="121"/>
      <c r="J27" s="121">
        <v>0.33300000000000002</v>
      </c>
      <c r="K27" s="121">
        <v>0.33300000000000002</v>
      </c>
      <c r="L27" s="121"/>
      <c r="M27" s="121">
        <v>1</v>
      </c>
      <c r="N27" s="124">
        <f t="shared" si="0"/>
        <v>6.6660000000000004</v>
      </c>
    </row>
    <row r="28" spans="1:14" ht="15.75" x14ac:dyDescent="0.25">
      <c r="A28" s="120" t="s">
        <v>64</v>
      </c>
      <c r="B28" s="121">
        <v>1</v>
      </c>
      <c r="C28" s="121"/>
      <c r="D28" s="121"/>
      <c r="E28" s="121"/>
      <c r="F28" s="121">
        <v>1</v>
      </c>
      <c r="G28" s="121">
        <v>1</v>
      </c>
      <c r="H28" s="121">
        <v>1</v>
      </c>
      <c r="I28" s="121"/>
      <c r="J28" s="121"/>
      <c r="K28" s="121"/>
      <c r="L28" s="121"/>
      <c r="M28" s="121">
        <v>1</v>
      </c>
      <c r="N28" s="124">
        <f t="shared" si="0"/>
        <v>5</v>
      </c>
    </row>
    <row r="29" spans="1:14" ht="15.75" x14ac:dyDescent="0.25">
      <c r="A29" s="120" t="s">
        <v>114</v>
      </c>
      <c r="B29" s="121">
        <v>1</v>
      </c>
      <c r="C29" s="121"/>
      <c r="D29" s="121">
        <v>0.5</v>
      </c>
      <c r="E29" s="121"/>
      <c r="F29" s="121">
        <v>1</v>
      </c>
      <c r="G29" s="121">
        <v>1</v>
      </c>
      <c r="H29" s="121">
        <v>1</v>
      </c>
      <c r="I29" s="121"/>
      <c r="J29" s="121"/>
      <c r="K29" s="121"/>
      <c r="L29" s="121"/>
      <c r="M29" s="121">
        <v>1</v>
      </c>
      <c r="N29" s="124">
        <f t="shared" si="0"/>
        <v>5.5</v>
      </c>
    </row>
    <row r="30" spans="1:14" ht="15.75" x14ac:dyDescent="0.25">
      <c r="A30" s="120" t="s">
        <v>115</v>
      </c>
      <c r="B30" s="121"/>
      <c r="C30" s="121"/>
      <c r="D30" s="121"/>
      <c r="E30" s="121">
        <v>1</v>
      </c>
      <c r="F30" s="121"/>
      <c r="G30" s="121"/>
      <c r="H30" s="121">
        <v>1</v>
      </c>
      <c r="I30" s="121"/>
      <c r="J30" s="121"/>
      <c r="K30" s="121"/>
      <c r="L30" s="121"/>
      <c r="M30" s="121">
        <v>1</v>
      </c>
      <c r="N30" s="124">
        <f t="shared" si="0"/>
        <v>3</v>
      </c>
    </row>
    <row r="31" spans="1:14" ht="15.75" x14ac:dyDescent="0.25">
      <c r="A31" s="120" t="s">
        <v>83</v>
      </c>
      <c r="B31" s="121">
        <v>1</v>
      </c>
      <c r="C31" s="121"/>
      <c r="D31" s="121"/>
      <c r="E31" s="121"/>
      <c r="F31" s="121">
        <v>1</v>
      </c>
      <c r="G31" s="121">
        <v>1</v>
      </c>
      <c r="H31" s="121">
        <v>1</v>
      </c>
      <c r="I31" s="121"/>
      <c r="J31" s="121"/>
      <c r="K31" s="121"/>
      <c r="L31" s="121"/>
      <c r="M31" s="121">
        <v>1</v>
      </c>
      <c r="N31" s="124">
        <f t="shared" si="0"/>
        <v>5</v>
      </c>
    </row>
    <row r="32" spans="1:14" ht="15.75" x14ac:dyDescent="0.25">
      <c r="A32" s="120" t="s">
        <v>116</v>
      </c>
      <c r="B32" s="121">
        <v>1</v>
      </c>
      <c r="C32" s="121"/>
      <c r="D32" s="121"/>
      <c r="E32" s="121"/>
      <c r="F32" s="121"/>
      <c r="G32" s="121">
        <v>1</v>
      </c>
      <c r="H32" s="121">
        <v>1</v>
      </c>
      <c r="I32" s="121"/>
      <c r="J32" s="121"/>
      <c r="K32" s="121"/>
      <c r="L32" s="121"/>
      <c r="M32" s="121"/>
      <c r="N32" s="124">
        <f t="shared" si="0"/>
        <v>3</v>
      </c>
    </row>
    <row r="33" spans="1:14" ht="15.75" x14ac:dyDescent="0.25">
      <c r="A33" s="120" t="s">
        <v>66</v>
      </c>
      <c r="B33" s="121">
        <v>1</v>
      </c>
      <c r="C33" s="121"/>
      <c r="D33" s="121"/>
      <c r="E33" s="121"/>
      <c r="F33" s="121">
        <v>1</v>
      </c>
      <c r="G33" s="121">
        <v>1</v>
      </c>
      <c r="H33" s="121"/>
      <c r="I33" s="121"/>
      <c r="J33" s="121"/>
      <c r="K33" s="121"/>
      <c r="L33" s="121"/>
      <c r="M33" s="121"/>
      <c r="N33" s="124">
        <f t="shared" si="0"/>
        <v>3</v>
      </c>
    </row>
    <row r="34" spans="1:14" ht="15.75" x14ac:dyDescent="0.25">
      <c r="A34" s="120" t="s">
        <v>67</v>
      </c>
      <c r="B34" s="121"/>
      <c r="C34" s="121"/>
      <c r="D34" s="121"/>
      <c r="E34" s="121"/>
      <c r="F34" s="121"/>
      <c r="G34" s="121"/>
      <c r="H34" s="121">
        <v>1</v>
      </c>
      <c r="I34" s="121"/>
      <c r="J34" s="121"/>
      <c r="K34" s="121"/>
      <c r="L34" s="121"/>
      <c r="M34" s="121">
        <v>1</v>
      </c>
      <c r="N34" s="124">
        <f t="shared" si="0"/>
        <v>2</v>
      </c>
    </row>
    <row r="35" spans="1:14" ht="15.75" x14ac:dyDescent="0.25">
      <c r="A35" s="120" t="s">
        <v>84</v>
      </c>
      <c r="B35" s="121"/>
      <c r="C35" s="121"/>
      <c r="D35" s="121"/>
      <c r="E35" s="121"/>
      <c r="F35" s="121"/>
      <c r="G35" s="121"/>
      <c r="H35" s="121">
        <v>1</v>
      </c>
      <c r="I35" s="121"/>
      <c r="J35" s="121"/>
      <c r="K35" s="121"/>
      <c r="L35" s="121">
        <v>0.33300000000000002</v>
      </c>
      <c r="M35" s="121">
        <v>1</v>
      </c>
      <c r="N35" s="124">
        <f t="shared" si="0"/>
        <v>2.3330000000000002</v>
      </c>
    </row>
    <row r="36" spans="1:14" ht="15.75" x14ac:dyDescent="0.25">
      <c r="A36" s="120" t="s">
        <v>85</v>
      </c>
      <c r="B36" s="121">
        <v>1</v>
      </c>
      <c r="C36" s="121">
        <v>0.33300000000000002</v>
      </c>
      <c r="D36" s="121"/>
      <c r="E36" s="121"/>
      <c r="F36" s="121">
        <v>1</v>
      </c>
      <c r="G36" s="121">
        <v>1</v>
      </c>
      <c r="H36" s="121">
        <v>1</v>
      </c>
      <c r="I36" s="121"/>
      <c r="J36" s="121">
        <v>0.33300000000000002</v>
      </c>
      <c r="K36" s="121">
        <v>0.33300000000000002</v>
      </c>
      <c r="L36" s="121"/>
      <c r="M36" s="121">
        <v>1</v>
      </c>
      <c r="N36" s="124">
        <f t="shared" si="0"/>
        <v>5.9990000000000006</v>
      </c>
    </row>
    <row r="37" spans="1:14" ht="15.75" x14ac:dyDescent="0.25">
      <c r="A37" s="120" t="s">
        <v>68</v>
      </c>
      <c r="B37" s="121">
        <v>1</v>
      </c>
      <c r="C37" s="121">
        <v>0.33300000000000002</v>
      </c>
      <c r="D37" s="121">
        <v>0.5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4">
        <f t="shared" si="0"/>
        <v>1.833</v>
      </c>
    </row>
    <row r="38" spans="1:14" ht="15.75" x14ac:dyDescent="0.25">
      <c r="A38" s="120" t="s">
        <v>147</v>
      </c>
      <c r="B38" s="121">
        <v>1</v>
      </c>
      <c r="C38" s="121"/>
      <c r="D38" s="121"/>
      <c r="E38" s="121"/>
      <c r="F38" s="121"/>
      <c r="G38" s="121"/>
      <c r="H38" s="121">
        <v>1</v>
      </c>
      <c r="I38" s="121"/>
      <c r="J38" s="121"/>
      <c r="K38" s="121"/>
      <c r="L38" s="121"/>
      <c r="M38" s="121">
        <v>1</v>
      </c>
      <c r="N38" s="124">
        <f t="shared" si="0"/>
        <v>3</v>
      </c>
    </row>
    <row r="39" spans="1:14" ht="15.75" x14ac:dyDescent="0.25">
      <c r="A39" s="120" t="s">
        <v>70</v>
      </c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4">
        <f t="shared" si="0"/>
        <v>0</v>
      </c>
    </row>
    <row r="40" spans="1:14" ht="15.75" x14ac:dyDescent="0.25">
      <c r="A40" s="120" t="s">
        <v>71</v>
      </c>
      <c r="B40" s="121"/>
      <c r="C40" s="121"/>
      <c r="D40" s="121"/>
      <c r="E40" s="121"/>
      <c r="F40" s="121"/>
      <c r="G40" s="121"/>
      <c r="H40" s="121">
        <v>1</v>
      </c>
      <c r="I40" s="121"/>
      <c r="J40" s="121"/>
      <c r="K40" s="121"/>
      <c r="L40" s="121"/>
      <c r="M40" s="121">
        <v>1</v>
      </c>
      <c r="N40" s="124">
        <f t="shared" si="0"/>
        <v>2</v>
      </c>
    </row>
    <row r="41" spans="1:14" ht="15.75" x14ac:dyDescent="0.25">
      <c r="A41" s="120" t="s">
        <v>86</v>
      </c>
      <c r="B41" s="121">
        <v>1</v>
      </c>
      <c r="C41" s="121"/>
      <c r="D41" s="121"/>
      <c r="E41" s="121"/>
      <c r="F41" s="121">
        <v>1</v>
      </c>
      <c r="G41" s="121">
        <v>1</v>
      </c>
      <c r="H41" s="121">
        <v>1</v>
      </c>
      <c r="I41" s="121">
        <v>0.33300000000000002</v>
      </c>
      <c r="J41" s="121">
        <v>0.33300000000000002</v>
      </c>
      <c r="K41" s="121">
        <v>0.33300000000000002</v>
      </c>
      <c r="L41" s="121">
        <v>0.33300000000000002</v>
      </c>
      <c r="M41" s="121"/>
      <c r="N41" s="124">
        <f t="shared" si="0"/>
        <v>5.3320000000000007</v>
      </c>
    </row>
    <row r="42" spans="1:14" ht="15.75" x14ac:dyDescent="0.25">
      <c r="A42" s="120" t="s">
        <v>149</v>
      </c>
      <c r="B42" s="121">
        <v>1</v>
      </c>
      <c r="C42" s="121"/>
      <c r="D42" s="121"/>
      <c r="E42" s="121"/>
      <c r="F42" s="121">
        <v>1</v>
      </c>
      <c r="G42" s="121">
        <v>1</v>
      </c>
      <c r="H42" s="121"/>
      <c r="I42" s="121"/>
      <c r="J42" s="121"/>
      <c r="K42" s="121"/>
      <c r="L42" s="121"/>
      <c r="M42" s="121">
        <v>1</v>
      </c>
      <c r="N42" s="124">
        <f t="shared" si="0"/>
        <v>4</v>
      </c>
    </row>
    <row r="43" spans="1:14" ht="15.75" x14ac:dyDescent="0.25">
      <c r="A43" s="120" t="s">
        <v>72</v>
      </c>
      <c r="B43" s="121"/>
      <c r="C43" s="121"/>
      <c r="D43" s="121"/>
      <c r="E43" s="121">
        <v>1</v>
      </c>
      <c r="F43" s="121"/>
      <c r="G43" s="121"/>
      <c r="H43" s="121"/>
      <c r="I43" s="121"/>
      <c r="J43" s="121"/>
      <c r="K43" s="121"/>
      <c r="L43" s="121"/>
      <c r="M43" s="121"/>
      <c r="N43" s="124">
        <f t="shared" si="0"/>
        <v>1</v>
      </c>
    </row>
    <row r="44" spans="1:14" ht="15.75" x14ac:dyDescent="0.25">
      <c r="A44" s="120" t="s">
        <v>121</v>
      </c>
      <c r="B44" s="121"/>
      <c r="C44" s="121"/>
      <c r="D44" s="121"/>
      <c r="E44" s="121"/>
      <c r="F44" s="121"/>
      <c r="G44" s="121"/>
      <c r="H44" s="121"/>
      <c r="I44" s="121">
        <v>0.33300000000000002</v>
      </c>
      <c r="J44" s="121"/>
      <c r="K44" s="121"/>
      <c r="L44" s="121"/>
      <c r="M44" s="121"/>
      <c r="N44" s="124">
        <f t="shared" si="0"/>
        <v>0.33300000000000002</v>
      </c>
    </row>
    <row r="45" spans="1:14" ht="15.75" x14ac:dyDescent="0.25">
      <c r="A45" s="120" t="s">
        <v>76</v>
      </c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4">
        <f t="shared" si="0"/>
        <v>0</v>
      </c>
    </row>
    <row r="46" spans="1:14" ht="15.75" x14ac:dyDescent="0.25">
      <c r="A46" s="120" t="s">
        <v>117</v>
      </c>
      <c r="B46" s="121"/>
      <c r="C46" s="121"/>
      <c r="D46" s="121"/>
      <c r="E46" s="121"/>
      <c r="F46" s="121"/>
      <c r="G46" s="121"/>
      <c r="H46" s="121">
        <v>1</v>
      </c>
      <c r="I46" s="121"/>
      <c r="J46" s="121"/>
      <c r="K46" s="121"/>
      <c r="L46" s="121"/>
      <c r="M46" s="121">
        <v>1</v>
      </c>
      <c r="N46" s="124">
        <f t="shared" si="0"/>
        <v>2</v>
      </c>
    </row>
    <row r="47" spans="1:14" ht="15.75" x14ac:dyDescent="0.25">
      <c r="A47" s="120" t="s">
        <v>118</v>
      </c>
      <c r="B47" s="121"/>
      <c r="C47" s="121"/>
      <c r="D47" s="121"/>
      <c r="E47" s="121"/>
      <c r="F47" s="121"/>
      <c r="G47" s="121"/>
      <c r="H47" s="121">
        <v>1</v>
      </c>
      <c r="I47" s="121"/>
      <c r="J47" s="121"/>
      <c r="K47" s="121"/>
      <c r="L47" s="121"/>
      <c r="M47" s="121">
        <v>1</v>
      </c>
      <c r="N47" s="124">
        <f t="shared" si="0"/>
        <v>2</v>
      </c>
    </row>
    <row r="48" spans="1:14" ht="15.75" x14ac:dyDescent="0.25">
      <c r="A48" s="127" t="s">
        <v>78</v>
      </c>
      <c r="B48" s="126">
        <f>SUM(B2:B42)</f>
        <v>29</v>
      </c>
      <c r="C48" s="126">
        <f t="shared" ref="C48:M48" si="1">SUM(C2:C42)</f>
        <v>0.99900000000000011</v>
      </c>
      <c r="D48" s="126">
        <f t="shared" si="1"/>
        <v>1.5</v>
      </c>
      <c r="E48" s="126">
        <f t="shared" si="1"/>
        <v>10</v>
      </c>
      <c r="F48" s="126">
        <f t="shared" si="1"/>
        <v>28</v>
      </c>
      <c r="G48" s="126">
        <f t="shared" si="1"/>
        <v>26</v>
      </c>
      <c r="H48" s="126">
        <f t="shared" si="1"/>
        <v>32</v>
      </c>
      <c r="I48" s="126">
        <f t="shared" si="1"/>
        <v>0.99900000000000011</v>
      </c>
      <c r="J48" s="126">
        <f t="shared" si="1"/>
        <v>1.3320000000000001</v>
      </c>
      <c r="K48" s="126">
        <f t="shared" si="1"/>
        <v>1.3320000000000001</v>
      </c>
      <c r="L48" s="126">
        <f t="shared" si="1"/>
        <v>0.66600000000000004</v>
      </c>
      <c r="M48" s="126">
        <f t="shared" si="1"/>
        <v>27</v>
      </c>
      <c r="N48" s="125">
        <f>SUM(B48:M48)</f>
        <v>158.82799999999997</v>
      </c>
    </row>
  </sheetData>
  <sortState xmlns:xlrd2="http://schemas.microsoft.com/office/spreadsheetml/2017/richdata2" ref="A2:A47">
    <sortCondition ref="A47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3"/>
  <sheetViews>
    <sheetView topLeftCell="A10" zoomScale="70" zoomScaleNormal="70" workbookViewId="0">
      <selection activeCell="E22" sqref="E22"/>
    </sheetView>
  </sheetViews>
  <sheetFormatPr defaultRowHeight="15" x14ac:dyDescent="0.25"/>
  <cols>
    <col min="1" max="1" width="51.85546875" customWidth="1"/>
    <col min="2" max="14" width="14.140625" customWidth="1"/>
    <col min="15" max="15" width="18.28515625" style="5" bestFit="1" customWidth="1"/>
    <col min="16" max="16" width="25.7109375" customWidth="1"/>
  </cols>
  <sheetData>
    <row r="1" spans="1:16" s="119" customFormat="1" ht="15.75" x14ac:dyDescent="0.25">
      <c r="A1" s="122" t="s">
        <v>32</v>
      </c>
      <c r="B1" s="123">
        <v>45327</v>
      </c>
      <c r="C1" s="123">
        <v>45330</v>
      </c>
      <c r="D1" s="123">
        <v>45334</v>
      </c>
      <c r="E1" s="123">
        <v>45341</v>
      </c>
      <c r="F1" s="123">
        <v>45342</v>
      </c>
      <c r="G1" s="123">
        <v>45342</v>
      </c>
      <c r="H1" s="123">
        <v>45348</v>
      </c>
      <c r="I1" s="123">
        <v>45349</v>
      </c>
      <c r="J1" s="123">
        <v>45349</v>
      </c>
      <c r="K1" s="123">
        <v>45350</v>
      </c>
      <c r="L1" s="123"/>
      <c r="M1" s="123"/>
      <c r="N1" s="123"/>
      <c r="O1" s="122" t="s">
        <v>78</v>
      </c>
      <c r="P1" s="122" t="s">
        <v>78</v>
      </c>
    </row>
    <row r="2" spans="1:16" ht="15.75" x14ac:dyDescent="0.25">
      <c r="A2" s="120" t="s">
        <v>87</v>
      </c>
      <c r="B2" s="132">
        <v>1</v>
      </c>
      <c r="C2" s="132"/>
      <c r="D2" s="132">
        <v>1</v>
      </c>
      <c r="E2" s="132">
        <v>1</v>
      </c>
      <c r="F2" s="132"/>
      <c r="G2" s="132"/>
      <c r="H2" s="132">
        <v>1</v>
      </c>
      <c r="I2" s="132"/>
      <c r="J2" s="132"/>
      <c r="K2" s="132"/>
      <c r="L2" s="132"/>
      <c r="M2" s="132"/>
      <c r="N2" s="132"/>
      <c r="O2" s="124">
        <f>SUM(B2:N2)</f>
        <v>4</v>
      </c>
      <c r="P2" s="131">
        <v>9</v>
      </c>
    </row>
    <row r="3" spans="1:16" ht="15.75" x14ac:dyDescent="0.25">
      <c r="A3" s="120" t="s">
        <v>122</v>
      </c>
      <c r="B3" s="132">
        <v>1</v>
      </c>
      <c r="C3" s="132">
        <v>0.5</v>
      </c>
      <c r="D3" s="132"/>
      <c r="E3" s="132">
        <v>1</v>
      </c>
      <c r="F3" s="132"/>
      <c r="G3" s="132"/>
      <c r="H3" s="132">
        <v>1</v>
      </c>
      <c r="I3" s="132"/>
      <c r="J3" s="132"/>
      <c r="K3" s="132">
        <v>0.5</v>
      </c>
      <c r="L3" s="132"/>
      <c r="M3" s="132"/>
      <c r="N3" s="132"/>
      <c r="O3" s="124">
        <f t="shared" ref="O3:O51" si="0">SUM(B3:N3)</f>
        <v>4</v>
      </c>
    </row>
    <row r="4" spans="1:16" ht="15.75" x14ac:dyDescent="0.25">
      <c r="A4" s="120" t="s">
        <v>148</v>
      </c>
      <c r="B4" s="132">
        <v>1</v>
      </c>
      <c r="C4" s="132"/>
      <c r="D4" s="132">
        <v>1</v>
      </c>
      <c r="E4" s="132">
        <v>1</v>
      </c>
      <c r="F4" s="132"/>
      <c r="G4" s="132"/>
      <c r="H4" s="132">
        <v>1</v>
      </c>
      <c r="I4" s="132"/>
      <c r="J4" s="132"/>
      <c r="K4" s="132"/>
      <c r="L4" s="132"/>
      <c r="M4" s="132"/>
      <c r="N4" s="132"/>
      <c r="O4" s="124">
        <f t="shared" si="0"/>
        <v>4</v>
      </c>
    </row>
    <row r="5" spans="1:16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24">
        <f t="shared" si="0"/>
        <v>0</v>
      </c>
    </row>
    <row r="6" spans="1:16" ht="15.75" x14ac:dyDescent="0.25">
      <c r="A6" s="120" t="s">
        <v>151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24">
        <f t="shared" si="0"/>
        <v>0</v>
      </c>
    </row>
    <row r="7" spans="1:16" ht="15.75" x14ac:dyDescent="0.25">
      <c r="A7" s="120" t="s">
        <v>119</v>
      </c>
      <c r="B7" s="132">
        <v>1</v>
      </c>
      <c r="C7" s="132"/>
      <c r="D7" s="132">
        <v>1</v>
      </c>
      <c r="E7" s="132">
        <v>1</v>
      </c>
      <c r="F7" s="132"/>
      <c r="G7" s="132"/>
      <c r="H7" s="132">
        <v>1</v>
      </c>
      <c r="I7" s="132"/>
      <c r="J7" s="132"/>
      <c r="K7" s="132"/>
      <c r="L7" s="132"/>
      <c r="M7" s="132"/>
      <c r="N7" s="132"/>
      <c r="O7" s="124">
        <f t="shared" si="0"/>
        <v>4</v>
      </c>
    </row>
    <row r="8" spans="1:16" ht="15.75" x14ac:dyDescent="0.25">
      <c r="A8" s="120" t="s">
        <v>107</v>
      </c>
      <c r="B8" s="132"/>
      <c r="C8" s="132"/>
      <c r="D8" s="132"/>
      <c r="E8" s="132"/>
      <c r="F8" s="132"/>
      <c r="G8" s="132"/>
      <c r="H8" s="132"/>
      <c r="I8" s="132"/>
      <c r="J8" s="132">
        <v>0.6</v>
      </c>
      <c r="K8" s="132"/>
      <c r="L8" s="132"/>
      <c r="M8" s="132"/>
      <c r="N8" s="132"/>
      <c r="O8" s="124">
        <f t="shared" si="0"/>
        <v>0.6</v>
      </c>
    </row>
    <row r="9" spans="1:16" ht="15.75" x14ac:dyDescent="0.25">
      <c r="A9" s="120" t="s">
        <v>152</v>
      </c>
      <c r="B9" s="132"/>
      <c r="C9" s="132">
        <v>0.5</v>
      </c>
      <c r="D9" s="132"/>
      <c r="E9" s="132"/>
      <c r="F9" s="132"/>
      <c r="G9" s="132"/>
      <c r="H9" s="132"/>
      <c r="I9" s="132"/>
      <c r="J9" s="132">
        <v>0.6</v>
      </c>
      <c r="K9" s="132"/>
      <c r="L9" s="132"/>
      <c r="M9" s="132"/>
      <c r="N9" s="132"/>
      <c r="O9" s="124">
        <f t="shared" si="0"/>
        <v>1.1000000000000001</v>
      </c>
    </row>
    <row r="10" spans="1:16" ht="15.75" x14ac:dyDescent="0.25">
      <c r="A10" s="120" t="s">
        <v>153</v>
      </c>
      <c r="B10" s="132">
        <v>1</v>
      </c>
      <c r="C10" s="132">
        <v>0.5</v>
      </c>
      <c r="D10" s="132">
        <v>1</v>
      </c>
      <c r="E10" s="132">
        <v>1</v>
      </c>
      <c r="F10" s="132"/>
      <c r="G10" s="132"/>
      <c r="H10" s="132">
        <v>1</v>
      </c>
      <c r="I10" s="132"/>
      <c r="J10" s="132"/>
      <c r="K10" s="132">
        <v>0.5</v>
      </c>
      <c r="L10" s="132"/>
      <c r="M10" s="132"/>
      <c r="N10" s="132"/>
      <c r="O10" s="124">
        <f t="shared" si="0"/>
        <v>5</v>
      </c>
    </row>
    <row r="11" spans="1:16" ht="15.75" x14ac:dyDescent="0.25">
      <c r="A11" s="120" t="s">
        <v>154</v>
      </c>
      <c r="B11" s="132">
        <v>1</v>
      </c>
      <c r="C11" s="132"/>
      <c r="D11" s="132">
        <v>1</v>
      </c>
      <c r="E11" s="132">
        <v>1</v>
      </c>
      <c r="F11" s="132"/>
      <c r="G11" s="132"/>
      <c r="H11" s="132">
        <v>1</v>
      </c>
      <c r="I11" s="132"/>
      <c r="J11" s="132"/>
      <c r="K11" s="132"/>
      <c r="L11" s="132"/>
      <c r="M11" s="132"/>
      <c r="N11" s="132"/>
      <c r="O11" s="124">
        <f t="shared" si="0"/>
        <v>4</v>
      </c>
    </row>
    <row r="12" spans="1:16" ht="15.75" x14ac:dyDescent="0.25">
      <c r="A12" s="120" t="s">
        <v>134</v>
      </c>
      <c r="B12" s="132">
        <v>1</v>
      </c>
      <c r="C12" s="132"/>
      <c r="D12" s="132">
        <v>1</v>
      </c>
      <c r="E12" s="132">
        <v>1</v>
      </c>
      <c r="F12" s="132"/>
      <c r="G12" s="132"/>
      <c r="H12" s="132">
        <v>1</v>
      </c>
      <c r="I12" s="132"/>
      <c r="J12" s="132"/>
      <c r="K12" s="132"/>
      <c r="L12" s="132"/>
      <c r="M12" s="132"/>
      <c r="N12" s="132"/>
      <c r="O12" s="124">
        <f t="shared" si="0"/>
        <v>4</v>
      </c>
    </row>
    <row r="13" spans="1:16" ht="15.75" x14ac:dyDescent="0.25">
      <c r="A13" s="120" t="s">
        <v>155</v>
      </c>
      <c r="B13" s="132">
        <v>1</v>
      </c>
      <c r="C13" s="132"/>
      <c r="D13" s="132">
        <v>1</v>
      </c>
      <c r="E13" s="132">
        <v>1</v>
      </c>
      <c r="F13" s="132"/>
      <c r="G13" s="132"/>
      <c r="H13" s="132">
        <v>1</v>
      </c>
      <c r="I13" s="132"/>
      <c r="J13" s="132"/>
      <c r="K13" s="132"/>
      <c r="L13" s="132"/>
      <c r="M13" s="132"/>
      <c r="N13" s="132"/>
      <c r="O13" s="124">
        <f t="shared" si="0"/>
        <v>4</v>
      </c>
    </row>
    <row r="14" spans="1:16" ht="15.75" x14ac:dyDescent="0.25">
      <c r="A14" s="120" t="s">
        <v>156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24">
        <f t="shared" si="0"/>
        <v>0</v>
      </c>
    </row>
    <row r="15" spans="1:16" ht="15.75" x14ac:dyDescent="0.25">
      <c r="A15" s="120" t="s">
        <v>157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24">
        <f t="shared" si="0"/>
        <v>0</v>
      </c>
    </row>
    <row r="16" spans="1:16" ht="15.75" x14ac:dyDescent="0.25">
      <c r="A16" s="120" t="s">
        <v>158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24">
        <f t="shared" si="0"/>
        <v>0</v>
      </c>
    </row>
    <row r="17" spans="1:15" ht="15.75" x14ac:dyDescent="0.25">
      <c r="A17" s="120" t="s">
        <v>55</v>
      </c>
      <c r="B17" s="132">
        <v>1</v>
      </c>
      <c r="C17" s="132"/>
      <c r="D17" s="132">
        <v>1</v>
      </c>
      <c r="E17" s="132">
        <v>1</v>
      </c>
      <c r="F17" s="132"/>
      <c r="G17" s="132"/>
      <c r="H17" s="132">
        <v>1</v>
      </c>
      <c r="I17" s="132"/>
      <c r="J17" s="132"/>
      <c r="K17" s="132"/>
      <c r="L17" s="132"/>
      <c r="M17" s="132"/>
      <c r="N17" s="132"/>
      <c r="O17" s="124">
        <f t="shared" si="0"/>
        <v>4</v>
      </c>
    </row>
    <row r="18" spans="1:15" ht="15.75" x14ac:dyDescent="0.25">
      <c r="A18" s="120" t="s">
        <v>56</v>
      </c>
      <c r="B18" s="132">
        <v>1</v>
      </c>
      <c r="C18" s="132"/>
      <c r="D18" s="132"/>
      <c r="E18" s="132">
        <v>1</v>
      </c>
      <c r="F18" s="132"/>
      <c r="G18" s="132"/>
      <c r="H18" s="132">
        <v>1</v>
      </c>
      <c r="I18" s="132"/>
      <c r="J18" s="132"/>
      <c r="K18" s="132"/>
      <c r="L18" s="132"/>
      <c r="M18" s="132"/>
      <c r="N18" s="132"/>
      <c r="O18" s="124">
        <f t="shared" si="0"/>
        <v>3</v>
      </c>
    </row>
    <row r="19" spans="1:15" ht="15.75" x14ac:dyDescent="0.25">
      <c r="A19" s="120" t="s">
        <v>159</v>
      </c>
      <c r="B19" s="132"/>
      <c r="C19" s="132"/>
      <c r="D19" s="132">
        <v>1</v>
      </c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24">
        <f t="shared" si="0"/>
        <v>1</v>
      </c>
    </row>
    <row r="20" spans="1:15" ht="15.75" x14ac:dyDescent="0.25">
      <c r="A20" s="120" t="s">
        <v>171</v>
      </c>
      <c r="B20" s="132"/>
      <c r="C20" s="132"/>
      <c r="D20" s="132"/>
      <c r="E20" s="132"/>
      <c r="F20" s="132"/>
      <c r="G20" s="132"/>
      <c r="H20" s="132"/>
      <c r="I20" s="132"/>
      <c r="J20" s="132">
        <v>0.6</v>
      </c>
      <c r="K20" s="132"/>
      <c r="L20" s="132"/>
      <c r="M20" s="132"/>
      <c r="N20" s="132"/>
      <c r="O20" s="124">
        <f t="shared" si="0"/>
        <v>0.6</v>
      </c>
    </row>
    <row r="21" spans="1:15" ht="15.75" x14ac:dyDescent="0.25">
      <c r="A21" s="120" t="s">
        <v>146</v>
      </c>
      <c r="B21" s="132"/>
      <c r="C21" s="132"/>
      <c r="D21" s="132">
        <v>1</v>
      </c>
      <c r="E21" s="132"/>
      <c r="F21" s="132"/>
      <c r="G21" s="132"/>
      <c r="H21" s="132"/>
      <c r="I21" s="132">
        <v>0.3</v>
      </c>
      <c r="J21" s="132"/>
      <c r="K21" s="132">
        <v>0.5</v>
      </c>
      <c r="L21" s="132"/>
      <c r="M21" s="132"/>
      <c r="N21" s="132"/>
      <c r="O21" s="124">
        <f t="shared" si="0"/>
        <v>1.8</v>
      </c>
    </row>
    <row r="22" spans="1:15" ht="15.75" x14ac:dyDescent="0.25">
      <c r="A22" s="120" t="s">
        <v>160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24">
        <f t="shared" si="0"/>
        <v>0</v>
      </c>
    </row>
    <row r="23" spans="1:15" ht="15.75" x14ac:dyDescent="0.25">
      <c r="A23" s="120" t="s">
        <v>60</v>
      </c>
      <c r="B23" s="132">
        <v>1</v>
      </c>
      <c r="C23" s="132"/>
      <c r="D23" s="132">
        <v>1</v>
      </c>
      <c r="E23" s="132">
        <v>1</v>
      </c>
      <c r="F23" s="132"/>
      <c r="G23" s="132"/>
      <c r="H23" s="132">
        <v>1</v>
      </c>
      <c r="I23" s="132"/>
      <c r="J23" s="132"/>
      <c r="K23" s="132"/>
      <c r="L23" s="132"/>
      <c r="M23" s="132"/>
      <c r="N23" s="132"/>
      <c r="O23" s="124">
        <f t="shared" si="0"/>
        <v>4</v>
      </c>
    </row>
    <row r="24" spans="1:15" ht="15.75" x14ac:dyDescent="0.25">
      <c r="A24" s="120" t="s">
        <v>161</v>
      </c>
      <c r="B24" s="132">
        <v>1</v>
      </c>
      <c r="C24" s="132"/>
      <c r="D24" s="132">
        <v>1</v>
      </c>
      <c r="E24" s="132">
        <v>1</v>
      </c>
      <c r="F24" s="132">
        <v>0.5</v>
      </c>
      <c r="G24" s="132"/>
      <c r="H24" s="132">
        <v>1</v>
      </c>
      <c r="I24" s="132">
        <v>0.3</v>
      </c>
      <c r="J24" s="132"/>
      <c r="K24" s="132"/>
      <c r="L24" s="132"/>
      <c r="M24" s="132"/>
      <c r="N24" s="132"/>
      <c r="O24" s="124">
        <f t="shared" si="0"/>
        <v>4.8</v>
      </c>
    </row>
    <row r="25" spans="1:15" ht="15.75" x14ac:dyDescent="0.25">
      <c r="A25" s="120" t="s">
        <v>162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24">
        <f t="shared" si="0"/>
        <v>0</v>
      </c>
    </row>
    <row r="26" spans="1:15" ht="15.75" x14ac:dyDescent="0.25">
      <c r="A26" s="120" t="s">
        <v>80</v>
      </c>
      <c r="B26" s="132">
        <v>1</v>
      </c>
      <c r="C26" s="132"/>
      <c r="D26" s="132">
        <v>1</v>
      </c>
      <c r="E26" s="132">
        <v>1</v>
      </c>
      <c r="F26" s="132"/>
      <c r="G26" s="132"/>
      <c r="H26" s="132">
        <v>1</v>
      </c>
      <c r="I26" s="132"/>
      <c r="J26" s="132"/>
      <c r="K26" s="132"/>
      <c r="L26" s="132"/>
      <c r="M26" s="132"/>
      <c r="N26" s="132"/>
      <c r="O26" s="124">
        <f t="shared" si="0"/>
        <v>4</v>
      </c>
    </row>
    <row r="27" spans="1:15" ht="15.75" x14ac:dyDescent="0.25">
      <c r="A27" s="120" t="s">
        <v>110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24">
        <f t="shared" si="0"/>
        <v>0</v>
      </c>
    </row>
    <row r="28" spans="1:15" ht="15.75" x14ac:dyDescent="0.25">
      <c r="A28" s="120" t="s">
        <v>145</v>
      </c>
      <c r="B28" s="132">
        <v>1</v>
      </c>
      <c r="C28" s="132"/>
      <c r="D28" s="132">
        <v>1</v>
      </c>
      <c r="E28" s="132">
        <v>1</v>
      </c>
      <c r="F28" s="132"/>
      <c r="G28" s="132"/>
      <c r="H28" s="132">
        <v>1</v>
      </c>
      <c r="I28" s="132"/>
      <c r="J28" s="132"/>
      <c r="K28" s="132"/>
      <c r="L28" s="132"/>
      <c r="M28" s="132"/>
      <c r="N28" s="132"/>
      <c r="O28" s="124">
        <f t="shared" si="0"/>
        <v>4</v>
      </c>
    </row>
    <row r="29" spans="1:15" ht="15.75" x14ac:dyDescent="0.25">
      <c r="A29" s="120" t="s">
        <v>82</v>
      </c>
      <c r="B29" s="132">
        <v>1</v>
      </c>
      <c r="C29" s="132"/>
      <c r="D29" s="132">
        <v>1</v>
      </c>
      <c r="E29" s="132">
        <v>1</v>
      </c>
      <c r="F29" s="132"/>
      <c r="G29" s="132"/>
      <c r="H29" s="132">
        <v>1</v>
      </c>
      <c r="I29" s="132"/>
      <c r="J29" s="132"/>
      <c r="K29" s="132"/>
      <c r="L29" s="132"/>
      <c r="M29" s="132"/>
      <c r="N29" s="132"/>
      <c r="O29" s="124">
        <f t="shared" si="0"/>
        <v>4</v>
      </c>
    </row>
    <row r="30" spans="1:15" ht="15.75" x14ac:dyDescent="0.25">
      <c r="A30" s="120" t="s">
        <v>163</v>
      </c>
      <c r="B30" s="132">
        <v>1</v>
      </c>
      <c r="C30" s="132"/>
      <c r="D30" s="132">
        <v>1</v>
      </c>
      <c r="E30" s="132">
        <v>1</v>
      </c>
      <c r="F30" s="132"/>
      <c r="G30" s="132"/>
      <c r="H30" s="132">
        <v>1</v>
      </c>
      <c r="I30" s="132"/>
      <c r="J30" s="132"/>
      <c r="K30" s="132"/>
      <c r="L30" s="132"/>
      <c r="M30" s="132"/>
      <c r="N30" s="132"/>
      <c r="O30" s="124">
        <f t="shared" si="0"/>
        <v>4</v>
      </c>
    </row>
    <row r="31" spans="1:15" ht="15.75" x14ac:dyDescent="0.25">
      <c r="A31" s="120" t="s">
        <v>113</v>
      </c>
      <c r="B31" s="132">
        <v>1</v>
      </c>
      <c r="C31" s="132"/>
      <c r="D31" s="132">
        <v>1</v>
      </c>
      <c r="E31" s="132">
        <v>1</v>
      </c>
      <c r="F31" s="132"/>
      <c r="G31" s="132"/>
      <c r="H31" s="132">
        <v>1</v>
      </c>
      <c r="I31" s="132"/>
      <c r="J31" s="132"/>
      <c r="K31" s="132"/>
      <c r="L31" s="132"/>
      <c r="M31" s="132"/>
      <c r="N31" s="132"/>
      <c r="O31" s="124">
        <f t="shared" si="0"/>
        <v>4</v>
      </c>
    </row>
    <row r="32" spans="1:15" ht="15.75" x14ac:dyDescent="0.25">
      <c r="A32" s="120" t="s">
        <v>63</v>
      </c>
      <c r="B32" s="132">
        <v>1</v>
      </c>
      <c r="C32" s="132"/>
      <c r="D32" s="132">
        <v>1</v>
      </c>
      <c r="E32" s="132">
        <v>1</v>
      </c>
      <c r="F32" s="132"/>
      <c r="G32" s="132"/>
      <c r="H32" s="132">
        <v>1</v>
      </c>
      <c r="I32" s="132"/>
      <c r="J32" s="132">
        <v>0.6</v>
      </c>
      <c r="K32" s="132">
        <v>0.5</v>
      </c>
      <c r="L32" s="132"/>
      <c r="M32" s="132"/>
      <c r="N32" s="132"/>
      <c r="O32" s="124">
        <f t="shared" si="0"/>
        <v>5.0999999999999996</v>
      </c>
    </row>
    <row r="33" spans="1:15" ht="15.75" x14ac:dyDescent="0.25">
      <c r="A33" s="120" t="s">
        <v>64</v>
      </c>
      <c r="B33" s="132">
        <v>1</v>
      </c>
      <c r="C33" s="132"/>
      <c r="D33" s="132"/>
      <c r="E33" s="132">
        <v>1</v>
      </c>
      <c r="F33" s="132"/>
      <c r="G33" s="132"/>
      <c r="H33" s="132">
        <v>1</v>
      </c>
      <c r="I33" s="132"/>
      <c r="J33" s="132"/>
      <c r="K33" s="132"/>
      <c r="L33" s="132"/>
      <c r="M33" s="132"/>
      <c r="N33" s="132"/>
      <c r="O33" s="124">
        <f t="shared" si="0"/>
        <v>3</v>
      </c>
    </row>
    <row r="34" spans="1:15" ht="15.75" x14ac:dyDescent="0.25">
      <c r="A34" s="120" t="s">
        <v>114</v>
      </c>
      <c r="B34" s="132">
        <v>1</v>
      </c>
      <c r="C34" s="132"/>
      <c r="D34" s="132"/>
      <c r="E34" s="132">
        <v>1</v>
      </c>
      <c r="F34" s="132"/>
      <c r="G34" s="132"/>
      <c r="H34" s="132">
        <v>1</v>
      </c>
      <c r="I34" s="132"/>
      <c r="J34" s="132"/>
      <c r="K34" s="132"/>
      <c r="L34" s="132"/>
      <c r="M34" s="132"/>
      <c r="N34" s="132"/>
      <c r="O34" s="124">
        <f t="shared" si="0"/>
        <v>3</v>
      </c>
    </row>
    <row r="35" spans="1:15" ht="15.75" x14ac:dyDescent="0.25">
      <c r="A35" s="120" t="s">
        <v>135</v>
      </c>
      <c r="B35" s="132">
        <v>1</v>
      </c>
      <c r="C35" s="132"/>
      <c r="D35" s="132">
        <v>1</v>
      </c>
      <c r="E35" s="132">
        <v>1</v>
      </c>
      <c r="F35" s="132"/>
      <c r="G35" s="132"/>
      <c r="H35" s="132">
        <v>1</v>
      </c>
      <c r="I35" s="132"/>
      <c r="J35" s="132"/>
      <c r="K35" s="132"/>
      <c r="L35" s="132"/>
      <c r="M35" s="132"/>
      <c r="N35" s="132"/>
      <c r="O35" s="124">
        <f t="shared" si="0"/>
        <v>4</v>
      </c>
    </row>
    <row r="36" spans="1:15" ht="15.75" x14ac:dyDescent="0.25">
      <c r="A36" s="120" t="s">
        <v>164</v>
      </c>
      <c r="B36" s="132">
        <v>1</v>
      </c>
      <c r="C36" s="132"/>
      <c r="D36" s="132"/>
      <c r="E36" s="132">
        <v>1</v>
      </c>
      <c r="F36" s="132"/>
      <c r="G36" s="132"/>
      <c r="H36" s="132">
        <v>1</v>
      </c>
      <c r="I36" s="132"/>
      <c r="J36" s="132"/>
      <c r="K36" s="132"/>
      <c r="L36" s="132"/>
      <c r="M36" s="132"/>
      <c r="N36" s="132"/>
      <c r="O36" s="124">
        <f t="shared" si="0"/>
        <v>3</v>
      </c>
    </row>
    <row r="37" spans="1:15" ht="15.75" x14ac:dyDescent="0.25">
      <c r="A37" s="120" t="s">
        <v>66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24">
        <f t="shared" si="0"/>
        <v>0</v>
      </c>
    </row>
    <row r="38" spans="1:15" ht="15.75" x14ac:dyDescent="0.25">
      <c r="A38" s="120" t="s">
        <v>67</v>
      </c>
      <c r="B38" s="132">
        <v>1</v>
      </c>
      <c r="C38" s="132"/>
      <c r="D38" s="132">
        <v>1</v>
      </c>
      <c r="E38" s="132">
        <v>1</v>
      </c>
      <c r="F38" s="132"/>
      <c r="G38" s="132"/>
      <c r="H38" s="132">
        <v>1</v>
      </c>
      <c r="I38" s="132"/>
      <c r="J38" s="132"/>
      <c r="K38" s="132"/>
      <c r="L38" s="132"/>
      <c r="M38" s="132"/>
      <c r="N38" s="132"/>
      <c r="O38" s="124">
        <f t="shared" si="0"/>
        <v>4</v>
      </c>
    </row>
    <row r="39" spans="1:15" ht="15.75" x14ac:dyDescent="0.25">
      <c r="A39" s="120" t="s">
        <v>84</v>
      </c>
      <c r="B39" s="132">
        <v>1</v>
      </c>
      <c r="C39" s="132"/>
      <c r="D39" s="132">
        <v>1</v>
      </c>
      <c r="E39" s="132">
        <v>1</v>
      </c>
      <c r="F39" s="132"/>
      <c r="G39" s="132"/>
      <c r="H39" s="132">
        <v>1</v>
      </c>
      <c r="I39" s="132"/>
      <c r="J39" s="132"/>
      <c r="K39" s="132"/>
      <c r="L39" s="132"/>
      <c r="M39" s="132"/>
      <c r="N39" s="132"/>
      <c r="O39" s="124">
        <f t="shared" si="0"/>
        <v>4</v>
      </c>
    </row>
    <row r="40" spans="1:15" ht="15.75" x14ac:dyDescent="0.25">
      <c r="A40" s="120" t="s">
        <v>169</v>
      </c>
      <c r="B40" s="132">
        <v>1</v>
      </c>
      <c r="C40" s="132"/>
      <c r="D40" s="132">
        <v>1</v>
      </c>
      <c r="E40" s="132">
        <v>1</v>
      </c>
      <c r="F40" s="132"/>
      <c r="G40" s="132"/>
      <c r="H40" s="132">
        <v>1</v>
      </c>
      <c r="I40" s="132"/>
      <c r="J40" s="132"/>
      <c r="K40" s="132"/>
      <c r="L40" s="132"/>
      <c r="M40" s="132"/>
      <c r="N40" s="132"/>
      <c r="O40" s="124">
        <f t="shared" si="0"/>
        <v>4</v>
      </c>
    </row>
    <row r="41" spans="1:15" ht="15.75" x14ac:dyDescent="0.25">
      <c r="A41" s="120" t="s">
        <v>170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24">
        <f t="shared" si="0"/>
        <v>0</v>
      </c>
    </row>
    <row r="42" spans="1:15" ht="15.75" x14ac:dyDescent="0.25">
      <c r="A42" s="120" t="s">
        <v>147</v>
      </c>
      <c r="B42" s="132">
        <v>1</v>
      </c>
      <c r="C42" s="132"/>
      <c r="D42" s="132">
        <v>1</v>
      </c>
      <c r="E42" s="132">
        <v>1</v>
      </c>
      <c r="F42" s="132"/>
      <c r="G42" s="132"/>
      <c r="H42" s="132">
        <v>1</v>
      </c>
      <c r="I42" s="132"/>
      <c r="J42" s="132"/>
      <c r="K42" s="132"/>
      <c r="L42" s="132"/>
      <c r="M42" s="132"/>
      <c r="N42" s="132"/>
      <c r="O42" s="124">
        <f t="shared" si="0"/>
        <v>4</v>
      </c>
    </row>
    <row r="43" spans="1:15" ht="15.75" x14ac:dyDescent="0.25">
      <c r="A43" s="120" t="s">
        <v>165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24">
        <f t="shared" si="0"/>
        <v>0</v>
      </c>
    </row>
    <row r="44" spans="1:15" ht="15.75" x14ac:dyDescent="0.25">
      <c r="A44" s="120" t="s">
        <v>71</v>
      </c>
      <c r="B44" s="132">
        <v>1</v>
      </c>
      <c r="C44" s="132"/>
      <c r="D44" s="132">
        <v>1</v>
      </c>
      <c r="E44" s="132">
        <v>1</v>
      </c>
      <c r="F44" s="132"/>
      <c r="G44" s="132"/>
      <c r="H44" s="132">
        <v>1</v>
      </c>
      <c r="I44" s="132"/>
      <c r="J44" s="132"/>
      <c r="K44" s="132"/>
      <c r="L44" s="132"/>
      <c r="M44" s="132"/>
      <c r="N44" s="132"/>
      <c r="O44" s="124">
        <f t="shared" si="0"/>
        <v>4</v>
      </c>
    </row>
    <row r="45" spans="1:15" ht="15.75" x14ac:dyDescent="0.25">
      <c r="A45" s="120" t="s">
        <v>166</v>
      </c>
      <c r="B45" s="132">
        <v>1</v>
      </c>
      <c r="C45" s="132">
        <v>0.5</v>
      </c>
      <c r="D45" s="132">
        <v>1</v>
      </c>
      <c r="E45" s="132">
        <v>1</v>
      </c>
      <c r="F45" s="132">
        <v>0.5</v>
      </c>
      <c r="G45" s="132">
        <v>0.5</v>
      </c>
      <c r="H45" s="132">
        <v>1</v>
      </c>
      <c r="I45" s="132">
        <v>0.3</v>
      </c>
      <c r="J45" s="132"/>
      <c r="K45" s="132">
        <v>0.5</v>
      </c>
      <c r="L45" s="132"/>
      <c r="M45" s="132"/>
      <c r="N45" s="132"/>
      <c r="O45" s="124">
        <f t="shared" si="0"/>
        <v>6.3</v>
      </c>
    </row>
    <row r="46" spans="1:15" ht="15.75" x14ac:dyDescent="0.25">
      <c r="A46" s="120" t="s">
        <v>149</v>
      </c>
      <c r="B46" s="132">
        <v>1</v>
      </c>
      <c r="C46" s="132"/>
      <c r="D46" s="132">
        <v>1</v>
      </c>
      <c r="E46" s="132">
        <v>1</v>
      </c>
      <c r="F46" s="132"/>
      <c r="G46" s="132"/>
      <c r="H46" s="132">
        <v>1</v>
      </c>
      <c r="I46" s="132"/>
      <c r="J46" s="132"/>
      <c r="K46" s="132"/>
      <c r="L46" s="132"/>
      <c r="M46" s="132"/>
      <c r="N46" s="132"/>
      <c r="O46" s="124">
        <f t="shared" si="0"/>
        <v>4</v>
      </c>
    </row>
    <row r="47" spans="1:15" ht="15.75" x14ac:dyDescent="0.25">
      <c r="A47" s="120" t="s">
        <v>72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24">
        <f t="shared" si="0"/>
        <v>0</v>
      </c>
    </row>
    <row r="48" spans="1:15" ht="15.75" x14ac:dyDescent="0.25">
      <c r="A48" s="120" t="s">
        <v>167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>
        <v>0.5</v>
      </c>
      <c r="L48" s="132"/>
      <c r="M48" s="132"/>
      <c r="N48" s="132"/>
      <c r="O48" s="124">
        <f t="shared" si="0"/>
        <v>0.5</v>
      </c>
    </row>
    <row r="49" spans="1:15" ht="15.75" x14ac:dyDescent="0.25">
      <c r="A49" s="120" t="s">
        <v>168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24">
        <f t="shared" si="0"/>
        <v>0</v>
      </c>
    </row>
    <row r="50" spans="1:15" ht="15.75" x14ac:dyDescent="0.25">
      <c r="A50" s="120" t="s">
        <v>117</v>
      </c>
      <c r="B50" s="132">
        <v>1</v>
      </c>
      <c r="C50" s="132"/>
      <c r="D50" s="132">
        <v>1</v>
      </c>
      <c r="E50" s="132">
        <v>1</v>
      </c>
      <c r="F50" s="132"/>
      <c r="G50" s="132"/>
      <c r="H50" s="132">
        <v>1</v>
      </c>
      <c r="I50" s="132"/>
      <c r="J50" s="132"/>
      <c r="K50" s="132">
        <v>0.5</v>
      </c>
      <c r="L50" s="132"/>
      <c r="M50" s="132"/>
      <c r="N50" s="132"/>
      <c r="O50" s="124">
        <f t="shared" si="0"/>
        <v>4.5</v>
      </c>
    </row>
    <row r="51" spans="1:15" ht="15.75" x14ac:dyDescent="0.25">
      <c r="A51" s="120" t="s">
        <v>118</v>
      </c>
      <c r="B51" s="132">
        <v>1</v>
      </c>
      <c r="C51" s="132"/>
      <c r="D51" s="132">
        <v>1</v>
      </c>
      <c r="E51" s="132">
        <v>1</v>
      </c>
      <c r="F51" s="132"/>
      <c r="G51" s="132">
        <v>0.5</v>
      </c>
      <c r="H51" s="132">
        <v>1</v>
      </c>
      <c r="I51" s="132"/>
      <c r="J51" s="132">
        <v>0.6</v>
      </c>
      <c r="K51" s="132"/>
      <c r="L51" s="132"/>
      <c r="M51" s="132"/>
      <c r="N51" s="132"/>
      <c r="O51" s="124">
        <f t="shared" si="0"/>
        <v>5.0999999999999996</v>
      </c>
    </row>
    <row r="52" spans="1:15" ht="15.75" x14ac:dyDescent="0.25">
      <c r="A52" s="120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24"/>
    </row>
    <row r="53" spans="1:15" ht="15.75" x14ac:dyDescent="0.25">
      <c r="A53" s="127" t="s">
        <v>78</v>
      </c>
      <c r="B53" s="126">
        <f>SUM(B2:B52)</f>
        <v>31</v>
      </c>
      <c r="C53" s="126"/>
      <c r="D53" s="126">
        <f t="shared" ref="D53:N53" si="1">SUM(D2:D52)</f>
        <v>28</v>
      </c>
      <c r="E53" s="126">
        <f t="shared" si="1"/>
        <v>31</v>
      </c>
      <c r="F53" s="126">
        <f t="shared" si="1"/>
        <v>1</v>
      </c>
      <c r="G53" s="126">
        <f t="shared" si="1"/>
        <v>1</v>
      </c>
      <c r="H53" s="126">
        <f t="shared" si="1"/>
        <v>31</v>
      </c>
      <c r="I53" s="126">
        <f t="shared" si="1"/>
        <v>0.89999999999999991</v>
      </c>
      <c r="J53" s="126">
        <f t="shared" si="1"/>
        <v>3</v>
      </c>
      <c r="K53" s="126">
        <f t="shared" si="1"/>
        <v>3.5</v>
      </c>
      <c r="L53" s="126">
        <f t="shared" si="1"/>
        <v>0</v>
      </c>
      <c r="M53" s="126">
        <f t="shared" si="1"/>
        <v>0</v>
      </c>
      <c r="N53" s="126">
        <f t="shared" si="1"/>
        <v>0</v>
      </c>
      <c r="O53" s="125">
        <f>SUM(B53:N53)</f>
        <v>130.4</v>
      </c>
    </row>
  </sheetData>
  <sortState xmlns:xlrd2="http://schemas.microsoft.com/office/spreadsheetml/2017/richdata2" ref="A2:M51">
    <sortCondition ref="A51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2"/>
  <sheetViews>
    <sheetView zoomScale="70" zoomScaleNormal="70" workbookViewId="0">
      <selection activeCell="B7" sqref="B7"/>
    </sheetView>
  </sheetViews>
  <sheetFormatPr defaultRowHeight="15" x14ac:dyDescent="0.25"/>
  <cols>
    <col min="1" max="1" width="51.85546875" customWidth="1"/>
    <col min="2" max="15" width="14.140625" customWidth="1"/>
    <col min="16" max="16" width="18.28515625" style="5" bestFit="1" customWidth="1"/>
    <col min="17" max="17" width="25.7109375" customWidth="1"/>
  </cols>
  <sheetData>
    <row r="1" spans="1:17" s="119" customFormat="1" ht="15.75" x14ac:dyDescent="0.25">
      <c r="A1" s="122" t="s">
        <v>32</v>
      </c>
      <c r="B1" s="123">
        <v>45355</v>
      </c>
      <c r="C1" s="123">
        <v>45356</v>
      </c>
      <c r="D1" s="123">
        <v>45357</v>
      </c>
      <c r="E1" s="123">
        <v>45362</v>
      </c>
      <c r="F1" s="123">
        <v>45369</v>
      </c>
      <c r="G1" s="123">
        <v>45369</v>
      </c>
      <c r="H1" s="123">
        <v>45371</v>
      </c>
      <c r="I1" s="123">
        <v>45371</v>
      </c>
      <c r="J1" s="123">
        <v>45376</v>
      </c>
      <c r="K1" s="123">
        <v>45378</v>
      </c>
      <c r="L1" s="123"/>
      <c r="M1" s="123"/>
      <c r="N1" s="123"/>
      <c r="O1" s="123"/>
      <c r="P1" s="122" t="s">
        <v>78</v>
      </c>
      <c r="Q1" s="122" t="s">
        <v>78</v>
      </c>
    </row>
    <row r="2" spans="1:17" ht="15.75" x14ac:dyDescent="0.25">
      <c r="A2" s="120" t="s">
        <v>87</v>
      </c>
      <c r="B2" s="132">
        <v>1</v>
      </c>
      <c r="C2" s="132"/>
      <c r="D2" s="132"/>
      <c r="E2" s="132">
        <v>1</v>
      </c>
      <c r="F2" s="132"/>
      <c r="G2" s="132">
        <v>1</v>
      </c>
      <c r="H2" s="132"/>
      <c r="I2" s="132"/>
      <c r="J2" s="132">
        <v>1</v>
      </c>
      <c r="K2" s="132"/>
      <c r="L2" s="132"/>
      <c r="M2" s="132"/>
      <c r="N2" s="132"/>
      <c r="O2" s="132"/>
      <c r="P2" s="124">
        <f>SUM(B2:O2)</f>
        <v>4</v>
      </c>
      <c r="Q2" s="131">
        <v>10</v>
      </c>
    </row>
    <row r="3" spans="1:17" ht="15.75" x14ac:dyDescent="0.25">
      <c r="A3" s="120" t="s">
        <v>122</v>
      </c>
      <c r="B3" s="132">
        <v>1</v>
      </c>
      <c r="C3" s="132"/>
      <c r="D3" s="132"/>
      <c r="E3" s="132">
        <v>1</v>
      </c>
      <c r="F3" s="132">
        <v>0.5</v>
      </c>
      <c r="G3" s="132">
        <v>1</v>
      </c>
      <c r="H3" s="132"/>
      <c r="I3" s="132">
        <v>1.5</v>
      </c>
      <c r="J3" s="132">
        <v>1</v>
      </c>
      <c r="K3" s="132">
        <v>0.5</v>
      </c>
      <c r="L3" s="132"/>
      <c r="M3" s="132"/>
      <c r="N3" s="132"/>
      <c r="O3" s="132"/>
      <c r="P3" s="124">
        <f t="shared" ref="P3:P50" si="0">SUM(B3:O3)</f>
        <v>6.5</v>
      </c>
    </row>
    <row r="4" spans="1:17" ht="15.75" x14ac:dyDescent="0.25">
      <c r="A4" s="120" t="s">
        <v>148</v>
      </c>
      <c r="B4" s="132">
        <v>1</v>
      </c>
      <c r="C4" s="132"/>
      <c r="D4" s="132"/>
      <c r="E4" s="132">
        <v>1</v>
      </c>
      <c r="F4" s="132"/>
      <c r="G4" s="132">
        <v>1</v>
      </c>
      <c r="H4" s="132"/>
      <c r="I4" s="132"/>
      <c r="J4" s="132">
        <v>1</v>
      </c>
      <c r="K4" s="132">
        <v>0.5</v>
      </c>
      <c r="L4" s="132"/>
      <c r="M4" s="132"/>
      <c r="N4" s="132"/>
      <c r="O4" s="132"/>
      <c r="P4" s="124">
        <f t="shared" si="0"/>
        <v>4.5</v>
      </c>
    </row>
    <row r="5" spans="1:17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24">
        <f t="shared" si="0"/>
        <v>0</v>
      </c>
    </row>
    <row r="6" spans="1:17" ht="15.75" x14ac:dyDescent="0.25">
      <c r="A6" s="120" t="s">
        <v>119</v>
      </c>
      <c r="B6" s="132">
        <v>1</v>
      </c>
      <c r="C6" s="132"/>
      <c r="D6" s="132"/>
      <c r="E6" s="132">
        <v>1</v>
      </c>
      <c r="F6" s="132"/>
      <c r="G6" s="132">
        <v>1</v>
      </c>
      <c r="H6" s="132"/>
      <c r="I6" s="132"/>
      <c r="J6" s="132">
        <v>1</v>
      </c>
      <c r="K6" s="132"/>
      <c r="L6" s="132"/>
      <c r="M6" s="132"/>
      <c r="N6" s="132"/>
      <c r="O6" s="132"/>
      <c r="P6" s="124">
        <f t="shared" si="0"/>
        <v>4</v>
      </c>
    </row>
    <row r="7" spans="1:17" ht="15.75" x14ac:dyDescent="0.25">
      <c r="A7" s="120" t="s">
        <v>107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24">
        <f t="shared" si="0"/>
        <v>0</v>
      </c>
    </row>
    <row r="8" spans="1:17" ht="15.75" x14ac:dyDescent="0.25">
      <c r="A8" s="120" t="s">
        <v>152</v>
      </c>
      <c r="B8" s="132">
        <v>1</v>
      </c>
      <c r="C8" s="132"/>
      <c r="D8" s="132"/>
      <c r="E8" s="132">
        <v>1</v>
      </c>
      <c r="F8" s="132"/>
      <c r="G8" s="132">
        <v>1</v>
      </c>
      <c r="H8" s="132"/>
      <c r="I8" s="132"/>
      <c r="J8" s="132">
        <v>1</v>
      </c>
      <c r="K8" s="132"/>
      <c r="L8" s="132"/>
      <c r="M8" s="132"/>
      <c r="N8" s="132"/>
      <c r="O8" s="132"/>
      <c r="P8" s="124">
        <f t="shared" si="0"/>
        <v>4</v>
      </c>
    </row>
    <row r="9" spans="1:17" ht="15.75" x14ac:dyDescent="0.25">
      <c r="A9" s="120" t="s">
        <v>153</v>
      </c>
      <c r="B9" s="132">
        <v>1</v>
      </c>
      <c r="C9" s="132"/>
      <c r="D9" s="132"/>
      <c r="E9" s="132">
        <v>1</v>
      </c>
      <c r="F9" s="132">
        <v>0.5</v>
      </c>
      <c r="G9" s="132"/>
      <c r="H9" s="132"/>
      <c r="I9" s="132"/>
      <c r="J9" s="132">
        <v>1</v>
      </c>
      <c r="K9" s="132"/>
      <c r="L9" s="132"/>
      <c r="M9" s="132"/>
      <c r="N9" s="132"/>
      <c r="O9" s="132"/>
      <c r="P9" s="124">
        <f t="shared" si="0"/>
        <v>3.5</v>
      </c>
    </row>
    <row r="10" spans="1:17" ht="15.75" x14ac:dyDescent="0.25">
      <c r="A10" s="120" t="s">
        <v>154</v>
      </c>
      <c r="B10" s="132">
        <v>1</v>
      </c>
      <c r="C10" s="132">
        <v>0.5</v>
      </c>
      <c r="D10" s="132">
        <v>0.5</v>
      </c>
      <c r="E10" s="132">
        <v>1</v>
      </c>
      <c r="F10" s="132"/>
      <c r="G10" s="132">
        <v>1</v>
      </c>
      <c r="H10" s="132"/>
      <c r="I10" s="132"/>
      <c r="J10" s="132">
        <v>1</v>
      </c>
      <c r="K10" s="132"/>
      <c r="L10" s="132"/>
      <c r="M10" s="132"/>
      <c r="N10" s="132"/>
      <c r="O10" s="132"/>
      <c r="P10" s="124">
        <f t="shared" si="0"/>
        <v>5</v>
      </c>
    </row>
    <row r="11" spans="1:17" ht="15.75" x14ac:dyDescent="0.25">
      <c r="A11" s="120" t="s">
        <v>134</v>
      </c>
      <c r="B11" s="132">
        <v>1</v>
      </c>
      <c r="C11" s="132"/>
      <c r="D11" s="132"/>
      <c r="E11" s="132">
        <v>1</v>
      </c>
      <c r="F11" s="132">
        <v>0.5</v>
      </c>
      <c r="G11" s="132"/>
      <c r="H11" s="132">
        <v>0.5</v>
      </c>
      <c r="I11" s="132"/>
      <c r="J11" s="132">
        <v>1</v>
      </c>
      <c r="K11" s="132"/>
      <c r="L11" s="132"/>
      <c r="M11" s="132"/>
      <c r="N11" s="132"/>
      <c r="O11" s="132"/>
      <c r="P11" s="124">
        <f t="shared" si="0"/>
        <v>4</v>
      </c>
    </row>
    <row r="12" spans="1:17" ht="15.75" x14ac:dyDescent="0.25">
      <c r="A12" s="120" t="s">
        <v>155</v>
      </c>
      <c r="B12" s="132">
        <v>1</v>
      </c>
      <c r="C12" s="132"/>
      <c r="D12" s="132"/>
      <c r="E12" s="132">
        <v>1</v>
      </c>
      <c r="F12" s="132"/>
      <c r="G12" s="132">
        <v>1</v>
      </c>
      <c r="H12" s="132"/>
      <c r="I12" s="132"/>
      <c r="J12" s="132">
        <v>1</v>
      </c>
      <c r="K12" s="132"/>
      <c r="L12" s="132"/>
      <c r="M12" s="132"/>
      <c r="N12" s="132"/>
      <c r="O12" s="132"/>
      <c r="P12" s="124">
        <f t="shared" si="0"/>
        <v>4</v>
      </c>
    </row>
    <row r="13" spans="1:17" ht="15.75" x14ac:dyDescent="0.25">
      <c r="A13" s="120" t="s">
        <v>156</v>
      </c>
      <c r="B13" s="132">
        <v>1</v>
      </c>
      <c r="C13" s="132"/>
      <c r="D13" s="132"/>
      <c r="E13" s="132">
        <v>1</v>
      </c>
      <c r="F13" s="132"/>
      <c r="G13" s="132"/>
      <c r="H13" s="132"/>
      <c r="I13" s="132"/>
      <c r="J13" s="132">
        <v>1</v>
      </c>
      <c r="K13" s="132"/>
      <c r="L13" s="132"/>
      <c r="M13" s="132"/>
      <c r="N13" s="132"/>
      <c r="O13" s="132"/>
      <c r="P13" s="124">
        <f t="shared" si="0"/>
        <v>3</v>
      </c>
    </row>
    <row r="14" spans="1:17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>
        <v>1.5</v>
      </c>
      <c r="J14" s="132"/>
      <c r="K14" s="132"/>
      <c r="L14" s="132"/>
      <c r="M14" s="132"/>
      <c r="N14" s="132"/>
      <c r="O14" s="132"/>
      <c r="P14" s="124">
        <f t="shared" si="0"/>
        <v>1.5</v>
      </c>
    </row>
    <row r="15" spans="1:17" ht="15.75" x14ac:dyDescent="0.25">
      <c r="A15" s="120" t="s">
        <v>158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24">
        <f t="shared" si="0"/>
        <v>0</v>
      </c>
    </row>
    <row r="16" spans="1:17" ht="15.75" x14ac:dyDescent="0.25">
      <c r="A16" s="120" t="s">
        <v>55</v>
      </c>
      <c r="B16" s="132">
        <v>1</v>
      </c>
      <c r="C16" s="132"/>
      <c r="D16" s="132"/>
      <c r="E16" s="132">
        <v>1</v>
      </c>
      <c r="F16" s="132">
        <v>0.5</v>
      </c>
      <c r="G16" s="132">
        <v>1</v>
      </c>
      <c r="H16" s="132">
        <v>0.5</v>
      </c>
      <c r="I16" s="132">
        <v>1.5</v>
      </c>
      <c r="J16" s="132">
        <v>1</v>
      </c>
      <c r="K16" s="132"/>
      <c r="L16" s="132"/>
      <c r="M16" s="132"/>
      <c r="N16" s="132"/>
      <c r="O16" s="132"/>
      <c r="P16" s="124">
        <f t="shared" si="0"/>
        <v>6.5</v>
      </c>
    </row>
    <row r="17" spans="1:16" ht="15.75" x14ac:dyDescent="0.25">
      <c r="A17" s="120" t="s">
        <v>56</v>
      </c>
      <c r="B17" s="132"/>
      <c r="C17" s="132"/>
      <c r="D17" s="132"/>
      <c r="E17" s="132"/>
      <c r="F17" s="132"/>
      <c r="G17" s="132">
        <v>1</v>
      </c>
      <c r="H17" s="132"/>
      <c r="I17" s="132"/>
      <c r="J17" s="132"/>
      <c r="K17" s="132"/>
      <c r="L17" s="132"/>
      <c r="M17" s="132"/>
      <c r="N17" s="132"/>
      <c r="O17" s="132"/>
      <c r="P17" s="124">
        <f t="shared" si="0"/>
        <v>1</v>
      </c>
    </row>
    <row r="18" spans="1:16" ht="15.75" x14ac:dyDescent="0.25">
      <c r="A18" s="120" t="s">
        <v>171</v>
      </c>
      <c r="B18" s="132">
        <v>1</v>
      </c>
      <c r="C18" s="132"/>
      <c r="D18" s="132"/>
      <c r="E18" s="132">
        <v>1</v>
      </c>
      <c r="F18" s="132"/>
      <c r="G18" s="132">
        <v>1</v>
      </c>
      <c r="H18" s="132"/>
      <c r="I18" s="132"/>
      <c r="J18" s="132">
        <v>1</v>
      </c>
      <c r="K18" s="132"/>
      <c r="L18" s="132"/>
      <c r="M18" s="132"/>
      <c r="N18" s="132"/>
      <c r="O18" s="132"/>
      <c r="P18" s="124">
        <f t="shared" si="0"/>
        <v>4</v>
      </c>
    </row>
    <row r="19" spans="1:16" ht="15.75" x14ac:dyDescent="0.25">
      <c r="A19" s="120" t="s">
        <v>146</v>
      </c>
      <c r="B19" s="132"/>
      <c r="C19" s="132">
        <v>0.5</v>
      </c>
      <c r="D19" s="132">
        <v>0.5</v>
      </c>
      <c r="E19" s="132"/>
      <c r="F19" s="132">
        <v>0.5</v>
      </c>
      <c r="G19" s="132"/>
      <c r="H19" s="132">
        <v>0.5</v>
      </c>
      <c r="I19" s="132"/>
      <c r="J19" s="132"/>
      <c r="K19" s="132">
        <v>0.5</v>
      </c>
      <c r="L19" s="132"/>
      <c r="M19" s="132"/>
      <c r="N19" s="132"/>
      <c r="O19" s="132"/>
      <c r="P19" s="124">
        <f t="shared" si="0"/>
        <v>2.5</v>
      </c>
    </row>
    <row r="20" spans="1:16" ht="15.75" x14ac:dyDescent="0.25">
      <c r="A20" s="120" t="s">
        <v>160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24">
        <f t="shared" si="0"/>
        <v>0</v>
      </c>
    </row>
    <row r="21" spans="1:16" ht="15.75" x14ac:dyDescent="0.25">
      <c r="A21" s="120" t="s">
        <v>60</v>
      </c>
      <c r="B21" s="132">
        <v>1</v>
      </c>
      <c r="C21" s="132"/>
      <c r="D21" s="132"/>
      <c r="E21" s="132">
        <v>1</v>
      </c>
      <c r="F21" s="132"/>
      <c r="G21" s="132">
        <v>1</v>
      </c>
      <c r="H21" s="132"/>
      <c r="I21" s="132"/>
      <c r="J21" s="132">
        <v>1</v>
      </c>
      <c r="K21" s="132"/>
      <c r="L21" s="132"/>
      <c r="M21" s="132"/>
      <c r="N21" s="132"/>
      <c r="O21" s="132"/>
      <c r="P21" s="124">
        <f t="shared" si="0"/>
        <v>4</v>
      </c>
    </row>
    <row r="22" spans="1:16" ht="15.75" x14ac:dyDescent="0.25">
      <c r="A22" s="120" t="s">
        <v>161</v>
      </c>
      <c r="B22" s="132">
        <v>1</v>
      </c>
      <c r="C22" s="132"/>
      <c r="D22" s="132"/>
      <c r="E22" s="132">
        <v>1</v>
      </c>
      <c r="F22" s="132"/>
      <c r="G22" s="132">
        <v>1</v>
      </c>
      <c r="H22" s="132"/>
      <c r="I22" s="132"/>
      <c r="J22" s="132">
        <v>1</v>
      </c>
      <c r="K22" s="132"/>
      <c r="L22" s="132"/>
      <c r="M22" s="132"/>
      <c r="N22" s="132"/>
      <c r="O22" s="132"/>
      <c r="P22" s="124">
        <f t="shared" si="0"/>
        <v>4</v>
      </c>
    </row>
    <row r="23" spans="1:16" ht="15.75" x14ac:dyDescent="0.25">
      <c r="A23" s="120" t="s">
        <v>162</v>
      </c>
      <c r="B23" s="132">
        <v>1</v>
      </c>
      <c r="C23" s="132"/>
      <c r="D23" s="132"/>
      <c r="E23" s="132">
        <v>1</v>
      </c>
      <c r="F23" s="132"/>
      <c r="G23" s="132">
        <v>1</v>
      </c>
      <c r="H23" s="132"/>
      <c r="I23" s="132"/>
      <c r="J23" s="132">
        <v>1</v>
      </c>
      <c r="K23" s="132"/>
      <c r="L23" s="132"/>
      <c r="M23" s="132"/>
      <c r="N23" s="132"/>
      <c r="O23" s="132"/>
      <c r="P23" s="124">
        <f t="shared" si="0"/>
        <v>4</v>
      </c>
    </row>
    <row r="24" spans="1:16" ht="15.75" x14ac:dyDescent="0.25">
      <c r="A24" s="120" t="s">
        <v>80</v>
      </c>
      <c r="B24" s="132">
        <v>1</v>
      </c>
      <c r="C24" s="132"/>
      <c r="D24" s="132"/>
      <c r="E24" s="132">
        <v>1</v>
      </c>
      <c r="F24" s="132"/>
      <c r="G24" s="132">
        <v>1</v>
      </c>
      <c r="H24" s="132"/>
      <c r="I24" s="132"/>
      <c r="J24" s="132">
        <v>1</v>
      </c>
      <c r="K24" s="132"/>
      <c r="L24" s="132"/>
      <c r="M24" s="132"/>
      <c r="N24" s="132"/>
      <c r="O24" s="132"/>
      <c r="P24" s="124">
        <f t="shared" si="0"/>
        <v>4</v>
      </c>
    </row>
    <row r="25" spans="1:16" ht="15.75" x14ac:dyDescent="0.25">
      <c r="A25" s="120" t="s">
        <v>110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24">
        <f t="shared" si="0"/>
        <v>0</v>
      </c>
    </row>
    <row r="26" spans="1:16" ht="15.75" x14ac:dyDescent="0.25">
      <c r="A26" s="120" t="s">
        <v>145</v>
      </c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24">
        <f t="shared" si="0"/>
        <v>0</v>
      </c>
    </row>
    <row r="27" spans="1:16" ht="15.75" x14ac:dyDescent="0.25">
      <c r="A27" s="120" t="s">
        <v>82</v>
      </c>
      <c r="B27" s="132"/>
      <c r="C27" s="132"/>
      <c r="D27" s="132"/>
      <c r="E27" s="132"/>
      <c r="F27" s="132"/>
      <c r="G27" s="132">
        <v>1</v>
      </c>
      <c r="H27" s="132"/>
      <c r="I27" s="132"/>
      <c r="J27" s="132"/>
      <c r="K27" s="132"/>
      <c r="L27" s="132"/>
      <c r="M27" s="132"/>
      <c r="N27" s="132"/>
      <c r="O27" s="132"/>
      <c r="P27" s="124">
        <f t="shared" si="0"/>
        <v>1</v>
      </c>
    </row>
    <row r="28" spans="1:16" ht="15.75" x14ac:dyDescent="0.25">
      <c r="A28" s="120" t="s">
        <v>163</v>
      </c>
      <c r="B28" s="132">
        <v>1</v>
      </c>
      <c r="C28" s="132"/>
      <c r="D28" s="132"/>
      <c r="E28" s="132">
        <v>1</v>
      </c>
      <c r="F28" s="132"/>
      <c r="G28" s="132">
        <v>1</v>
      </c>
      <c r="H28" s="132"/>
      <c r="I28" s="132"/>
      <c r="J28" s="132">
        <v>1</v>
      </c>
      <c r="K28" s="132"/>
      <c r="L28" s="132"/>
      <c r="M28" s="132"/>
      <c r="N28" s="132"/>
      <c r="O28" s="132"/>
      <c r="P28" s="124">
        <f t="shared" si="0"/>
        <v>4</v>
      </c>
    </row>
    <row r="29" spans="1:16" ht="15.75" x14ac:dyDescent="0.25">
      <c r="A29" s="120" t="s">
        <v>113</v>
      </c>
      <c r="B29" s="132">
        <v>1</v>
      </c>
      <c r="C29" s="132"/>
      <c r="D29" s="132"/>
      <c r="E29" s="132">
        <v>1</v>
      </c>
      <c r="F29" s="132"/>
      <c r="G29" s="132">
        <v>1</v>
      </c>
      <c r="H29" s="132"/>
      <c r="I29" s="132"/>
      <c r="J29" s="132">
        <v>1</v>
      </c>
      <c r="K29" s="132"/>
      <c r="L29" s="132"/>
      <c r="M29" s="132"/>
      <c r="N29" s="132"/>
      <c r="O29" s="132"/>
      <c r="P29" s="124">
        <f t="shared" si="0"/>
        <v>4</v>
      </c>
    </row>
    <row r="30" spans="1:16" ht="15.75" x14ac:dyDescent="0.25">
      <c r="A30" s="120" t="s">
        <v>63</v>
      </c>
      <c r="B30" s="132"/>
      <c r="C30" s="132"/>
      <c r="D30" s="132"/>
      <c r="E30" s="132"/>
      <c r="F30" s="132"/>
      <c r="G30" s="132">
        <v>1</v>
      </c>
      <c r="H30" s="132"/>
      <c r="I30" s="132"/>
      <c r="J30" s="132"/>
      <c r="K30" s="132"/>
      <c r="L30" s="132"/>
      <c r="M30" s="132"/>
      <c r="N30" s="132"/>
      <c r="O30" s="132"/>
      <c r="P30" s="124">
        <f t="shared" si="0"/>
        <v>1</v>
      </c>
    </row>
    <row r="31" spans="1:16" ht="15.75" x14ac:dyDescent="0.25">
      <c r="A31" s="120" t="s">
        <v>64</v>
      </c>
      <c r="B31" s="132">
        <v>1</v>
      </c>
      <c r="C31" s="132"/>
      <c r="D31" s="132"/>
      <c r="E31" s="132">
        <v>1</v>
      </c>
      <c r="F31" s="132"/>
      <c r="G31" s="132">
        <v>1</v>
      </c>
      <c r="H31" s="132"/>
      <c r="I31" s="132"/>
      <c r="J31" s="132">
        <v>1</v>
      </c>
      <c r="K31" s="132"/>
      <c r="L31" s="132"/>
      <c r="M31" s="132"/>
      <c r="N31" s="132"/>
      <c r="O31" s="132"/>
      <c r="P31" s="124">
        <f t="shared" si="0"/>
        <v>4</v>
      </c>
    </row>
    <row r="32" spans="1:16" ht="15.75" x14ac:dyDescent="0.25">
      <c r="A32" s="120" t="s">
        <v>114</v>
      </c>
      <c r="B32" s="132">
        <v>1</v>
      </c>
      <c r="C32" s="132"/>
      <c r="D32" s="132"/>
      <c r="E32" s="132">
        <v>1</v>
      </c>
      <c r="F32" s="132"/>
      <c r="G32" s="132">
        <v>1</v>
      </c>
      <c r="H32" s="132">
        <v>0.5</v>
      </c>
      <c r="I32" s="132"/>
      <c r="J32" s="132">
        <v>1</v>
      </c>
      <c r="K32" s="132"/>
      <c r="L32" s="132"/>
      <c r="M32" s="132"/>
      <c r="N32" s="132"/>
      <c r="O32" s="132"/>
      <c r="P32" s="124">
        <f t="shared" si="0"/>
        <v>4.5</v>
      </c>
    </row>
    <row r="33" spans="1:16" ht="15.75" x14ac:dyDescent="0.25">
      <c r="A33" s="120" t="s">
        <v>115</v>
      </c>
      <c r="B33" s="132">
        <v>1</v>
      </c>
      <c r="C33" s="132"/>
      <c r="D33" s="132"/>
      <c r="E33" s="132">
        <v>1</v>
      </c>
      <c r="F33" s="132"/>
      <c r="G33" s="132">
        <v>1</v>
      </c>
      <c r="H33" s="132"/>
      <c r="I33" s="132">
        <v>1.5</v>
      </c>
      <c r="J33" s="132">
        <v>1</v>
      </c>
      <c r="K33" s="132"/>
      <c r="L33" s="132"/>
      <c r="M33" s="132"/>
      <c r="N33" s="132"/>
      <c r="O33" s="132"/>
      <c r="P33" s="124">
        <f t="shared" si="0"/>
        <v>5.5</v>
      </c>
    </row>
    <row r="34" spans="1:16" ht="15.75" x14ac:dyDescent="0.25">
      <c r="A34" s="120" t="s">
        <v>135</v>
      </c>
      <c r="B34" s="132">
        <v>1</v>
      </c>
      <c r="C34" s="132"/>
      <c r="D34" s="132"/>
      <c r="E34" s="132">
        <v>1</v>
      </c>
      <c r="F34" s="132"/>
      <c r="G34" s="132">
        <v>1</v>
      </c>
      <c r="H34" s="132"/>
      <c r="I34" s="132"/>
      <c r="J34" s="132">
        <v>1</v>
      </c>
      <c r="K34" s="132"/>
      <c r="L34" s="132"/>
      <c r="M34" s="132"/>
      <c r="N34" s="132"/>
      <c r="O34" s="132"/>
      <c r="P34" s="124">
        <f t="shared" si="0"/>
        <v>4</v>
      </c>
    </row>
    <row r="35" spans="1:16" ht="15.75" x14ac:dyDescent="0.25">
      <c r="A35" s="120" t="s">
        <v>164</v>
      </c>
      <c r="B35" s="132">
        <v>1</v>
      </c>
      <c r="C35" s="132"/>
      <c r="D35" s="132"/>
      <c r="E35" s="132">
        <v>1</v>
      </c>
      <c r="F35" s="132"/>
      <c r="G35" s="132"/>
      <c r="H35" s="132"/>
      <c r="I35" s="132"/>
      <c r="J35" s="132">
        <v>1</v>
      </c>
      <c r="K35" s="132"/>
      <c r="L35" s="132"/>
      <c r="M35" s="132"/>
      <c r="N35" s="132"/>
      <c r="O35" s="132"/>
      <c r="P35" s="124">
        <f t="shared" si="0"/>
        <v>3</v>
      </c>
    </row>
    <row r="36" spans="1:16" ht="15.75" x14ac:dyDescent="0.25">
      <c r="A36" s="120" t="s">
        <v>66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24">
        <f t="shared" si="0"/>
        <v>0</v>
      </c>
    </row>
    <row r="37" spans="1:16" ht="15.75" x14ac:dyDescent="0.25">
      <c r="A37" s="120" t="s">
        <v>67</v>
      </c>
      <c r="B37" s="132">
        <v>1</v>
      </c>
      <c r="C37" s="132"/>
      <c r="D37" s="132"/>
      <c r="E37" s="132">
        <v>1</v>
      </c>
      <c r="F37" s="132"/>
      <c r="G37" s="132">
        <v>1</v>
      </c>
      <c r="H37" s="132"/>
      <c r="I37" s="132"/>
      <c r="J37" s="132">
        <v>1</v>
      </c>
      <c r="K37" s="132"/>
      <c r="L37" s="132"/>
      <c r="M37" s="132"/>
      <c r="N37" s="132"/>
      <c r="O37" s="132"/>
      <c r="P37" s="124">
        <f t="shared" si="0"/>
        <v>4</v>
      </c>
    </row>
    <row r="38" spans="1:16" ht="15.75" x14ac:dyDescent="0.25">
      <c r="A38" s="120" t="s">
        <v>84</v>
      </c>
      <c r="B38" s="132">
        <v>1</v>
      </c>
      <c r="C38" s="132"/>
      <c r="D38" s="132"/>
      <c r="E38" s="132">
        <v>1</v>
      </c>
      <c r="F38" s="132"/>
      <c r="G38" s="132">
        <v>1</v>
      </c>
      <c r="H38" s="132"/>
      <c r="I38" s="132"/>
      <c r="J38" s="132">
        <v>1</v>
      </c>
      <c r="K38" s="132"/>
      <c r="L38" s="132"/>
      <c r="M38" s="132"/>
      <c r="N38" s="132"/>
      <c r="O38" s="132"/>
      <c r="P38" s="124">
        <f t="shared" si="0"/>
        <v>4</v>
      </c>
    </row>
    <row r="39" spans="1:16" ht="15.75" x14ac:dyDescent="0.25">
      <c r="A39" s="120" t="s">
        <v>169</v>
      </c>
      <c r="B39" s="132">
        <v>1</v>
      </c>
      <c r="C39" s="132">
        <v>0.5</v>
      </c>
      <c r="D39" s="132"/>
      <c r="E39" s="132">
        <v>1</v>
      </c>
      <c r="F39" s="132"/>
      <c r="G39" s="132">
        <v>1</v>
      </c>
      <c r="H39" s="132"/>
      <c r="I39" s="132">
        <v>1.5</v>
      </c>
      <c r="J39" s="132">
        <v>1</v>
      </c>
      <c r="K39" s="132">
        <v>0.5</v>
      </c>
      <c r="L39" s="132"/>
      <c r="M39" s="132"/>
      <c r="N39" s="132"/>
      <c r="O39" s="132"/>
      <c r="P39" s="124">
        <f t="shared" si="0"/>
        <v>6.5</v>
      </c>
    </row>
    <row r="40" spans="1:16" ht="15.75" x14ac:dyDescent="0.25">
      <c r="A40" s="120" t="s">
        <v>170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24">
        <f t="shared" si="0"/>
        <v>0</v>
      </c>
    </row>
    <row r="41" spans="1:16" ht="15.75" x14ac:dyDescent="0.25">
      <c r="A41" s="120" t="s">
        <v>147</v>
      </c>
      <c r="B41" s="132">
        <v>1</v>
      </c>
      <c r="C41" s="132"/>
      <c r="D41" s="132"/>
      <c r="E41" s="132">
        <v>1</v>
      </c>
      <c r="F41" s="132"/>
      <c r="G41" s="132">
        <v>1</v>
      </c>
      <c r="H41" s="132"/>
      <c r="I41" s="132"/>
      <c r="J41" s="132">
        <v>1</v>
      </c>
      <c r="K41" s="132"/>
      <c r="L41" s="132"/>
      <c r="M41" s="132"/>
      <c r="N41" s="132"/>
      <c r="O41" s="132"/>
      <c r="P41" s="124">
        <f t="shared" si="0"/>
        <v>4</v>
      </c>
    </row>
    <row r="42" spans="1:16" ht="15.75" x14ac:dyDescent="0.25">
      <c r="A42" s="120" t="s">
        <v>165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24">
        <f t="shared" si="0"/>
        <v>0</v>
      </c>
    </row>
    <row r="43" spans="1:16" ht="15.75" x14ac:dyDescent="0.25">
      <c r="A43" s="120" t="s">
        <v>71</v>
      </c>
      <c r="B43" s="132">
        <v>1</v>
      </c>
      <c r="C43" s="132"/>
      <c r="D43" s="132"/>
      <c r="E43" s="132">
        <v>1</v>
      </c>
      <c r="F43" s="132"/>
      <c r="G43" s="132">
        <v>1</v>
      </c>
      <c r="H43" s="132"/>
      <c r="I43" s="132"/>
      <c r="J43" s="132">
        <v>1</v>
      </c>
      <c r="K43" s="132"/>
      <c r="L43" s="132"/>
      <c r="M43" s="132"/>
      <c r="N43" s="132"/>
      <c r="O43" s="132"/>
      <c r="P43" s="124">
        <f t="shared" si="0"/>
        <v>4</v>
      </c>
    </row>
    <row r="44" spans="1:16" ht="15.75" x14ac:dyDescent="0.25">
      <c r="A44" s="120" t="s">
        <v>166</v>
      </c>
      <c r="B44" s="132"/>
      <c r="C44" s="132"/>
      <c r="D44" s="132"/>
      <c r="E44" s="132"/>
      <c r="F44" s="132">
        <v>0.5</v>
      </c>
      <c r="G44" s="132"/>
      <c r="H44" s="132">
        <v>0.5</v>
      </c>
      <c r="I44" s="132"/>
      <c r="J44" s="132"/>
      <c r="K44" s="132"/>
      <c r="L44" s="132"/>
      <c r="M44" s="132"/>
      <c r="N44" s="132"/>
      <c r="O44" s="132"/>
      <c r="P44" s="124">
        <f t="shared" si="0"/>
        <v>1</v>
      </c>
    </row>
    <row r="45" spans="1:16" ht="15.75" x14ac:dyDescent="0.25">
      <c r="A45" s="120" t="s">
        <v>149</v>
      </c>
      <c r="B45" s="132">
        <v>1</v>
      </c>
      <c r="C45" s="132"/>
      <c r="D45" s="132"/>
      <c r="E45" s="132">
        <v>1</v>
      </c>
      <c r="F45" s="132"/>
      <c r="G45" s="132">
        <v>1</v>
      </c>
      <c r="H45" s="132"/>
      <c r="I45" s="132"/>
      <c r="J45" s="132">
        <v>1</v>
      </c>
      <c r="K45" s="132"/>
      <c r="L45" s="132"/>
      <c r="M45" s="132"/>
      <c r="N45" s="132"/>
      <c r="O45" s="132"/>
      <c r="P45" s="124">
        <f t="shared" si="0"/>
        <v>4</v>
      </c>
    </row>
    <row r="46" spans="1:16" ht="15.75" x14ac:dyDescent="0.25">
      <c r="A46" s="120" t="s">
        <v>72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24">
        <f t="shared" si="0"/>
        <v>0</v>
      </c>
    </row>
    <row r="47" spans="1:16" ht="15.75" x14ac:dyDescent="0.25">
      <c r="A47" s="120" t="s">
        <v>167</v>
      </c>
      <c r="B47" s="132">
        <v>1</v>
      </c>
      <c r="C47" s="132">
        <v>0.5</v>
      </c>
      <c r="D47" s="132">
        <v>0.5</v>
      </c>
      <c r="E47" s="132">
        <v>1</v>
      </c>
      <c r="F47" s="132">
        <v>0.5</v>
      </c>
      <c r="G47" s="132"/>
      <c r="H47" s="132">
        <v>0.5</v>
      </c>
      <c r="I47" s="132"/>
      <c r="J47" s="132">
        <v>1</v>
      </c>
      <c r="K47" s="132">
        <v>0.5</v>
      </c>
      <c r="L47" s="132"/>
      <c r="M47" s="132"/>
      <c r="N47" s="132"/>
      <c r="O47" s="132"/>
      <c r="P47" s="124">
        <f t="shared" si="0"/>
        <v>5.5</v>
      </c>
    </row>
    <row r="48" spans="1:16" ht="15.75" x14ac:dyDescent="0.25">
      <c r="A48" s="120" t="s">
        <v>168</v>
      </c>
      <c r="B48" s="132"/>
      <c r="C48" s="132"/>
      <c r="D48" s="132"/>
      <c r="E48" s="132"/>
      <c r="F48" s="132"/>
      <c r="G48" s="132"/>
      <c r="H48" s="132"/>
      <c r="I48" s="132">
        <v>1.5</v>
      </c>
      <c r="J48" s="132"/>
      <c r="K48" s="132"/>
      <c r="L48" s="132"/>
      <c r="M48" s="132"/>
      <c r="N48" s="132"/>
      <c r="O48" s="132"/>
      <c r="P48" s="124">
        <f t="shared" si="0"/>
        <v>1.5</v>
      </c>
    </row>
    <row r="49" spans="1:16" ht="15.75" x14ac:dyDescent="0.25">
      <c r="A49" s="120" t="s">
        <v>117</v>
      </c>
      <c r="B49" s="132">
        <v>1</v>
      </c>
      <c r="C49" s="132"/>
      <c r="D49" s="132"/>
      <c r="E49" s="132">
        <v>1</v>
      </c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24">
        <f t="shared" si="0"/>
        <v>2</v>
      </c>
    </row>
    <row r="50" spans="1:16" ht="15.75" x14ac:dyDescent="0.25">
      <c r="A50" s="120" t="s">
        <v>118</v>
      </c>
      <c r="B50" s="132">
        <v>1</v>
      </c>
      <c r="C50" s="132"/>
      <c r="D50" s="132"/>
      <c r="E50" s="132">
        <v>1</v>
      </c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24">
        <f t="shared" si="0"/>
        <v>2</v>
      </c>
    </row>
    <row r="51" spans="1:16" ht="15.75" x14ac:dyDescent="0.25">
      <c r="A51" s="120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24"/>
    </row>
    <row r="52" spans="1:16" ht="15.75" x14ac:dyDescent="0.25">
      <c r="A52" s="127" t="s">
        <v>78</v>
      </c>
      <c r="B52" s="126">
        <f>SUM(B2:B51)</f>
        <v>32</v>
      </c>
      <c r="C52" s="126"/>
      <c r="D52" s="126">
        <f t="shared" ref="D52:O52" si="1">SUM(D2:D51)</f>
        <v>1.5</v>
      </c>
      <c r="E52" s="126">
        <f t="shared" si="1"/>
        <v>32</v>
      </c>
      <c r="F52" s="126">
        <f t="shared" si="1"/>
        <v>3.5</v>
      </c>
      <c r="G52" s="126">
        <f t="shared" si="1"/>
        <v>28</v>
      </c>
      <c r="H52" s="126">
        <f t="shared" si="1"/>
        <v>3</v>
      </c>
      <c r="I52" s="126">
        <f t="shared" si="1"/>
        <v>9</v>
      </c>
      <c r="J52" s="126">
        <f t="shared" si="1"/>
        <v>30</v>
      </c>
      <c r="K52" s="126">
        <f t="shared" si="1"/>
        <v>2.5</v>
      </c>
      <c r="L52" s="126">
        <f t="shared" si="1"/>
        <v>0</v>
      </c>
      <c r="M52" s="126">
        <f t="shared" si="1"/>
        <v>0</v>
      </c>
      <c r="N52" s="126">
        <f t="shared" si="1"/>
        <v>0</v>
      </c>
      <c r="O52" s="126">
        <f t="shared" si="1"/>
        <v>0</v>
      </c>
      <c r="P52" s="125">
        <f>SUM(B52:O52)</f>
        <v>141.5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2"/>
  <sheetViews>
    <sheetView zoomScale="70" zoomScaleNormal="70" workbookViewId="0">
      <selection activeCell="C7" sqref="C7"/>
    </sheetView>
  </sheetViews>
  <sheetFormatPr defaultRowHeight="15" x14ac:dyDescent="0.25"/>
  <cols>
    <col min="1" max="1" width="51.85546875" customWidth="1"/>
    <col min="2" max="14" width="14.140625" customWidth="1"/>
    <col min="15" max="15" width="18.28515625" style="5" bestFit="1" customWidth="1"/>
    <col min="16" max="16" width="25.7109375" customWidth="1"/>
  </cols>
  <sheetData>
    <row r="1" spans="1:16" s="119" customFormat="1" ht="15.75" x14ac:dyDescent="0.25">
      <c r="A1" s="122" t="s">
        <v>32</v>
      </c>
      <c r="B1" s="123">
        <v>45383</v>
      </c>
      <c r="C1" s="123">
        <v>45414</v>
      </c>
      <c r="D1" s="123">
        <v>45390</v>
      </c>
      <c r="E1" s="123">
        <v>45397</v>
      </c>
      <c r="F1" s="123">
        <v>45398</v>
      </c>
      <c r="G1" s="123">
        <v>45401</v>
      </c>
      <c r="H1" s="123">
        <v>45404</v>
      </c>
      <c r="I1" s="123">
        <v>45411</v>
      </c>
      <c r="J1" s="123"/>
      <c r="K1" s="123"/>
      <c r="L1" s="123"/>
      <c r="M1" s="123"/>
      <c r="N1" s="123"/>
      <c r="O1" s="122" t="s">
        <v>78</v>
      </c>
      <c r="P1" s="122" t="s">
        <v>78</v>
      </c>
    </row>
    <row r="2" spans="1:16" ht="15.75" x14ac:dyDescent="0.25">
      <c r="A2" s="120" t="s">
        <v>87</v>
      </c>
      <c r="B2" s="132">
        <v>1</v>
      </c>
      <c r="C2" s="132"/>
      <c r="D2" s="132">
        <v>1</v>
      </c>
      <c r="E2" s="132">
        <v>1</v>
      </c>
      <c r="F2" s="132"/>
      <c r="G2" s="132"/>
      <c r="H2" s="132">
        <v>1</v>
      </c>
      <c r="I2" s="132">
        <v>1</v>
      </c>
      <c r="J2" s="132"/>
      <c r="K2" s="132"/>
      <c r="L2" s="132"/>
      <c r="M2" s="132"/>
      <c r="N2" s="132"/>
      <c r="O2" s="124">
        <f>SUM(B2:N2)</f>
        <v>5</v>
      </c>
      <c r="P2" s="131">
        <v>5</v>
      </c>
    </row>
    <row r="3" spans="1:16" ht="15.75" x14ac:dyDescent="0.25">
      <c r="A3" s="120" t="s">
        <v>122</v>
      </c>
      <c r="B3" s="132">
        <v>1</v>
      </c>
      <c r="C3" s="132">
        <v>0.5</v>
      </c>
      <c r="D3" s="132">
        <v>1</v>
      </c>
      <c r="E3" s="132">
        <v>1</v>
      </c>
      <c r="F3" s="132">
        <v>0.5</v>
      </c>
      <c r="G3" s="132">
        <v>0.5</v>
      </c>
      <c r="H3" s="132">
        <v>1</v>
      </c>
      <c r="I3" s="132">
        <v>1</v>
      </c>
      <c r="J3" s="132"/>
      <c r="K3" s="132"/>
      <c r="L3" s="132"/>
      <c r="M3" s="132"/>
      <c r="N3" s="132"/>
      <c r="O3" s="124">
        <f t="shared" ref="O3:O51" si="0">SUM(B3:N3)</f>
        <v>6.5</v>
      </c>
    </row>
    <row r="4" spans="1:16" ht="15.75" x14ac:dyDescent="0.25">
      <c r="A4" s="120" t="s">
        <v>172</v>
      </c>
      <c r="B4" s="132">
        <v>1</v>
      </c>
      <c r="C4" s="132"/>
      <c r="D4" s="132">
        <v>1</v>
      </c>
      <c r="E4" s="132">
        <v>1</v>
      </c>
      <c r="F4" s="132"/>
      <c r="G4" s="132">
        <v>0.5</v>
      </c>
      <c r="H4" s="132">
        <v>1</v>
      </c>
      <c r="I4" s="132">
        <v>1</v>
      </c>
      <c r="J4" s="132"/>
      <c r="K4" s="132"/>
      <c r="L4" s="132"/>
      <c r="M4" s="132"/>
      <c r="N4" s="132"/>
      <c r="O4" s="124">
        <f t="shared" si="0"/>
        <v>5.5</v>
      </c>
    </row>
    <row r="5" spans="1:16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24">
        <f t="shared" si="0"/>
        <v>0</v>
      </c>
    </row>
    <row r="6" spans="1:16" ht="15.75" x14ac:dyDescent="0.25">
      <c r="A6" s="120" t="s">
        <v>119</v>
      </c>
      <c r="B6" s="132">
        <v>1</v>
      </c>
      <c r="C6" s="132"/>
      <c r="D6" s="132">
        <v>1</v>
      </c>
      <c r="E6" s="132">
        <v>1</v>
      </c>
      <c r="F6" s="132"/>
      <c r="G6" s="132"/>
      <c r="H6" s="132">
        <v>1</v>
      </c>
      <c r="I6" s="132">
        <v>1</v>
      </c>
      <c r="J6" s="132"/>
      <c r="K6" s="132"/>
      <c r="L6" s="132"/>
      <c r="M6" s="132"/>
      <c r="N6" s="132"/>
      <c r="O6" s="124">
        <f t="shared" si="0"/>
        <v>5</v>
      </c>
    </row>
    <row r="7" spans="1:16" ht="15.75" x14ac:dyDescent="0.25">
      <c r="A7" s="120" t="s">
        <v>107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24">
        <f t="shared" si="0"/>
        <v>0</v>
      </c>
    </row>
    <row r="8" spans="1:16" ht="15.75" x14ac:dyDescent="0.25">
      <c r="A8" s="120" t="s">
        <v>152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24">
        <f t="shared" si="0"/>
        <v>0</v>
      </c>
    </row>
    <row r="9" spans="1:16" ht="15.75" x14ac:dyDescent="0.25">
      <c r="A9" s="120" t="s">
        <v>153</v>
      </c>
      <c r="B9" s="132">
        <v>1</v>
      </c>
      <c r="C9" s="132"/>
      <c r="D9" s="132">
        <v>1</v>
      </c>
      <c r="E9" s="132">
        <v>1</v>
      </c>
      <c r="F9" s="132">
        <v>0.5</v>
      </c>
      <c r="G9" s="132"/>
      <c r="H9" s="132">
        <v>1</v>
      </c>
      <c r="I9" s="132">
        <v>1</v>
      </c>
      <c r="J9" s="132"/>
      <c r="K9" s="132"/>
      <c r="L9" s="132"/>
      <c r="M9" s="132"/>
      <c r="N9" s="132"/>
      <c r="O9" s="124">
        <f t="shared" si="0"/>
        <v>5.5</v>
      </c>
    </row>
    <row r="10" spans="1:16" ht="15.75" x14ac:dyDescent="0.25">
      <c r="A10" s="120" t="s">
        <v>154</v>
      </c>
      <c r="B10" s="132">
        <v>1</v>
      </c>
      <c r="C10" s="132">
        <v>0.5</v>
      </c>
      <c r="D10" s="132">
        <v>1</v>
      </c>
      <c r="E10" s="132">
        <v>1</v>
      </c>
      <c r="F10" s="132"/>
      <c r="G10" s="132"/>
      <c r="H10" s="132">
        <v>1</v>
      </c>
      <c r="I10" s="132">
        <v>1</v>
      </c>
      <c r="J10" s="132"/>
      <c r="K10" s="132"/>
      <c r="L10" s="132"/>
      <c r="M10" s="132"/>
      <c r="N10" s="132"/>
      <c r="O10" s="124">
        <f t="shared" si="0"/>
        <v>5.5</v>
      </c>
    </row>
    <row r="11" spans="1:16" ht="15.75" x14ac:dyDescent="0.25">
      <c r="A11" s="120" t="s">
        <v>134</v>
      </c>
      <c r="B11" s="132">
        <v>1</v>
      </c>
      <c r="C11" s="132"/>
      <c r="D11" s="132">
        <v>1</v>
      </c>
      <c r="E11" s="132">
        <v>1</v>
      </c>
      <c r="F11" s="132"/>
      <c r="G11" s="132"/>
      <c r="H11" s="132">
        <v>1</v>
      </c>
      <c r="I11" s="132">
        <v>1</v>
      </c>
      <c r="J11" s="132"/>
      <c r="K11" s="132"/>
      <c r="L11" s="132"/>
      <c r="M11" s="132"/>
      <c r="N11" s="132"/>
      <c r="O11" s="124">
        <f t="shared" si="0"/>
        <v>5</v>
      </c>
    </row>
    <row r="12" spans="1:16" ht="15.75" x14ac:dyDescent="0.25">
      <c r="A12" s="120" t="s">
        <v>155</v>
      </c>
      <c r="B12" s="132"/>
      <c r="C12" s="132"/>
      <c r="D12" s="132">
        <v>1</v>
      </c>
      <c r="E12" s="132">
        <v>1</v>
      </c>
      <c r="F12" s="132"/>
      <c r="G12" s="132"/>
      <c r="H12" s="132">
        <v>1</v>
      </c>
      <c r="I12" s="132">
        <v>1</v>
      </c>
      <c r="J12" s="132"/>
      <c r="K12" s="132"/>
      <c r="L12" s="132"/>
      <c r="M12" s="132"/>
      <c r="N12" s="132"/>
      <c r="O12" s="124">
        <f t="shared" si="0"/>
        <v>4</v>
      </c>
    </row>
    <row r="13" spans="1:16" ht="15.75" x14ac:dyDescent="0.25">
      <c r="A13" s="120" t="s">
        <v>156</v>
      </c>
      <c r="B13" s="132">
        <v>1</v>
      </c>
      <c r="C13" s="132"/>
      <c r="D13" s="132">
        <v>1</v>
      </c>
      <c r="E13" s="132">
        <v>1</v>
      </c>
      <c r="F13" s="132"/>
      <c r="G13" s="132"/>
      <c r="H13" s="132">
        <v>1</v>
      </c>
      <c r="I13" s="132">
        <v>1</v>
      </c>
      <c r="J13" s="132"/>
      <c r="K13" s="132"/>
      <c r="L13" s="132"/>
      <c r="M13" s="132"/>
      <c r="N13" s="132"/>
      <c r="O13" s="124">
        <f t="shared" si="0"/>
        <v>5</v>
      </c>
    </row>
    <row r="14" spans="1:16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24">
        <f t="shared" si="0"/>
        <v>0</v>
      </c>
    </row>
    <row r="15" spans="1:16" ht="15.75" x14ac:dyDescent="0.25">
      <c r="A15" s="120" t="s">
        <v>158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24">
        <f t="shared" si="0"/>
        <v>0</v>
      </c>
    </row>
    <row r="16" spans="1:16" ht="15.75" x14ac:dyDescent="0.25">
      <c r="A16" s="120" t="s">
        <v>55</v>
      </c>
      <c r="B16" s="132">
        <v>1</v>
      </c>
      <c r="C16" s="132"/>
      <c r="D16" s="132">
        <v>1</v>
      </c>
      <c r="E16" s="132">
        <v>1</v>
      </c>
      <c r="F16" s="132"/>
      <c r="G16" s="132"/>
      <c r="H16" s="132">
        <v>1</v>
      </c>
      <c r="I16" s="132">
        <v>1</v>
      </c>
      <c r="J16" s="132"/>
      <c r="K16" s="132"/>
      <c r="L16" s="132"/>
      <c r="M16" s="132"/>
      <c r="N16" s="132"/>
      <c r="O16" s="124">
        <f t="shared" si="0"/>
        <v>5</v>
      </c>
    </row>
    <row r="17" spans="1:15" ht="15.75" x14ac:dyDescent="0.25">
      <c r="A17" s="120" t="s">
        <v>56</v>
      </c>
      <c r="B17" s="132">
        <v>1</v>
      </c>
      <c r="C17" s="132"/>
      <c r="D17" s="132">
        <v>1</v>
      </c>
      <c r="E17" s="132">
        <v>1</v>
      </c>
      <c r="F17" s="132"/>
      <c r="G17" s="132"/>
      <c r="H17" s="132">
        <v>1</v>
      </c>
      <c r="I17" s="132">
        <v>1</v>
      </c>
      <c r="J17" s="132"/>
      <c r="K17" s="132"/>
      <c r="L17" s="132"/>
      <c r="M17" s="132"/>
      <c r="N17" s="132"/>
      <c r="O17" s="124">
        <f t="shared" si="0"/>
        <v>5</v>
      </c>
    </row>
    <row r="18" spans="1:15" ht="15.75" x14ac:dyDescent="0.25">
      <c r="A18" s="120" t="s">
        <v>171</v>
      </c>
      <c r="B18" s="132">
        <v>1</v>
      </c>
      <c r="C18" s="132"/>
      <c r="D18" s="132">
        <v>1</v>
      </c>
      <c r="E18" s="132">
        <v>1</v>
      </c>
      <c r="F18" s="132"/>
      <c r="G18" s="132"/>
      <c r="H18" s="132">
        <v>1</v>
      </c>
      <c r="I18" s="132">
        <v>1</v>
      </c>
      <c r="J18" s="132"/>
      <c r="K18" s="132"/>
      <c r="L18" s="132"/>
      <c r="M18" s="132"/>
      <c r="N18" s="132"/>
      <c r="O18" s="124">
        <f t="shared" si="0"/>
        <v>5</v>
      </c>
    </row>
    <row r="19" spans="1:15" ht="15.75" x14ac:dyDescent="0.25">
      <c r="A19" s="120" t="s">
        <v>173</v>
      </c>
      <c r="B19" s="132"/>
      <c r="C19" s="132">
        <v>0.5</v>
      </c>
      <c r="D19" s="132"/>
      <c r="E19" s="132"/>
      <c r="F19" s="132">
        <v>0.5</v>
      </c>
      <c r="G19" s="132">
        <v>0.5</v>
      </c>
      <c r="H19" s="132"/>
      <c r="I19" s="132"/>
      <c r="J19" s="132"/>
      <c r="K19" s="132"/>
      <c r="L19" s="132"/>
      <c r="M19" s="132"/>
      <c r="N19" s="132"/>
      <c r="O19" s="124">
        <f t="shared" si="0"/>
        <v>1.5</v>
      </c>
    </row>
    <row r="20" spans="1:15" ht="15.75" x14ac:dyDescent="0.25">
      <c r="A20" s="120" t="s">
        <v>160</v>
      </c>
      <c r="B20" s="132"/>
      <c r="C20" s="132"/>
      <c r="D20" s="132">
        <v>1</v>
      </c>
      <c r="E20" s="132">
        <v>1</v>
      </c>
      <c r="F20" s="132"/>
      <c r="G20" s="132"/>
      <c r="H20" s="132">
        <v>1</v>
      </c>
      <c r="I20" s="132">
        <v>1</v>
      </c>
      <c r="J20" s="132"/>
      <c r="K20" s="132"/>
      <c r="L20" s="132"/>
      <c r="M20" s="132"/>
      <c r="N20" s="132"/>
      <c r="O20" s="124">
        <f t="shared" si="0"/>
        <v>4</v>
      </c>
    </row>
    <row r="21" spans="1:15" ht="15.75" x14ac:dyDescent="0.25">
      <c r="A21" s="120" t="s">
        <v>60</v>
      </c>
      <c r="B21" s="132"/>
      <c r="C21" s="132"/>
      <c r="D21" s="132">
        <v>1</v>
      </c>
      <c r="E21" s="132">
        <v>1</v>
      </c>
      <c r="F21" s="132"/>
      <c r="G21" s="132"/>
      <c r="H21" s="132">
        <v>1</v>
      </c>
      <c r="I21" s="132">
        <v>1</v>
      </c>
      <c r="J21" s="132"/>
      <c r="K21" s="132"/>
      <c r="L21" s="132"/>
      <c r="M21" s="132"/>
      <c r="N21" s="132"/>
      <c r="O21" s="124">
        <f t="shared" si="0"/>
        <v>4</v>
      </c>
    </row>
    <row r="22" spans="1:15" ht="15.75" x14ac:dyDescent="0.25">
      <c r="A22" s="120" t="s">
        <v>161</v>
      </c>
      <c r="B22" s="132">
        <v>1</v>
      </c>
      <c r="C22" s="132"/>
      <c r="D22" s="132">
        <v>1</v>
      </c>
      <c r="E22" s="132">
        <v>1</v>
      </c>
      <c r="F22" s="132">
        <v>0.5</v>
      </c>
      <c r="G22" s="132"/>
      <c r="H22" s="132">
        <v>1</v>
      </c>
      <c r="I22" s="132">
        <v>1</v>
      </c>
      <c r="J22" s="132"/>
      <c r="K22" s="132"/>
      <c r="L22" s="132"/>
      <c r="M22" s="132"/>
      <c r="N22" s="132"/>
      <c r="O22" s="124">
        <f t="shared" si="0"/>
        <v>5.5</v>
      </c>
    </row>
    <row r="23" spans="1:15" ht="15.75" x14ac:dyDescent="0.25">
      <c r="A23" s="120" t="s">
        <v>162</v>
      </c>
      <c r="B23" s="132">
        <v>1</v>
      </c>
      <c r="C23" s="132"/>
      <c r="D23" s="132">
        <v>1</v>
      </c>
      <c r="E23" s="132">
        <v>1</v>
      </c>
      <c r="F23" s="132"/>
      <c r="G23" s="132"/>
      <c r="H23" s="132">
        <v>1</v>
      </c>
      <c r="I23" s="132">
        <v>1</v>
      </c>
      <c r="J23" s="132"/>
      <c r="K23" s="132"/>
      <c r="L23" s="132"/>
      <c r="M23" s="132"/>
      <c r="N23" s="132"/>
      <c r="O23" s="124">
        <f t="shared" si="0"/>
        <v>5</v>
      </c>
    </row>
    <row r="24" spans="1:15" ht="15.75" x14ac:dyDescent="0.25">
      <c r="A24" s="120" t="s">
        <v>80</v>
      </c>
      <c r="B24" s="132">
        <v>1</v>
      </c>
      <c r="C24" s="132"/>
      <c r="D24" s="132">
        <v>1</v>
      </c>
      <c r="E24" s="132">
        <v>1</v>
      </c>
      <c r="F24" s="132"/>
      <c r="G24" s="132"/>
      <c r="H24" s="132">
        <v>1</v>
      </c>
      <c r="I24" s="132">
        <v>1</v>
      </c>
      <c r="J24" s="132"/>
      <c r="K24" s="132"/>
      <c r="L24" s="132"/>
      <c r="M24" s="132"/>
      <c r="N24" s="132"/>
      <c r="O24" s="124">
        <f t="shared" si="0"/>
        <v>5</v>
      </c>
    </row>
    <row r="25" spans="1:15" ht="15.75" x14ac:dyDescent="0.25">
      <c r="A25" s="120" t="s">
        <v>110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24">
        <f t="shared" si="0"/>
        <v>0</v>
      </c>
    </row>
    <row r="26" spans="1:15" ht="15.75" x14ac:dyDescent="0.25">
      <c r="A26" s="120" t="s">
        <v>145</v>
      </c>
      <c r="B26" s="132"/>
      <c r="C26" s="132"/>
      <c r="D26" s="132">
        <v>1</v>
      </c>
      <c r="E26" s="132">
        <v>1</v>
      </c>
      <c r="F26" s="132"/>
      <c r="G26" s="132"/>
      <c r="H26" s="132">
        <v>1</v>
      </c>
      <c r="I26" s="132">
        <v>1</v>
      </c>
      <c r="J26" s="132"/>
      <c r="K26" s="132"/>
      <c r="L26" s="132"/>
      <c r="M26" s="132"/>
      <c r="N26" s="132"/>
      <c r="O26" s="124">
        <f t="shared" si="0"/>
        <v>4</v>
      </c>
    </row>
    <row r="27" spans="1:15" ht="15.75" x14ac:dyDescent="0.25">
      <c r="A27" s="120" t="s">
        <v>82</v>
      </c>
      <c r="B27" s="132">
        <v>1</v>
      </c>
      <c r="C27" s="132"/>
      <c r="D27" s="132">
        <v>1</v>
      </c>
      <c r="E27" s="132">
        <v>1</v>
      </c>
      <c r="F27" s="132"/>
      <c r="G27" s="132"/>
      <c r="H27" s="132">
        <v>1</v>
      </c>
      <c r="I27" s="132">
        <v>1</v>
      </c>
      <c r="J27" s="132"/>
      <c r="K27" s="132"/>
      <c r="L27" s="132"/>
      <c r="M27" s="132"/>
      <c r="N27" s="132"/>
      <c r="O27" s="124">
        <f t="shared" si="0"/>
        <v>5</v>
      </c>
    </row>
    <row r="28" spans="1:15" ht="15.75" x14ac:dyDescent="0.25">
      <c r="A28" s="120" t="s">
        <v>163</v>
      </c>
      <c r="B28" s="132">
        <v>1</v>
      </c>
      <c r="C28" s="132"/>
      <c r="D28" s="132">
        <v>1</v>
      </c>
      <c r="E28" s="132">
        <v>1</v>
      </c>
      <c r="F28" s="132"/>
      <c r="G28" s="132"/>
      <c r="H28" s="132">
        <v>1</v>
      </c>
      <c r="I28" s="132">
        <v>1</v>
      </c>
      <c r="J28" s="132"/>
      <c r="K28" s="132"/>
      <c r="L28" s="132"/>
      <c r="M28" s="132"/>
      <c r="N28" s="132"/>
      <c r="O28" s="124">
        <f t="shared" si="0"/>
        <v>5</v>
      </c>
    </row>
    <row r="29" spans="1:15" ht="15.75" x14ac:dyDescent="0.25">
      <c r="A29" s="120" t="s">
        <v>113</v>
      </c>
      <c r="B29" s="132">
        <v>1</v>
      </c>
      <c r="C29" s="132"/>
      <c r="D29" s="132">
        <v>1</v>
      </c>
      <c r="E29" s="132">
        <v>1</v>
      </c>
      <c r="F29" s="132"/>
      <c r="G29" s="132"/>
      <c r="H29" s="132">
        <v>1</v>
      </c>
      <c r="I29" s="132">
        <v>1</v>
      </c>
      <c r="J29" s="132"/>
      <c r="K29" s="132"/>
      <c r="L29" s="132"/>
      <c r="M29" s="132"/>
      <c r="N29" s="132"/>
      <c r="O29" s="124">
        <f t="shared" si="0"/>
        <v>5</v>
      </c>
    </row>
    <row r="30" spans="1:15" ht="15.75" x14ac:dyDescent="0.25">
      <c r="A30" s="120" t="s">
        <v>63</v>
      </c>
      <c r="B30" s="132">
        <v>1</v>
      </c>
      <c r="C30" s="132"/>
      <c r="D30" s="132">
        <v>1</v>
      </c>
      <c r="E30" s="132">
        <v>1</v>
      </c>
      <c r="F30" s="132"/>
      <c r="G30" s="132"/>
      <c r="H30" s="132">
        <v>1</v>
      </c>
      <c r="I30" s="132">
        <v>1</v>
      </c>
      <c r="J30" s="132"/>
      <c r="K30" s="132"/>
      <c r="L30" s="132"/>
      <c r="M30" s="132"/>
      <c r="N30" s="132"/>
      <c r="O30" s="124">
        <f t="shared" si="0"/>
        <v>5</v>
      </c>
    </row>
    <row r="31" spans="1:15" ht="15.75" x14ac:dyDescent="0.25">
      <c r="A31" s="120" t="s">
        <v>64</v>
      </c>
      <c r="B31" s="132">
        <v>1</v>
      </c>
      <c r="C31" s="132"/>
      <c r="D31" s="132">
        <v>1</v>
      </c>
      <c r="E31" s="132">
        <v>1</v>
      </c>
      <c r="F31" s="132"/>
      <c r="G31" s="132"/>
      <c r="H31" s="132">
        <v>1</v>
      </c>
      <c r="I31" s="132">
        <v>1</v>
      </c>
      <c r="J31" s="132"/>
      <c r="K31" s="132"/>
      <c r="L31" s="132"/>
      <c r="M31" s="132"/>
      <c r="N31" s="132"/>
      <c r="O31" s="124">
        <f t="shared" si="0"/>
        <v>5</v>
      </c>
    </row>
    <row r="32" spans="1:15" ht="15.75" x14ac:dyDescent="0.25">
      <c r="A32" s="120" t="s">
        <v>114</v>
      </c>
      <c r="B32" s="132">
        <v>1</v>
      </c>
      <c r="C32" s="132"/>
      <c r="D32" s="132">
        <v>1</v>
      </c>
      <c r="E32" s="132">
        <v>1</v>
      </c>
      <c r="F32" s="132"/>
      <c r="G32" s="132"/>
      <c r="H32" s="132">
        <v>1</v>
      </c>
      <c r="I32" s="132">
        <v>1</v>
      </c>
      <c r="J32" s="132"/>
      <c r="K32" s="132"/>
      <c r="L32" s="132"/>
      <c r="M32" s="132"/>
      <c r="N32" s="132"/>
      <c r="O32" s="124">
        <f t="shared" si="0"/>
        <v>5</v>
      </c>
    </row>
    <row r="33" spans="1:15" ht="15.75" x14ac:dyDescent="0.25">
      <c r="A33" s="120" t="s">
        <v>115</v>
      </c>
      <c r="B33" s="132">
        <v>1</v>
      </c>
      <c r="C33" s="132"/>
      <c r="D33" s="132">
        <v>1</v>
      </c>
      <c r="E33" s="132">
        <v>1</v>
      </c>
      <c r="F33" s="132">
        <v>0.5</v>
      </c>
      <c r="G33" s="132"/>
      <c r="H33" s="132">
        <v>1</v>
      </c>
      <c r="I33" s="132">
        <v>1</v>
      </c>
      <c r="J33" s="132"/>
      <c r="K33" s="132"/>
      <c r="L33" s="132"/>
      <c r="M33" s="132"/>
      <c r="N33" s="132"/>
      <c r="O33" s="124">
        <f t="shared" si="0"/>
        <v>5.5</v>
      </c>
    </row>
    <row r="34" spans="1:15" ht="15.75" x14ac:dyDescent="0.25">
      <c r="A34" s="120" t="s">
        <v>135</v>
      </c>
      <c r="B34" s="132">
        <v>1</v>
      </c>
      <c r="C34" s="132"/>
      <c r="D34" s="132">
        <v>1</v>
      </c>
      <c r="E34" s="132">
        <v>1</v>
      </c>
      <c r="F34" s="132"/>
      <c r="G34" s="132"/>
      <c r="H34" s="132">
        <v>1</v>
      </c>
      <c r="I34" s="132">
        <v>1</v>
      </c>
      <c r="J34" s="132"/>
      <c r="K34" s="132"/>
      <c r="L34" s="132"/>
      <c r="M34" s="132"/>
      <c r="N34" s="132"/>
      <c r="O34" s="124">
        <f t="shared" si="0"/>
        <v>5</v>
      </c>
    </row>
    <row r="35" spans="1:15" ht="15.75" x14ac:dyDescent="0.25">
      <c r="A35" s="120" t="s">
        <v>164</v>
      </c>
      <c r="B35" s="132">
        <v>1</v>
      </c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24">
        <f t="shared" si="0"/>
        <v>1</v>
      </c>
    </row>
    <row r="36" spans="1:15" ht="15.75" x14ac:dyDescent="0.25">
      <c r="A36" s="120" t="s">
        <v>66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24">
        <f t="shared" si="0"/>
        <v>0</v>
      </c>
    </row>
    <row r="37" spans="1:15" ht="15.75" x14ac:dyDescent="0.25">
      <c r="A37" s="120" t="s">
        <v>67</v>
      </c>
      <c r="B37" s="132"/>
      <c r="C37" s="132"/>
      <c r="D37" s="132">
        <v>1</v>
      </c>
      <c r="E37" s="132">
        <v>1</v>
      </c>
      <c r="F37" s="132"/>
      <c r="G37" s="132"/>
      <c r="H37" s="132">
        <v>1</v>
      </c>
      <c r="I37" s="132">
        <v>1</v>
      </c>
      <c r="J37" s="132"/>
      <c r="K37" s="132"/>
      <c r="L37" s="132"/>
      <c r="M37" s="132"/>
      <c r="N37" s="132"/>
      <c r="O37" s="124">
        <f t="shared" si="0"/>
        <v>4</v>
      </c>
    </row>
    <row r="38" spans="1:15" ht="15.75" x14ac:dyDescent="0.25">
      <c r="A38" s="120" t="s">
        <v>84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24">
        <f t="shared" si="0"/>
        <v>0</v>
      </c>
    </row>
    <row r="39" spans="1:15" ht="15.75" x14ac:dyDescent="0.25">
      <c r="A39" s="120" t="s">
        <v>174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24">
        <f t="shared" si="0"/>
        <v>0</v>
      </c>
    </row>
    <row r="40" spans="1:15" ht="15.75" x14ac:dyDescent="0.25">
      <c r="A40" s="120" t="s">
        <v>175</v>
      </c>
      <c r="B40" s="132">
        <v>1</v>
      </c>
      <c r="C40" s="132"/>
      <c r="D40" s="132">
        <v>1</v>
      </c>
      <c r="E40" s="132">
        <v>1</v>
      </c>
      <c r="F40" s="132"/>
      <c r="G40" s="132">
        <v>0.5</v>
      </c>
      <c r="H40" s="132">
        <v>1</v>
      </c>
      <c r="I40" s="132">
        <v>1</v>
      </c>
      <c r="J40" s="132"/>
      <c r="K40" s="132"/>
      <c r="L40" s="132"/>
      <c r="M40" s="132"/>
      <c r="N40" s="132"/>
      <c r="O40" s="124">
        <f t="shared" si="0"/>
        <v>5.5</v>
      </c>
    </row>
    <row r="41" spans="1:15" ht="15.75" x14ac:dyDescent="0.25">
      <c r="A41" s="120" t="s">
        <v>176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24">
        <f t="shared" si="0"/>
        <v>0</v>
      </c>
    </row>
    <row r="42" spans="1:15" ht="15.75" x14ac:dyDescent="0.25">
      <c r="A42" s="120" t="s">
        <v>147</v>
      </c>
      <c r="B42" s="132">
        <v>1</v>
      </c>
      <c r="C42" s="132"/>
      <c r="D42" s="132">
        <v>1</v>
      </c>
      <c r="E42" s="132">
        <v>1</v>
      </c>
      <c r="F42" s="132"/>
      <c r="G42" s="132"/>
      <c r="H42" s="132">
        <v>1</v>
      </c>
      <c r="I42" s="132">
        <v>1</v>
      </c>
      <c r="J42" s="132"/>
      <c r="K42" s="132"/>
      <c r="L42" s="132"/>
      <c r="M42" s="132"/>
      <c r="N42" s="132"/>
      <c r="O42" s="124">
        <f t="shared" si="0"/>
        <v>5</v>
      </c>
    </row>
    <row r="43" spans="1:15" ht="15.75" x14ac:dyDescent="0.25">
      <c r="A43" s="120" t="s">
        <v>165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24">
        <f t="shared" si="0"/>
        <v>0</v>
      </c>
    </row>
    <row r="44" spans="1:15" ht="15.75" x14ac:dyDescent="0.25">
      <c r="A44" s="120" t="s">
        <v>71</v>
      </c>
      <c r="B44" s="132">
        <v>1</v>
      </c>
      <c r="C44" s="132"/>
      <c r="D44" s="132">
        <v>1</v>
      </c>
      <c r="E44" s="132">
        <v>1</v>
      </c>
      <c r="F44" s="132"/>
      <c r="G44" s="132"/>
      <c r="H44" s="132">
        <v>1</v>
      </c>
      <c r="I44" s="132">
        <v>1</v>
      </c>
      <c r="J44" s="132"/>
      <c r="K44" s="132"/>
      <c r="L44" s="132"/>
      <c r="M44" s="132"/>
      <c r="N44" s="132"/>
      <c r="O44" s="124">
        <f t="shared" si="0"/>
        <v>5</v>
      </c>
    </row>
    <row r="45" spans="1:15" ht="15.75" x14ac:dyDescent="0.25">
      <c r="A45" s="120" t="s">
        <v>166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24">
        <f t="shared" si="0"/>
        <v>0</v>
      </c>
    </row>
    <row r="46" spans="1:15" ht="15.75" x14ac:dyDescent="0.25">
      <c r="A46" s="120" t="s">
        <v>149</v>
      </c>
      <c r="B46" s="132">
        <v>1</v>
      </c>
      <c r="C46" s="132"/>
      <c r="D46" s="132">
        <v>1</v>
      </c>
      <c r="E46" s="132">
        <v>1</v>
      </c>
      <c r="F46" s="132"/>
      <c r="G46" s="132"/>
      <c r="H46" s="132">
        <v>1</v>
      </c>
      <c r="I46" s="132">
        <v>1</v>
      </c>
      <c r="J46" s="132"/>
      <c r="K46" s="132"/>
      <c r="L46" s="132"/>
      <c r="M46" s="132"/>
      <c r="N46" s="132"/>
      <c r="O46" s="124">
        <f t="shared" si="0"/>
        <v>5</v>
      </c>
    </row>
    <row r="47" spans="1:15" ht="15.75" x14ac:dyDescent="0.25">
      <c r="A47" s="120" t="s">
        <v>72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24">
        <f t="shared" si="0"/>
        <v>0</v>
      </c>
    </row>
    <row r="48" spans="1:15" ht="15.75" x14ac:dyDescent="0.25">
      <c r="A48" s="120" t="s">
        <v>177</v>
      </c>
      <c r="B48" s="132"/>
      <c r="C48" s="132"/>
      <c r="D48" s="132">
        <v>1</v>
      </c>
      <c r="E48" s="132">
        <v>1</v>
      </c>
      <c r="F48" s="132"/>
      <c r="G48" s="132"/>
      <c r="H48" s="132">
        <v>1</v>
      </c>
      <c r="I48" s="132">
        <v>1</v>
      </c>
      <c r="J48" s="132"/>
      <c r="K48" s="132"/>
      <c r="L48" s="132"/>
      <c r="M48" s="132"/>
      <c r="N48" s="132"/>
      <c r="O48" s="124">
        <f t="shared" si="0"/>
        <v>4</v>
      </c>
    </row>
    <row r="49" spans="1:15" ht="15.75" x14ac:dyDescent="0.25">
      <c r="A49" s="120" t="s">
        <v>167</v>
      </c>
      <c r="B49" s="132"/>
      <c r="C49" s="132">
        <v>0.5</v>
      </c>
      <c r="D49" s="132">
        <v>1</v>
      </c>
      <c r="E49" s="132">
        <v>1</v>
      </c>
      <c r="F49" s="132">
        <v>0.5</v>
      </c>
      <c r="G49" s="132">
        <v>0.5</v>
      </c>
      <c r="H49" s="132">
        <v>1</v>
      </c>
      <c r="I49" s="132">
        <v>1</v>
      </c>
      <c r="J49" s="132"/>
      <c r="K49" s="132"/>
      <c r="L49" s="132"/>
      <c r="M49" s="132"/>
      <c r="N49" s="132"/>
      <c r="O49" s="124">
        <f t="shared" si="0"/>
        <v>5.5</v>
      </c>
    </row>
    <row r="50" spans="1:15" ht="15.75" x14ac:dyDescent="0.25">
      <c r="A50" s="120" t="s">
        <v>76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24">
        <f t="shared" si="0"/>
        <v>0</v>
      </c>
    </row>
    <row r="51" spans="1:15" ht="15.75" x14ac:dyDescent="0.25">
      <c r="A51" s="120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24">
        <f t="shared" si="0"/>
        <v>0</v>
      </c>
    </row>
    <row r="52" spans="1:15" ht="15.75" x14ac:dyDescent="0.25">
      <c r="A52" s="127" t="s">
        <v>78</v>
      </c>
      <c r="B52" s="126">
        <f>SUM(B2:B51)</f>
        <v>27</v>
      </c>
      <c r="C52" s="126">
        <f t="shared" ref="C52:N52" si="1">SUM(C2:C51)</f>
        <v>2</v>
      </c>
      <c r="D52" s="126">
        <f t="shared" si="1"/>
        <v>33</v>
      </c>
      <c r="E52" s="126">
        <f t="shared" si="1"/>
        <v>33</v>
      </c>
      <c r="F52" s="126">
        <f t="shared" si="1"/>
        <v>3</v>
      </c>
      <c r="G52" s="126">
        <f t="shared" si="1"/>
        <v>2.5</v>
      </c>
      <c r="H52" s="126">
        <f t="shared" si="1"/>
        <v>33</v>
      </c>
      <c r="I52" s="126">
        <f t="shared" si="1"/>
        <v>33</v>
      </c>
      <c r="J52" s="126">
        <f t="shared" si="1"/>
        <v>0</v>
      </c>
      <c r="K52" s="126">
        <f t="shared" si="1"/>
        <v>0</v>
      </c>
      <c r="L52" s="126">
        <f t="shared" si="1"/>
        <v>0</v>
      </c>
      <c r="M52" s="126">
        <f t="shared" si="1"/>
        <v>0</v>
      </c>
      <c r="N52" s="126">
        <f t="shared" si="1"/>
        <v>0</v>
      </c>
      <c r="O52" s="125">
        <f>SUM(B52:N52)</f>
        <v>166.5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E 8 L U 8 U A a x G k A A A A 9 Q A A A B I A H A B D b 2 5 m a W c v U G F j a 2 F n Z S 5 4 b W w g o h g A K K A U A A A A A A A A A A A A A A A A A A A A A A A A A A A A h Y / R C o I w G I V f R X b v t h a B y e + E u k 2 I g u h 2 z K U j n e J m 8 9 2 6 6 J F 6 h Y y y u u v y f O c c O O d + v U E 6 1 F V w U Z 3 V j U n Q D F M U K C O b X J s i Q b 0 7 h R F K O W y F P I t C B W P Y 2 H i w O k G l c 2 1 M i P c e + z l u u o I w S m f k m G 3 2 s l S 1 C L W x T h i p 0 K e V / 2 8 h D o f X G M 7 w k u J F x D A F M j H I t P n 6 b J z 7 d H 8 g r P v K 9 Z 3 i r Q t X O y C T B P K + w B 9 Q S w M E F A A C A A g A M E 8 L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P C 1 M o i k e 4 D g A A A B E A A A A T A B w A R m 9 y b X V s Y X M v U 2 V j d G l v b j E u b S C i G A A o o B Q A A A A A A A A A A A A A A A A A A A A A A A A A A A A r T k 0 u y c z P U w i G 0 I b W A F B L A Q I t A B Q A A g A I A D B P C 1 P F A G s R p A A A A P U A A A A S A A A A A A A A A A A A A A A A A A A A A A B D b 2 5 m a W c v U G F j a 2 F n Z S 5 4 b W x Q S w E C L Q A U A A I A C A A w T w t T D 8 r p q 6 Q A A A D p A A A A E w A A A A A A A A A A A A A A A A D w A A A A W 0 N v b n R l b n R f V H l w Z X N d L n h t b F B L A Q I t A B Q A A g A I A D B P C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u m C R 6 D o x u Q I u f 6 F 4 Y R O 2 G A A A A A A I A A A A A A B B m A A A A A Q A A I A A A A P U a 4 f 1 6 p 0 Y + h O X c t T I y 3 J 9 C u X 2 n b E + N Z 8 2 a U h L e t h S B A A A A A A 6 A A A A A A g A A I A A A A B L j F d X P W O s r p D u g 2 k 2 c 1 8 P M 2 c v b l s C X P V Z x 4 E h d K + J N U A A A A G q P v T h s C B P j O S 7 N v H e N k v 7 E 2 3 h 2 T B 6 K M G d L H 2 T V w 0 t T F A A i 8 J K w Q h 8 H p 8 r d H 8 y R M 5 t D 3 j Z Z 1 r I H G 8 q 2 C K w z n p O 1 x A / c 8 k q F 1 Z h L 5 y 6 m v 0 i C Q A A A A M C m k C k i e k p I w n r U b H U T R j 8 Q F p e O 1 a K e z 0 4 1 H H D f a l k J W F E W 6 e q r W V G t q H x b d V a g 6 2 o K u g s O g e 9 x d l d 9 o 0 h m E O 8 = < / D a t a M a s h u p > 
</file>

<file path=customXml/itemProps1.xml><?xml version="1.0" encoding="utf-8"?>
<ds:datastoreItem xmlns:ds="http://schemas.openxmlformats.org/officeDocument/2006/customXml" ds:itemID="{E5FD1482-2721-4D22-A1CC-B914037137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29</vt:i4>
      </vt:variant>
    </vt:vector>
  </HeadingPairs>
  <TitlesOfParts>
    <vt:vector size="29" baseType="lpstr">
      <vt:lpstr>ABSENTEISMO X HHT</vt:lpstr>
      <vt:lpstr>HORAS TERINAMENTOS X HHT</vt:lpstr>
      <vt:lpstr>HORAS DE TREINAMENTO 2021</vt:lpstr>
      <vt:lpstr>Indicadores - Dados</vt:lpstr>
      <vt:lpstr>DASHBOARD</vt:lpstr>
      <vt:lpstr>01.2024</vt:lpstr>
      <vt:lpstr>02.2024</vt:lpstr>
      <vt:lpstr>03.2024</vt:lpstr>
      <vt:lpstr>04.2024</vt:lpstr>
      <vt:lpstr>05.2024</vt:lpstr>
      <vt:lpstr>06.2024</vt:lpstr>
      <vt:lpstr>07.2024</vt:lpstr>
      <vt:lpstr>08.2024</vt:lpstr>
      <vt:lpstr>09.2024</vt:lpstr>
      <vt:lpstr>10.2024</vt:lpstr>
      <vt:lpstr>11.2024</vt:lpstr>
      <vt:lpstr>12.2024</vt:lpstr>
      <vt:lpstr>INDICADORES 2024</vt:lpstr>
      <vt:lpstr>TB TREINAMENTOS</vt:lpstr>
      <vt:lpstr>TB HORAS EXTRAS</vt:lpstr>
      <vt:lpstr>TB ABSENTEISMO</vt:lpstr>
      <vt:lpstr>NUMERO DE FUNCIONARIOS</vt:lpstr>
      <vt:lpstr>SALARIOS</vt:lpstr>
      <vt:lpstr>TB FALTAS INJUSTIFICADAS</vt:lpstr>
      <vt:lpstr>DASHBOARD 2024</vt:lpstr>
      <vt:lpstr>Planilha2</vt:lpstr>
      <vt:lpstr>Planilha1</vt:lpstr>
      <vt:lpstr>FALTAS INJUSTIFICADAS X HHT</vt:lpstr>
      <vt:lpstr>HORAS EXTRAS X HHT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</dc:creator>
  <cp:keywords/>
  <dc:description/>
  <cp:lastModifiedBy>Victor Gabriel</cp:lastModifiedBy>
  <cp:revision/>
  <dcterms:created xsi:type="dcterms:W3CDTF">2021-08-11T10:30:12Z</dcterms:created>
  <dcterms:modified xsi:type="dcterms:W3CDTF">2024-09-04T18:28:18Z</dcterms:modified>
  <cp:category/>
  <cp:contentStatus/>
</cp:coreProperties>
</file>