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C90ACE980591B745/Study/Alura/"/>
    </mc:Choice>
  </mc:AlternateContent>
  <xr:revisionPtr revIDLastSave="537" documentId="11_AD4D361C20488DEA4E38A0FBE4DA4C6C5ADEDD8B" xr6:coauthVersionLast="47" xr6:coauthVersionMax="47" xr10:uidLastSave="{95663730-976C-42D9-BBB6-859DBD6E6EE0}"/>
  <bookViews>
    <workbookView xWindow="-108" yWindow="-108" windowWidth="23256" windowHeight="13176" activeTab="1" xr2:uid="{00000000-000D-0000-FFFF-FFFF00000000}"/>
  </bookViews>
  <sheets>
    <sheet name="Produtos" sheetId="1" r:id="rId1"/>
    <sheet name="Meus númeos" sheetId="6" r:id="rId2"/>
    <sheet name="Filtro" sheetId="5" state="hidden" r:id="rId3"/>
    <sheet name="Tabela de produtos" sheetId="2" state="hidden" r:id="rId4"/>
    <sheet name="Meu Grafico" sheetId="4" state="hidden" r:id="rId5"/>
  </sheets>
  <definedNames>
    <definedName name="_xlnm.Extract" localSheetId="2">Filtro!$B$7:$H$7</definedName>
    <definedName name="_xlnm.Criteria" localSheetId="2">Filtro!$B$2:$C$3</definedName>
    <definedName name="Int_Nome_Produtos">Produtos!$A$4:$A$23</definedName>
    <definedName name="Int_Qtd_Produtos">Produtos!$F$4:$F$23</definedName>
    <definedName name="Nome_Produtos">Produtos!$A$4:$A$23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6" l="1"/>
  <c r="D4" i="6"/>
  <c r="G4" i="6"/>
  <c r="F4" i="6"/>
  <c r="C4" i="6"/>
  <c r="B4" i="6"/>
  <c r="E9" i="1"/>
  <c r="E14" i="1"/>
  <c r="E20" i="1"/>
  <c r="G20" i="1" s="1"/>
  <c r="E4" i="1"/>
  <c r="E10" i="1"/>
  <c r="G10" i="1" s="1"/>
  <c r="E13" i="1"/>
  <c r="G13" i="1" s="1"/>
  <c r="E6" i="1"/>
  <c r="G6" i="1" s="1"/>
  <c r="E11" i="1"/>
  <c r="G11" i="1" s="1"/>
  <c r="E15" i="1"/>
  <c r="E16" i="1"/>
  <c r="E7" i="1"/>
  <c r="G7" i="1" s="1"/>
  <c r="E8" i="1"/>
  <c r="G8" i="1" s="1"/>
  <c r="E12" i="1"/>
  <c r="G12" i="1" s="1"/>
  <c r="E21" i="1"/>
  <c r="G21" i="1" s="1"/>
  <c r="E22" i="1"/>
  <c r="G22" i="1" s="1"/>
  <c r="E23" i="1"/>
  <c r="G23" i="1" s="1"/>
  <c r="E19" i="1"/>
  <c r="E18" i="1"/>
  <c r="E17" i="1"/>
  <c r="G17" i="1" s="1"/>
  <c r="G9" i="1"/>
  <c r="G14" i="1"/>
  <c r="G4" i="1"/>
  <c r="G15" i="1"/>
  <c r="G16" i="1"/>
  <c r="G19" i="1"/>
  <c r="G18" i="1"/>
  <c r="E5" i="1"/>
  <c r="G5" i="1" s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D24" i="2"/>
  <c r="F24" i="2"/>
  <c r="F25" i="1"/>
  <c r="D25" i="1"/>
  <c r="G24" i="2" l="1"/>
  <c r="E24" i="2"/>
  <c r="G25" i="1"/>
  <c r="E25" i="1"/>
</calcChain>
</file>

<file path=xl/sharedStrings.xml><?xml version="1.0" encoding="utf-8"?>
<sst xmlns="http://schemas.openxmlformats.org/spreadsheetml/2006/main" count="156" uniqueCount="36">
  <si>
    <t>Produtos</t>
  </si>
  <si>
    <t>Tamanho</t>
  </si>
  <si>
    <t>P</t>
  </si>
  <si>
    <t>M</t>
  </si>
  <si>
    <t>G</t>
  </si>
  <si>
    <t>Bermuda</t>
  </si>
  <si>
    <t>Tênis</t>
  </si>
  <si>
    <t>Bolsa</t>
  </si>
  <si>
    <t>Boné</t>
  </si>
  <si>
    <t>Cinto</t>
  </si>
  <si>
    <t>Único</t>
  </si>
  <si>
    <t>Categoria</t>
  </si>
  <si>
    <t>Preço Unitário</t>
  </si>
  <si>
    <t>Camiseta Lisa</t>
  </si>
  <si>
    <t>Vestuário</t>
  </si>
  <si>
    <t xml:space="preserve">Óculos </t>
  </si>
  <si>
    <t>Acessórios</t>
  </si>
  <si>
    <t xml:space="preserve">Jaqueta </t>
  </si>
  <si>
    <t xml:space="preserve">Calça </t>
  </si>
  <si>
    <t xml:space="preserve">Vestido </t>
  </si>
  <si>
    <t>Calçado</t>
  </si>
  <si>
    <t>Meteora</t>
  </si>
  <si>
    <t>QTD</t>
  </si>
  <si>
    <t>Total</t>
  </si>
  <si>
    <t>Totais</t>
  </si>
  <si>
    <t>Desconto</t>
  </si>
  <si>
    <t>Valor Total</t>
  </si>
  <si>
    <t>Valor de Desconto</t>
  </si>
  <si>
    <t>Valor c/ desconto</t>
  </si>
  <si>
    <t>Meus numeros</t>
  </si>
  <si>
    <t>Contagem de produtos</t>
  </si>
  <si>
    <t>Soma de quantidade em estoque</t>
  </si>
  <si>
    <t>Vestido</t>
  </si>
  <si>
    <t>Todos os produtos</t>
  </si>
  <si>
    <t>Méda</t>
  </si>
  <si>
    <t>Média de QTD em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</si>
</sst>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Times New Roman"/>
      <family val="1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3" borderId="6" applyNumberFormat="0" applyProtection="0">
      <alignment horizontal="center" vertical="center"/>
    </xf>
    <xf numFmtId="0" fontId="5" fillId="4" borderId="18" applyNumberFormat="0" applyBorder="0" applyProtection="0">
      <alignment horizontal="center" vertical="center"/>
    </xf>
  </cellStyleXfs>
  <cellXfs count="6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44" fontId="0" fillId="0" borderId="0" xfId="1" applyFont="1"/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1" xfId="1" applyFont="1" applyBorder="1"/>
    <xf numFmtId="44" fontId="0" fillId="0" borderId="0" xfId="0" applyNumberFormat="1"/>
    <xf numFmtId="44" fontId="0" fillId="0" borderId="1" xfId="0" applyNumberFormat="1" applyBorder="1"/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44" fontId="0" fillId="0" borderId="5" xfId="1" applyFont="1" applyBorder="1"/>
    <xf numFmtId="44" fontId="2" fillId="3" borderId="7" xfId="0" applyNumberFormat="1" applyFont="1" applyFill="1" applyBorder="1" applyAlignment="1">
      <alignment horizontal="center" vertical="center"/>
    </xf>
    <xf numFmtId="1" fontId="2" fillId="3" borderId="7" xfId="0" applyNumberFormat="1" applyFont="1" applyFill="1" applyBorder="1" applyAlignment="1">
      <alignment horizontal="center" vertical="center"/>
    </xf>
    <xf numFmtId="44" fontId="2" fillId="3" borderId="9" xfId="0" applyNumberFormat="1" applyFont="1" applyFill="1" applyBorder="1" applyAlignment="1">
      <alignment horizontal="center" vertical="center"/>
    </xf>
    <xf numFmtId="9" fontId="0" fillId="0" borderId="0" xfId="2" applyFont="1"/>
    <xf numFmtId="44" fontId="3" fillId="0" borderId="0" xfId="0" applyNumberFormat="1" applyFont="1" applyAlignment="1">
      <alignment vertical="center"/>
    </xf>
    <xf numFmtId="9" fontId="3" fillId="0" borderId="0" xfId="2" applyFont="1" applyAlignment="1">
      <alignment vertical="center"/>
    </xf>
    <xf numFmtId="0" fontId="0" fillId="5" borderId="0" xfId="0" applyFill="1"/>
    <xf numFmtId="0" fontId="0" fillId="2" borderId="10" xfId="0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9" fontId="0" fillId="0" borderId="12" xfId="2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5" fillId="4" borderId="20" xfId="0" applyFont="1" applyFill="1" applyBorder="1" applyAlignment="1">
      <alignment horizontal="center"/>
    </xf>
    <xf numFmtId="44" fontId="0" fillId="0" borderId="3" xfId="0" applyNumberFormat="1" applyBorder="1"/>
    <xf numFmtId="44" fontId="0" fillId="0" borderId="5" xfId="0" applyNumberFormat="1" applyBorder="1"/>
    <xf numFmtId="44" fontId="0" fillId="0" borderId="21" xfId="0" applyNumberFormat="1" applyBorder="1"/>
    <xf numFmtId="0" fontId="7" fillId="0" borderId="23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right"/>
    </xf>
    <xf numFmtId="0" fontId="5" fillId="4" borderId="7" xfId="0" applyFont="1" applyFill="1" applyBorder="1" applyAlignment="1">
      <alignment horizontal="right"/>
    </xf>
    <xf numFmtId="0" fontId="5" fillId="4" borderId="8" xfId="0" applyFont="1" applyFill="1" applyBorder="1" applyAlignment="1">
      <alignment horizontal="right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8" fillId="3" borderId="6" xfId="3" applyFont="1" applyBorder="1">
      <alignment horizontal="center" vertical="center"/>
    </xf>
    <xf numFmtId="0" fontId="8" fillId="3" borderId="9" xfId="3" applyFont="1" applyBorder="1">
      <alignment horizontal="center" vertical="center"/>
    </xf>
    <xf numFmtId="0" fontId="5" fillId="4" borderId="18" xfId="4" applyBorder="1">
      <alignment horizontal="center" vertical="center"/>
    </xf>
    <xf numFmtId="0" fontId="5" fillId="4" borderId="19" xfId="4" applyBorder="1">
      <alignment horizontal="center" vertical="center"/>
    </xf>
    <xf numFmtId="0" fontId="5" fillId="4" borderId="20" xfId="4" applyBorder="1">
      <alignment horizontal="center" vertical="center"/>
    </xf>
    <xf numFmtId="0" fontId="8" fillId="3" borderId="7" xfId="3" applyFont="1" applyBorder="1">
      <alignment horizontal="center" vertical="center"/>
    </xf>
    <xf numFmtId="0" fontId="0" fillId="0" borderId="0" xfId="0" applyAlignment="1">
      <alignment horizontal="center"/>
    </xf>
    <xf numFmtId="0" fontId="6" fillId="3" borderId="1" xfId="3" applyBorder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0" fontId="5" fillId="4" borderId="23" xfId="4" applyBorder="1" applyAlignment="1">
      <alignment horizontal="center" vertical="center" wrapText="1"/>
    </xf>
    <xf numFmtId="0" fontId="5" fillId="4" borderId="22" xfId="4" applyBorder="1" applyAlignment="1">
      <alignment horizontal="center" vertical="center" wrapText="1"/>
    </xf>
    <xf numFmtId="0" fontId="0" fillId="0" borderId="0" xfId="0" applyAlignment="1"/>
    <xf numFmtId="0" fontId="9" fillId="4" borderId="0" xfId="4" applyFont="1" applyBorder="1">
      <alignment horizontal="center" vertical="center"/>
    </xf>
  </cellXfs>
  <cellStyles count="5">
    <cellStyle name="Cabeçalho Meteora" xfId="4" xr:uid="{CA447BE8-9E70-4068-A14A-6980A6DD6C56}"/>
    <cellStyle name="Moeda" xfId="1" builtinId="4"/>
    <cellStyle name="Normal" xfId="0" builtinId="0"/>
    <cellStyle name="Porcentagem" xfId="2" builtinId="5"/>
    <cellStyle name="Titulo Meteora" xfId="3" xr:uid="{B65C19C1-05F5-41C8-9C0B-61DBF5D730C4}"/>
  </cellStyles>
  <dxfs count="10"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r>
              <a:rPr lang="pt-BR" sz="2400" b="1"/>
              <a:t>SOMA DE PRODUTOS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bg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AFF0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DAFF0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0"/>
              <c:pt idx="0">
                <c:v>Bermuda</c:v>
              </c:pt>
              <c:pt idx="1">
                <c:v>Bolsa</c:v>
              </c:pt>
              <c:pt idx="2">
                <c:v>Boné</c:v>
              </c:pt>
              <c:pt idx="3">
                <c:v>Calça </c:v>
              </c:pt>
              <c:pt idx="4">
                <c:v>Camiseta Lisa</c:v>
              </c:pt>
              <c:pt idx="5">
                <c:v>Cinto</c:v>
              </c:pt>
              <c:pt idx="6">
                <c:v>Jaqueta </c:v>
              </c:pt>
              <c:pt idx="7">
                <c:v>Óculos </c:v>
              </c:pt>
              <c:pt idx="8">
                <c:v>Tênis</c:v>
              </c:pt>
              <c:pt idx="9">
                <c:v>Vestido </c:v>
              </c:pt>
            </c:strLit>
          </c:cat>
          <c:val>
            <c:numLit>
              <c:formatCode>General</c:formatCode>
              <c:ptCount val="10"/>
              <c:pt idx="0">
                <c:v>97</c:v>
              </c:pt>
              <c:pt idx="1">
                <c:v>8</c:v>
              </c:pt>
              <c:pt idx="2">
                <c:v>4</c:v>
              </c:pt>
              <c:pt idx="3">
                <c:v>93</c:v>
              </c:pt>
              <c:pt idx="4">
                <c:v>37</c:v>
              </c:pt>
              <c:pt idx="5">
                <c:v>2</c:v>
              </c:pt>
              <c:pt idx="6">
                <c:v>73</c:v>
              </c:pt>
              <c:pt idx="7">
                <c:v>30</c:v>
              </c:pt>
              <c:pt idx="8">
                <c:v>105</c:v>
              </c:pt>
              <c:pt idx="9">
                <c:v>74</c:v>
              </c:pt>
            </c:numLit>
          </c:val>
          <c:extLst>
            <c:ext xmlns:c16="http://schemas.microsoft.com/office/drawing/2014/chart" uri="{C3380CC4-5D6E-409C-BE32-E72D297353CC}">
              <c16:uniqueId val="{00000000-C76B-4935-A23B-6A330616F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1209519"/>
        <c:axId val="1111208559"/>
      </c:barChart>
      <c:catAx>
        <c:axId val="111120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11208559"/>
        <c:crosses val="autoZero"/>
        <c:auto val="1"/>
        <c:lblAlgn val="ctr"/>
        <c:lblOffset val="100"/>
        <c:noMultiLvlLbl val="0"/>
      </c:catAx>
      <c:valAx>
        <c:axId val="11112085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11209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65000"/>
        <a:lumOff val="3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2"/>
          </a:solidFill>
        </a:defRPr>
      </a:pPr>
      <a:endParaRPr lang="pt-BR"/>
    </a:p>
  </c:txPr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FE1BFB2-A148-4628-AD18-72654FBFB0E8}">
  <sheetPr/>
  <sheetViews>
    <sheetView zoomScale="9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0957" cy="601317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A1C09A7-65E4-1BC9-9FD7-6B1C01CB3B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AC7221-6FB1-4F57-98F5-DBAB555E1613}" name="Tabela1" displayName="Tabela1" ref="A3:G24" totalsRowCount="1" headerRowDxfId="9">
  <autoFilter ref="A3:G23" xr:uid="{97AC7221-6FB1-4F57-98F5-DBAB555E1613}"/>
  <tableColumns count="7">
    <tableColumn id="1" xr3:uid="{B2D3C1B7-50C9-4253-B5BE-B8C795EEC029}" name="Produtos" totalsRowLabel="Total"/>
    <tableColumn id="2" xr3:uid="{DCF0178A-2EDB-4AAC-8E8F-42F973E3D463}" name="Tamanho" dataDxfId="8" totalsRowDxfId="7"/>
    <tableColumn id="3" xr3:uid="{749A75BC-EDBE-481B-ACF8-0ADE4670C512}" name="Categoria"/>
    <tableColumn id="4" xr3:uid="{CFCF1B6F-5699-4C3A-A2A8-262E02C8EDD0}" name="Preço Unitário" totalsRowFunction="sum" totalsRowDxfId="6" dataCellStyle="Moeda"/>
    <tableColumn id="7" xr3:uid="{E296AD17-AE26-4936-952F-8F108BD33433}" name="Valor c/ desconto" totalsRowFunction="sum" dataDxfId="5" totalsRowDxfId="4" dataCellStyle="Moeda">
      <calculatedColumnFormula>Tabela1[[#This Row],[Preço Unitário]]-(Tabela1[[#This Row],[Preço Unitário]]*$J$5)</calculatedColumnFormula>
    </tableColumn>
    <tableColumn id="5" xr3:uid="{8EBD0E74-5D55-48AF-A4D0-BDC251BA5811}" name="QTD" totalsRowFunction="sum" dataDxfId="3" totalsRowDxfId="2"/>
    <tableColumn id="6" xr3:uid="{C22873F6-5FF7-4E0E-9ADB-D88D3EB94E83}" name="Valor Total" totalsRowFunction="sum" dataDxfId="1" totalsRowDxfId="0">
      <calculatedColumnFormula>E4*F4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zoomScale="120" zoomScaleNormal="310" workbookViewId="0">
      <pane ySplit="3" topLeftCell="A4" activePane="bottomLeft" state="frozen"/>
      <selection pane="bottomLeft" activeCell="F23" sqref="F21:F23"/>
    </sheetView>
  </sheetViews>
  <sheetFormatPr defaultRowHeight="14.4" x14ac:dyDescent="0.3"/>
  <cols>
    <col min="1" max="1" width="12.109375" bestFit="1" customWidth="1"/>
    <col min="2" max="2" width="11.109375" style="3" bestFit="1" customWidth="1"/>
    <col min="3" max="3" width="11.21875" bestFit="1" customWidth="1"/>
    <col min="4" max="4" width="16.44140625" bestFit="1" customWidth="1"/>
    <col min="5" max="5" width="21" bestFit="1" customWidth="1"/>
    <col min="6" max="6" width="5.6640625" bestFit="1" customWidth="1"/>
    <col min="7" max="7" width="13.109375" bestFit="1" customWidth="1"/>
    <col min="10" max="10" width="11.109375" bestFit="1" customWidth="1"/>
  </cols>
  <sheetData>
    <row r="1" spans="1:10" ht="23.4" customHeight="1" thickBot="1" x14ac:dyDescent="0.35">
      <c r="A1" s="47" t="s">
        <v>21</v>
      </c>
      <c r="B1" s="48"/>
      <c r="C1" s="48"/>
      <c r="D1" s="48"/>
      <c r="E1" s="48"/>
      <c r="F1" s="48"/>
      <c r="G1" s="48"/>
    </row>
    <row r="2" spans="1:10" ht="2.4" customHeight="1" thickBot="1" x14ac:dyDescent="0.35">
      <c r="A2" s="34"/>
      <c r="B2" s="35"/>
      <c r="C2" s="35"/>
      <c r="D2" s="35"/>
      <c r="E2" s="36"/>
      <c r="F2" s="35"/>
      <c r="G2" s="36"/>
    </row>
    <row r="3" spans="1:10" s="4" customFormat="1" ht="18" x14ac:dyDescent="0.35">
      <c r="A3" s="52" t="s">
        <v>0</v>
      </c>
      <c r="B3" s="53" t="s">
        <v>1</v>
      </c>
      <c r="C3" s="53" t="s">
        <v>11</v>
      </c>
      <c r="D3" s="53" t="s">
        <v>12</v>
      </c>
      <c r="E3" s="53" t="s">
        <v>27</v>
      </c>
      <c r="F3" s="53" t="s">
        <v>22</v>
      </c>
      <c r="G3" s="54" t="s">
        <v>26</v>
      </c>
      <c r="J3" s="27" t="s">
        <v>25</v>
      </c>
    </row>
    <row r="4" spans="1:10" ht="15" thickBot="1" x14ac:dyDescent="0.35">
      <c r="A4" s="14" t="s">
        <v>17</v>
      </c>
      <c r="B4" s="10" t="s">
        <v>2</v>
      </c>
      <c r="C4" s="9" t="s">
        <v>14</v>
      </c>
      <c r="D4" s="11">
        <v>249.9</v>
      </c>
      <c r="E4" s="13">
        <f t="shared" ref="E4:E23" si="0">D4-(D4*$J$4)</f>
        <v>237.405</v>
      </c>
      <c r="F4" s="30">
        <v>0</v>
      </c>
      <c r="G4" s="40">
        <f t="shared" ref="G4:G23" si="1">E4*F4</f>
        <v>0</v>
      </c>
      <c r="J4" s="28">
        <v>0.05</v>
      </c>
    </row>
    <row r="5" spans="1:10" s="1" customFormat="1" x14ac:dyDescent="0.3">
      <c r="A5" s="14" t="s">
        <v>13</v>
      </c>
      <c r="B5" s="10" t="s">
        <v>2</v>
      </c>
      <c r="C5" s="9" t="s">
        <v>14</v>
      </c>
      <c r="D5" s="11">
        <v>25.9</v>
      </c>
      <c r="E5" s="13">
        <f t="shared" si="0"/>
        <v>24.604999999999997</v>
      </c>
      <c r="F5" s="30">
        <v>12</v>
      </c>
      <c r="G5" s="40">
        <f t="shared" si="1"/>
        <v>295.26</v>
      </c>
    </row>
    <row r="6" spans="1:10" s="1" customFormat="1" x14ac:dyDescent="0.3">
      <c r="A6" s="14" t="s">
        <v>18</v>
      </c>
      <c r="B6" s="10" t="s">
        <v>2</v>
      </c>
      <c r="C6" s="9" t="s">
        <v>14</v>
      </c>
      <c r="D6" s="11">
        <v>85.9</v>
      </c>
      <c r="E6" s="13">
        <f t="shared" si="0"/>
        <v>81.605000000000004</v>
      </c>
      <c r="F6" s="30">
        <v>14</v>
      </c>
      <c r="G6" s="40">
        <f t="shared" si="1"/>
        <v>1142.47</v>
      </c>
    </row>
    <row r="7" spans="1:10" x14ac:dyDescent="0.3">
      <c r="A7" s="14" t="s">
        <v>5</v>
      </c>
      <c r="B7" s="10" t="s">
        <v>2</v>
      </c>
      <c r="C7" s="9" t="s">
        <v>14</v>
      </c>
      <c r="D7" s="11">
        <v>65.900000000000006</v>
      </c>
      <c r="E7" s="13">
        <f t="shared" si="0"/>
        <v>62.605000000000004</v>
      </c>
      <c r="F7" s="30">
        <v>90</v>
      </c>
      <c r="G7" s="40">
        <f t="shared" si="1"/>
        <v>5634.4500000000007</v>
      </c>
    </row>
    <row r="8" spans="1:10" x14ac:dyDescent="0.3">
      <c r="A8" s="14" t="s">
        <v>5</v>
      </c>
      <c r="B8" s="10" t="s">
        <v>3</v>
      </c>
      <c r="C8" s="9" t="s">
        <v>14</v>
      </c>
      <c r="D8" s="11">
        <v>69.900000000000006</v>
      </c>
      <c r="E8" s="13">
        <f t="shared" si="0"/>
        <v>66.405000000000001</v>
      </c>
      <c r="F8" s="30">
        <v>3</v>
      </c>
      <c r="G8" s="40">
        <f t="shared" si="1"/>
        <v>199.215</v>
      </c>
    </row>
    <row r="9" spans="1:10" x14ac:dyDescent="0.3">
      <c r="A9" s="14" t="s">
        <v>13</v>
      </c>
      <c r="B9" s="10" t="s">
        <v>3</v>
      </c>
      <c r="C9" s="9" t="s">
        <v>14</v>
      </c>
      <c r="D9" s="11">
        <v>29.9</v>
      </c>
      <c r="E9" s="13">
        <f t="shared" si="0"/>
        <v>28.404999999999998</v>
      </c>
      <c r="F9" s="29">
        <v>10</v>
      </c>
      <c r="G9" s="40">
        <f t="shared" si="1"/>
        <v>284.04999999999995</v>
      </c>
    </row>
    <row r="10" spans="1:10" x14ac:dyDescent="0.3">
      <c r="A10" s="14" t="s">
        <v>17</v>
      </c>
      <c r="B10" s="10" t="s">
        <v>3</v>
      </c>
      <c r="C10" s="9" t="s">
        <v>14</v>
      </c>
      <c r="D10" s="11">
        <v>259.89999999999998</v>
      </c>
      <c r="E10" s="13">
        <f t="shared" si="0"/>
        <v>246.90499999999997</v>
      </c>
      <c r="F10" s="30">
        <v>12</v>
      </c>
      <c r="G10" s="40">
        <f t="shared" si="1"/>
        <v>2962.8599999999997</v>
      </c>
    </row>
    <row r="11" spans="1:10" x14ac:dyDescent="0.3">
      <c r="A11" s="14" t="s">
        <v>18</v>
      </c>
      <c r="B11" s="10" t="s">
        <v>3</v>
      </c>
      <c r="C11" s="9" t="s">
        <v>14</v>
      </c>
      <c r="D11" s="11">
        <v>89.9</v>
      </c>
      <c r="E11" s="13">
        <f t="shared" si="0"/>
        <v>85.405000000000001</v>
      </c>
      <c r="F11" s="30">
        <v>19</v>
      </c>
      <c r="G11" s="40">
        <f t="shared" si="1"/>
        <v>1622.6949999999999</v>
      </c>
    </row>
    <row r="12" spans="1:10" x14ac:dyDescent="0.3">
      <c r="A12" s="14" t="s">
        <v>5</v>
      </c>
      <c r="B12" s="10" t="s">
        <v>4</v>
      </c>
      <c r="C12" s="9" t="s">
        <v>14</v>
      </c>
      <c r="D12" s="11">
        <v>70.900000000000006</v>
      </c>
      <c r="E12" s="13">
        <f t="shared" si="0"/>
        <v>67.355000000000004</v>
      </c>
      <c r="F12" s="30">
        <v>4</v>
      </c>
      <c r="G12" s="40">
        <f t="shared" si="1"/>
        <v>269.42</v>
      </c>
    </row>
    <row r="13" spans="1:10" x14ac:dyDescent="0.3">
      <c r="A13" s="14" t="s">
        <v>17</v>
      </c>
      <c r="B13" s="10" t="s">
        <v>4</v>
      </c>
      <c r="C13" s="9" t="s">
        <v>14</v>
      </c>
      <c r="D13" s="11">
        <v>299.89999999999998</v>
      </c>
      <c r="E13" s="13">
        <f t="shared" si="0"/>
        <v>284.90499999999997</v>
      </c>
      <c r="F13" s="30">
        <v>13</v>
      </c>
      <c r="G13" s="40">
        <f t="shared" si="1"/>
        <v>3703.7649999999994</v>
      </c>
    </row>
    <row r="14" spans="1:10" x14ac:dyDescent="0.3">
      <c r="A14" s="14" t="s">
        <v>13</v>
      </c>
      <c r="B14" s="10" t="s">
        <v>4</v>
      </c>
      <c r="C14" s="9" t="s">
        <v>14</v>
      </c>
      <c r="D14" s="11">
        <v>32.9</v>
      </c>
      <c r="E14" s="13">
        <f t="shared" si="0"/>
        <v>31.254999999999999</v>
      </c>
      <c r="F14" s="29">
        <v>15</v>
      </c>
      <c r="G14" s="40">
        <f t="shared" si="1"/>
        <v>468.82499999999999</v>
      </c>
    </row>
    <row r="15" spans="1:10" x14ac:dyDescent="0.3">
      <c r="A15" s="14" t="s">
        <v>18</v>
      </c>
      <c r="B15" s="10" t="s">
        <v>4</v>
      </c>
      <c r="C15" s="9" t="s">
        <v>14</v>
      </c>
      <c r="D15" s="11">
        <v>92.9</v>
      </c>
      <c r="E15" s="13">
        <f t="shared" si="0"/>
        <v>88.25500000000001</v>
      </c>
      <c r="F15" s="30">
        <v>60</v>
      </c>
      <c r="G15" s="40">
        <f t="shared" si="1"/>
        <v>5295.3</v>
      </c>
    </row>
    <row r="16" spans="1:10" x14ac:dyDescent="0.3">
      <c r="A16" s="14" t="s">
        <v>32</v>
      </c>
      <c r="B16" s="10" t="s">
        <v>10</v>
      </c>
      <c r="C16" s="9" t="s">
        <v>14</v>
      </c>
      <c r="D16" s="11">
        <v>149.9</v>
      </c>
      <c r="E16" s="13">
        <f t="shared" si="0"/>
        <v>142.405</v>
      </c>
      <c r="F16" s="30">
        <v>74</v>
      </c>
      <c r="G16" s="40">
        <f t="shared" si="1"/>
        <v>10537.97</v>
      </c>
    </row>
    <row r="17" spans="1:7" x14ac:dyDescent="0.3">
      <c r="A17" s="14" t="s">
        <v>9</v>
      </c>
      <c r="B17" s="10" t="s">
        <v>10</v>
      </c>
      <c r="C17" s="9" t="s">
        <v>16</v>
      </c>
      <c r="D17" s="11">
        <v>49.9</v>
      </c>
      <c r="E17" s="13">
        <f t="shared" si="0"/>
        <v>47.405000000000001</v>
      </c>
      <c r="F17" s="30">
        <v>5</v>
      </c>
      <c r="G17" s="40">
        <f t="shared" si="1"/>
        <v>237.02500000000001</v>
      </c>
    </row>
    <row r="18" spans="1:7" x14ac:dyDescent="0.3">
      <c r="A18" s="14" t="s">
        <v>8</v>
      </c>
      <c r="B18" s="10" t="s">
        <v>10</v>
      </c>
      <c r="C18" s="9" t="s">
        <v>16</v>
      </c>
      <c r="D18" s="11">
        <v>39.9</v>
      </c>
      <c r="E18" s="13">
        <f t="shared" si="0"/>
        <v>37.905000000000001</v>
      </c>
      <c r="F18" s="30">
        <v>4</v>
      </c>
      <c r="G18" s="40">
        <f t="shared" si="1"/>
        <v>151.62</v>
      </c>
    </row>
    <row r="19" spans="1:7" x14ac:dyDescent="0.3">
      <c r="A19" s="14" t="s">
        <v>7</v>
      </c>
      <c r="B19" s="10" t="s">
        <v>10</v>
      </c>
      <c r="C19" s="9" t="s">
        <v>16</v>
      </c>
      <c r="D19" s="11">
        <v>259.89999999999998</v>
      </c>
      <c r="E19" s="13">
        <f t="shared" si="0"/>
        <v>246.90499999999997</v>
      </c>
      <c r="F19" s="30">
        <v>8</v>
      </c>
      <c r="G19" s="40">
        <f t="shared" si="1"/>
        <v>1975.2399999999998</v>
      </c>
    </row>
    <row r="20" spans="1:7" x14ac:dyDescent="0.3">
      <c r="A20" s="14" t="s">
        <v>15</v>
      </c>
      <c r="B20" s="10" t="s">
        <v>10</v>
      </c>
      <c r="C20" s="9" t="s">
        <v>16</v>
      </c>
      <c r="D20" s="11">
        <v>399.9</v>
      </c>
      <c r="E20" s="13">
        <f t="shared" si="0"/>
        <v>379.90499999999997</v>
      </c>
      <c r="F20" s="30">
        <v>30</v>
      </c>
      <c r="G20" s="40">
        <f t="shared" si="1"/>
        <v>11397.15</v>
      </c>
    </row>
    <row r="21" spans="1:7" x14ac:dyDescent="0.3">
      <c r="A21" s="14" t="s">
        <v>6</v>
      </c>
      <c r="B21" s="10">
        <v>36</v>
      </c>
      <c r="C21" s="9" t="s">
        <v>20</v>
      </c>
      <c r="D21" s="11">
        <v>199.9</v>
      </c>
      <c r="E21" s="13">
        <f t="shared" si="0"/>
        <v>189.905</v>
      </c>
      <c r="F21" s="30">
        <v>89</v>
      </c>
      <c r="G21" s="40">
        <f t="shared" si="1"/>
        <v>16901.545000000002</v>
      </c>
    </row>
    <row r="22" spans="1:7" x14ac:dyDescent="0.3">
      <c r="A22" s="14" t="s">
        <v>6</v>
      </c>
      <c r="B22" s="10">
        <v>37</v>
      </c>
      <c r="C22" s="9" t="s">
        <v>20</v>
      </c>
      <c r="D22" s="11">
        <v>249.9</v>
      </c>
      <c r="E22" s="13">
        <f t="shared" si="0"/>
        <v>237.405</v>
      </c>
      <c r="F22" s="30">
        <v>7</v>
      </c>
      <c r="G22" s="40">
        <f t="shared" si="1"/>
        <v>1661.835</v>
      </c>
    </row>
    <row r="23" spans="1:7" ht="15" thickBot="1" x14ac:dyDescent="0.35">
      <c r="A23" s="15" t="s">
        <v>6</v>
      </c>
      <c r="B23" s="16">
        <v>38</v>
      </c>
      <c r="C23" s="17" t="s">
        <v>20</v>
      </c>
      <c r="D23" s="18">
        <v>259.89999999999998</v>
      </c>
      <c r="E23" s="41">
        <f t="shared" si="0"/>
        <v>246.90499999999997</v>
      </c>
      <c r="F23" s="31">
        <v>9</v>
      </c>
      <c r="G23" s="42">
        <f t="shared" si="1"/>
        <v>2222.1449999999995</v>
      </c>
    </row>
    <row r="24" spans="1:7" ht="2.4" customHeight="1" thickBot="1" x14ac:dyDescent="0.35">
      <c r="A24" s="32"/>
      <c r="B24" s="33"/>
      <c r="C24" s="33"/>
      <c r="D24" s="33"/>
      <c r="E24" s="26"/>
      <c r="F24" s="33"/>
      <c r="G24" s="26"/>
    </row>
    <row r="25" spans="1:7" ht="18.600000000000001" thickBot="1" x14ac:dyDescent="0.4">
      <c r="A25" s="44" t="s">
        <v>24</v>
      </c>
      <c r="B25" s="45"/>
      <c r="C25" s="46"/>
      <c r="D25" s="19">
        <f>SUM(D4:D23)</f>
        <v>2983.0000000000009</v>
      </c>
      <c r="E25" s="21">
        <f>SUM(E4:E23)</f>
        <v>2833.8500000000004</v>
      </c>
      <c r="F25" s="20">
        <f>SUM(F4:F23)</f>
        <v>478</v>
      </c>
      <c r="G25" s="21">
        <f>SUM(G4:G23)</f>
        <v>66962.84</v>
      </c>
    </row>
  </sheetData>
  <sortState xmlns:xlrd2="http://schemas.microsoft.com/office/spreadsheetml/2017/richdata2" ref="A4:G23">
    <sortCondition ref="C4:C23" customList="Vestuário,Acessórios,Calçados"/>
    <sortCondition ref="B4:B23" customList="P,M,G,único"/>
  </sortState>
  <mergeCells count="2">
    <mergeCell ref="A25:C25"/>
    <mergeCell ref="A1:G1"/>
  </mergeCell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0535-20C4-497A-93FC-55BDFF993951}">
  <dimension ref="A1:H4"/>
  <sheetViews>
    <sheetView tabSelected="1" workbookViewId="0">
      <selection activeCell="E8" sqref="E8"/>
    </sheetView>
  </sheetViews>
  <sheetFormatPr defaultRowHeight="14.4" x14ac:dyDescent="0.3"/>
  <cols>
    <col min="1" max="1" width="8.88671875" style="56"/>
    <col min="2" max="4" width="27.77734375" customWidth="1"/>
    <col min="5" max="5" width="8.88671875" style="61"/>
    <col min="6" max="8" width="27.77734375" customWidth="1"/>
  </cols>
  <sheetData>
    <row r="1" spans="2:8" ht="37.200000000000003" thickBot="1" x14ac:dyDescent="0.35">
      <c r="B1" s="62" t="s">
        <v>29</v>
      </c>
      <c r="C1" s="62"/>
      <c r="D1" s="62"/>
      <c r="E1" s="62"/>
      <c r="F1" s="62"/>
      <c r="G1" s="62"/>
      <c r="H1" s="62"/>
    </row>
    <row r="2" spans="2:8" ht="57" customHeight="1" thickBot="1" x14ac:dyDescent="0.35">
      <c r="B2" s="57" t="s">
        <v>33</v>
      </c>
      <c r="C2" s="57"/>
      <c r="D2" s="57"/>
      <c r="F2" s="50" t="s">
        <v>6</v>
      </c>
      <c r="G2" s="55"/>
      <c r="H2" s="51"/>
    </row>
    <row r="3" spans="2:8" ht="96" customHeight="1" thickBot="1" x14ac:dyDescent="0.35">
      <c r="B3" s="59" t="s">
        <v>30</v>
      </c>
      <c r="C3" s="59" t="s">
        <v>31</v>
      </c>
      <c r="D3" s="59" t="s">
        <v>34</v>
      </c>
      <c r="F3" s="60" t="s">
        <v>30</v>
      </c>
      <c r="G3" s="60" t="s">
        <v>31</v>
      </c>
      <c r="H3" s="60" t="s">
        <v>35</v>
      </c>
    </row>
    <row r="4" spans="2:8" ht="96" customHeight="1" thickBot="1" x14ac:dyDescent="0.35">
      <c r="B4" s="43">
        <f>COUNTIF(Produtos!F4:F23,"&gt;0")</f>
        <v>19</v>
      </c>
      <c r="C4" s="43">
        <f>SUM(Produtos!F4:F23)</f>
        <v>478</v>
      </c>
      <c r="D4" s="58">
        <f>AVERAGE(Int_Qtd_Produtos)</f>
        <v>23.9</v>
      </c>
      <c r="F4" s="43">
        <f>COUNTIF(Int_Nome_Produtos,F2)</f>
        <v>3</v>
      </c>
      <c r="G4" s="43">
        <f>SUMIF(Int_Nome_Produtos,F2,Int_Qtd_Produtos)</f>
        <v>105</v>
      </c>
      <c r="H4" s="58">
        <f>AVERAGEIF(Int_Nome_Produtos,F2,Int_Qtd_Produtos)</f>
        <v>35</v>
      </c>
    </row>
  </sheetData>
  <mergeCells count="4">
    <mergeCell ref="F2:H2"/>
    <mergeCell ref="B2:D2"/>
    <mergeCell ref="A1:A1048576"/>
    <mergeCell ref="B1:H1"/>
  </mergeCells>
  <dataValidations disablePrompts="1" count="1">
    <dataValidation type="list" showErrorMessage="1" error="Produto não cadastrado" sqref="F2:H2" xr:uid="{3D7E818B-4497-4C9D-8DAD-070F2ED9D975}">
      <formula1>Int_Nome_Produtos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DDC1-0D6C-4A5B-9B69-DBDBE87200B5}">
  <dimension ref="B1:H8"/>
  <sheetViews>
    <sheetView workbookViewId="0">
      <selection activeCell="G12" sqref="G12"/>
    </sheetView>
  </sheetViews>
  <sheetFormatPr defaultRowHeight="14.4" x14ac:dyDescent="0.3"/>
  <cols>
    <col min="2" max="2" width="10.77734375" bestFit="1" customWidth="1"/>
    <col min="3" max="3" width="5.6640625" bestFit="1" customWidth="1"/>
  </cols>
  <sheetData>
    <row r="1" spans="2:8" ht="15" thickBot="1" x14ac:dyDescent="0.35"/>
    <row r="2" spans="2:8" ht="18" x14ac:dyDescent="0.35">
      <c r="B2" s="38" t="s">
        <v>1</v>
      </c>
      <c r="C2" s="38" t="s">
        <v>22</v>
      </c>
    </row>
    <row r="3" spans="2:8" x14ac:dyDescent="0.3">
      <c r="B3" s="10" t="s">
        <v>2</v>
      </c>
      <c r="C3" s="30">
        <v>10</v>
      </c>
    </row>
    <row r="6" spans="2:8" ht="15" thickBot="1" x14ac:dyDescent="0.35"/>
    <row r="7" spans="2:8" ht="18" x14ac:dyDescent="0.35">
      <c r="B7" s="37" t="s">
        <v>0</v>
      </c>
      <c r="C7" s="38" t="s">
        <v>1</v>
      </c>
      <c r="D7" s="38" t="s">
        <v>11</v>
      </c>
      <c r="E7" s="38" t="s">
        <v>12</v>
      </c>
      <c r="F7" s="38" t="s">
        <v>27</v>
      </c>
      <c r="G7" s="38" t="s">
        <v>22</v>
      </c>
      <c r="H7" s="39" t="s">
        <v>26</v>
      </c>
    </row>
    <row r="8" spans="2:8" x14ac:dyDescent="0.3">
      <c r="B8" s="14" t="s">
        <v>17</v>
      </c>
      <c r="C8" s="10" t="s">
        <v>2</v>
      </c>
      <c r="D8" s="9" t="s">
        <v>14</v>
      </c>
      <c r="E8" s="11">
        <v>249.9</v>
      </c>
      <c r="F8" s="13">
        <v>237.405</v>
      </c>
      <c r="G8" s="30">
        <v>0</v>
      </c>
      <c r="H8" s="40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51AA-14F4-47FD-8C8A-16C549B5D468}">
  <dimension ref="A1:J25"/>
  <sheetViews>
    <sheetView zoomScale="114" zoomScaleNormal="310" workbookViewId="0">
      <pane ySplit="2" topLeftCell="A17" activePane="bottomLeft" state="frozen"/>
      <selection activeCell="G12" sqref="G12"/>
      <selection pane="bottomLeft" activeCell="G12" sqref="G12"/>
    </sheetView>
  </sheetViews>
  <sheetFormatPr defaultRowHeight="14.4" x14ac:dyDescent="0.3"/>
  <cols>
    <col min="1" max="1" width="14.88671875" bestFit="1" customWidth="1"/>
    <col min="2" max="2" width="15.21875" style="3" bestFit="1" customWidth="1"/>
    <col min="3" max="3" width="15.5546875" bestFit="1" customWidth="1"/>
    <col min="4" max="4" width="20.77734375" bestFit="1" customWidth="1"/>
    <col min="5" max="5" width="26.77734375" bestFit="1" customWidth="1"/>
    <col min="6" max="6" width="10.109375" bestFit="1" customWidth="1"/>
    <col min="7" max="7" width="17" bestFit="1" customWidth="1"/>
    <col min="8" max="8" width="26.77734375" bestFit="1" customWidth="1"/>
  </cols>
  <sheetData>
    <row r="1" spans="1:10" ht="18" customHeight="1" x14ac:dyDescent="0.3">
      <c r="A1" s="49" t="s">
        <v>21</v>
      </c>
      <c r="B1" s="49"/>
      <c r="C1" s="49"/>
      <c r="D1" s="49"/>
      <c r="E1" s="49"/>
      <c r="F1" s="49"/>
      <c r="G1" s="49"/>
    </row>
    <row r="2" spans="1:10" ht="2.4" customHeight="1" x14ac:dyDescent="0.3">
      <c r="A2" s="7"/>
      <c r="B2" s="7"/>
      <c r="C2" s="7"/>
      <c r="D2" s="7"/>
      <c r="E2" s="25"/>
      <c r="F2" s="25"/>
      <c r="G2" s="25"/>
    </row>
    <row r="3" spans="1:10" s="4" customFormat="1" ht="18" x14ac:dyDescent="0.35">
      <c r="A3" s="6" t="s">
        <v>0</v>
      </c>
      <c r="B3" s="6" t="s">
        <v>1</v>
      </c>
      <c r="C3" s="6" t="s">
        <v>11</v>
      </c>
      <c r="D3" s="6" t="s">
        <v>12</v>
      </c>
      <c r="E3" s="6" t="s">
        <v>28</v>
      </c>
      <c r="F3" s="6" t="s">
        <v>22</v>
      </c>
      <c r="G3" s="6" t="s">
        <v>26</v>
      </c>
    </row>
    <row r="4" spans="1:10" x14ac:dyDescent="0.3">
      <c r="A4" t="s">
        <v>13</v>
      </c>
      <c r="B4" s="5" t="s">
        <v>2</v>
      </c>
      <c r="C4" t="s">
        <v>14</v>
      </c>
      <c r="D4" s="8">
        <v>25.9</v>
      </c>
      <c r="E4" s="12">
        <f>Tabela1[[#This Row],[Preço Unitário]]-(Tabela1[[#This Row],[Preço Unitário]]*$J$5)</f>
        <v>24.604999999999997</v>
      </c>
      <c r="F4" s="3">
        <v>12</v>
      </c>
      <c r="G4" s="12">
        <f t="shared" ref="G4:G23" si="0">E4*F4</f>
        <v>295.26</v>
      </c>
    </row>
    <row r="5" spans="1:10" s="1" customFormat="1" x14ac:dyDescent="0.3">
      <c r="A5" t="s">
        <v>13</v>
      </c>
      <c r="B5" s="5" t="s">
        <v>3</v>
      </c>
      <c r="C5" t="s">
        <v>14</v>
      </c>
      <c r="D5" s="8">
        <v>29.9</v>
      </c>
      <c r="E5" s="12">
        <f>Tabela1[[#This Row],[Preço Unitário]]-(Tabela1[[#This Row],[Preço Unitário]]*$J$5)</f>
        <v>28.404999999999998</v>
      </c>
      <c r="F5" s="2">
        <v>10</v>
      </c>
      <c r="G5" s="23">
        <f t="shared" si="0"/>
        <v>284.04999999999995</v>
      </c>
      <c r="I5" s="1" t="s">
        <v>25</v>
      </c>
      <c r="J5" s="24">
        <v>0.05</v>
      </c>
    </row>
    <row r="6" spans="1:10" s="1" customFormat="1" x14ac:dyDescent="0.3">
      <c r="A6" t="s">
        <v>13</v>
      </c>
      <c r="B6" s="5" t="s">
        <v>4</v>
      </c>
      <c r="C6" t="s">
        <v>14</v>
      </c>
      <c r="D6" s="8">
        <v>32.9</v>
      </c>
      <c r="E6" s="12">
        <f>Tabela1[[#This Row],[Preço Unitário]]-(Tabela1[[#This Row],[Preço Unitário]]*$J$5)</f>
        <v>31.254999999999999</v>
      </c>
      <c r="F6" s="2">
        <v>15</v>
      </c>
      <c r="G6" s="23">
        <f t="shared" si="0"/>
        <v>468.82499999999999</v>
      </c>
    </row>
    <row r="7" spans="1:10" x14ac:dyDescent="0.3">
      <c r="A7" t="s">
        <v>15</v>
      </c>
      <c r="B7" s="5" t="s">
        <v>10</v>
      </c>
      <c r="C7" t="s">
        <v>16</v>
      </c>
      <c r="D7" s="8">
        <v>399.9</v>
      </c>
      <c r="E7" s="12">
        <f>Tabela1[[#This Row],[Preço Unitário]]-(Tabela1[[#This Row],[Preço Unitário]]*$J$5)</f>
        <v>379.90499999999997</v>
      </c>
      <c r="F7" s="3">
        <v>30</v>
      </c>
      <c r="G7" s="12">
        <f t="shared" si="0"/>
        <v>11397.15</v>
      </c>
    </row>
    <row r="8" spans="1:10" x14ac:dyDescent="0.3">
      <c r="A8" t="s">
        <v>17</v>
      </c>
      <c r="B8" s="5" t="s">
        <v>2</v>
      </c>
      <c r="C8" t="s">
        <v>14</v>
      </c>
      <c r="D8" s="8">
        <v>249.9</v>
      </c>
      <c r="E8" s="12">
        <f>Tabela1[[#This Row],[Preço Unitário]]-(Tabela1[[#This Row],[Preço Unitário]]*$J$5)</f>
        <v>237.405</v>
      </c>
      <c r="F8" s="3">
        <v>48</v>
      </c>
      <c r="G8" s="12">
        <f t="shared" si="0"/>
        <v>11395.44</v>
      </c>
    </row>
    <row r="9" spans="1:10" x14ac:dyDescent="0.3">
      <c r="A9" t="s">
        <v>17</v>
      </c>
      <c r="B9" s="5" t="s">
        <v>3</v>
      </c>
      <c r="C9" t="s">
        <v>14</v>
      </c>
      <c r="D9" s="8">
        <v>259.89999999999998</v>
      </c>
      <c r="E9" s="12">
        <f>Tabela1[[#This Row],[Preço Unitário]]-(Tabela1[[#This Row],[Preço Unitário]]*$J$5)</f>
        <v>246.90499999999997</v>
      </c>
      <c r="F9" s="3">
        <v>12</v>
      </c>
      <c r="G9" s="12">
        <f t="shared" si="0"/>
        <v>2962.8599999999997</v>
      </c>
    </row>
    <row r="10" spans="1:10" x14ac:dyDescent="0.3">
      <c r="A10" t="s">
        <v>17</v>
      </c>
      <c r="B10" s="5" t="s">
        <v>4</v>
      </c>
      <c r="C10" t="s">
        <v>14</v>
      </c>
      <c r="D10" s="8">
        <v>299.89999999999998</v>
      </c>
      <c r="E10" s="12">
        <f>Tabela1[[#This Row],[Preço Unitário]]-(Tabela1[[#This Row],[Preço Unitário]]*$J$5)</f>
        <v>284.90499999999997</v>
      </c>
      <c r="F10" s="3">
        <v>13</v>
      </c>
      <c r="G10" s="12">
        <f t="shared" si="0"/>
        <v>3703.7649999999994</v>
      </c>
    </row>
    <row r="11" spans="1:10" x14ac:dyDescent="0.3">
      <c r="A11" t="s">
        <v>18</v>
      </c>
      <c r="B11" s="5" t="s">
        <v>2</v>
      </c>
      <c r="C11" t="s">
        <v>14</v>
      </c>
      <c r="D11" s="8">
        <v>85.9</v>
      </c>
      <c r="E11" s="12">
        <f>Tabela1[[#This Row],[Preço Unitário]]-(Tabela1[[#This Row],[Preço Unitário]]*$J$5)</f>
        <v>81.605000000000004</v>
      </c>
      <c r="F11" s="3">
        <v>14</v>
      </c>
      <c r="G11" s="12">
        <f t="shared" si="0"/>
        <v>1142.47</v>
      </c>
    </row>
    <row r="12" spans="1:10" x14ac:dyDescent="0.3">
      <c r="A12" t="s">
        <v>18</v>
      </c>
      <c r="B12" s="5" t="s">
        <v>3</v>
      </c>
      <c r="C12" t="s">
        <v>14</v>
      </c>
      <c r="D12" s="8">
        <v>89.9</v>
      </c>
      <c r="E12" s="12">
        <f>Tabela1[[#This Row],[Preço Unitário]]-(Tabela1[[#This Row],[Preço Unitário]]*$J$5)</f>
        <v>85.405000000000001</v>
      </c>
      <c r="F12" s="3">
        <v>19</v>
      </c>
      <c r="G12" s="12">
        <f t="shared" si="0"/>
        <v>1622.6949999999999</v>
      </c>
    </row>
    <row r="13" spans="1:10" x14ac:dyDescent="0.3">
      <c r="A13" t="s">
        <v>18</v>
      </c>
      <c r="B13" s="5" t="s">
        <v>4</v>
      </c>
      <c r="C13" t="s">
        <v>14</v>
      </c>
      <c r="D13" s="8">
        <v>92.9</v>
      </c>
      <c r="E13" s="12">
        <f>Tabela1[[#This Row],[Preço Unitário]]-(Tabela1[[#This Row],[Preço Unitário]]*$J$5)</f>
        <v>88.25500000000001</v>
      </c>
      <c r="F13" s="3">
        <v>60</v>
      </c>
      <c r="G13" s="12">
        <f t="shared" si="0"/>
        <v>5295.3</v>
      </c>
    </row>
    <row r="14" spans="1:10" x14ac:dyDescent="0.3">
      <c r="A14" t="s">
        <v>19</v>
      </c>
      <c r="B14" s="5" t="s">
        <v>10</v>
      </c>
      <c r="C14" t="s">
        <v>14</v>
      </c>
      <c r="D14" s="8">
        <v>149.9</v>
      </c>
      <c r="E14" s="12">
        <f>Tabela1[[#This Row],[Preço Unitário]]-(Tabela1[[#This Row],[Preço Unitário]]*$J$5)</f>
        <v>142.405</v>
      </c>
      <c r="F14" s="3">
        <v>74</v>
      </c>
      <c r="G14" s="12">
        <f t="shared" si="0"/>
        <v>10537.97</v>
      </c>
    </row>
    <row r="15" spans="1:10" x14ac:dyDescent="0.3">
      <c r="A15" t="s">
        <v>5</v>
      </c>
      <c r="B15" s="5" t="s">
        <v>2</v>
      </c>
      <c r="C15" t="s">
        <v>14</v>
      </c>
      <c r="D15" s="8">
        <v>65.900000000000006</v>
      </c>
      <c r="E15" s="12">
        <f>Tabela1[[#This Row],[Preço Unitário]]-(Tabela1[[#This Row],[Preço Unitário]]*$J$5)</f>
        <v>62.605000000000004</v>
      </c>
      <c r="F15" s="3">
        <v>90</v>
      </c>
      <c r="G15" s="12">
        <f t="shared" si="0"/>
        <v>5634.4500000000007</v>
      </c>
    </row>
    <row r="16" spans="1:10" x14ac:dyDescent="0.3">
      <c r="A16" t="s">
        <v>5</v>
      </c>
      <c r="B16" s="5" t="s">
        <v>3</v>
      </c>
      <c r="C16" t="s">
        <v>14</v>
      </c>
      <c r="D16" s="8">
        <v>69.900000000000006</v>
      </c>
      <c r="E16" s="12">
        <f>Tabela1[[#This Row],[Preço Unitário]]-(Tabela1[[#This Row],[Preço Unitário]]*$J$5)</f>
        <v>66.405000000000001</v>
      </c>
      <c r="F16" s="3">
        <v>3</v>
      </c>
      <c r="G16" s="12">
        <f t="shared" si="0"/>
        <v>199.215</v>
      </c>
    </row>
    <row r="17" spans="1:7" x14ac:dyDescent="0.3">
      <c r="A17" t="s">
        <v>5</v>
      </c>
      <c r="B17" s="5" t="s">
        <v>4</v>
      </c>
      <c r="C17" t="s">
        <v>14</v>
      </c>
      <c r="D17" s="8">
        <v>70.900000000000006</v>
      </c>
      <c r="E17" s="12">
        <f>Tabela1[[#This Row],[Preço Unitário]]-(Tabela1[[#This Row],[Preço Unitário]]*$J$5)</f>
        <v>67.355000000000004</v>
      </c>
      <c r="F17" s="3">
        <v>4</v>
      </c>
      <c r="G17" s="12">
        <f t="shared" si="0"/>
        <v>269.42</v>
      </c>
    </row>
    <row r="18" spans="1:7" x14ac:dyDescent="0.3">
      <c r="A18" t="s">
        <v>6</v>
      </c>
      <c r="B18" s="5">
        <v>36</v>
      </c>
      <c r="C18" t="s">
        <v>20</v>
      </c>
      <c r="D18" s="8">
        <v>199.9</v>
      </c>
      <c r="E18" s="12">
        <f>Tabela1[[#This Row],[Preço Unitário]]-(Tabela1[[#This Row],[Preço Unitário]]*$J$5)</f>
        <v>189.905</v>
      </c>
      <c r="F18" s="3">
        <v>89</v>
      </c>
      <c r="G18" s="12">
        <f t="shared" si="0"/>
        <v>16901.545000000002</v>
      </c>
    </row>
    <row r="19" spans="1:7" x14ac:dyDescent="0.3">
      <c r="A19" t="s">
        <v>6</v>
      </c>
      <c r="B19" s="5">
        <v>37</v>
      </c>
      <c r="C19" t="s">
        <v>20</v>
      </c>
      <c r="D19" s="8">
        <v>249.9</v>
      </c>
      <c r="E19" s="12">
        <f>Tabela1[[#This Row],[Preço Unitário]]-(Tabela1[[#This Row],[Preço Unitário]]*$J$5)</f>
        <v>237.405</v>
      </c>
      <c r="F19" s="3">
        <v>7</v>
      </c>
      <c r="G19" s="12">
        <f t="shared" si="0"/>
        <v>1661.835</v>
      </c>
    </row>
    <row r="20" spans="1:7" x14ac:dyDescent="0.3">
      <c r="A20" t="s">
        <v>6</v>
      </c>
      <c r="B20" s="5">
        <v>38</v>
      </c>
      <c r="C20" t="s">
        <v>20</v>
      </c>
      <c r="D20" s="8">
        <v>259.89999999999998</v>
      </c>
      <c r="E20" s="12">
        <f>Tabela1[[#This Row],[Preço Unitário]]-(Tabela1[[#This Row],[Preço Unitário]]*$J$5)</f>
        <v>246.90499999999997</v>
      </c>
      <c r="F20" s="3">
        <v>9</v>
      </c>
      <c r="G20" s="12">
        <f t="shared" si="0"/>
        <v>2222.1449999999995</v>
      </c>
    </row>
    <row r="21" spans="1:7" x14ac:dyDescent="0.3">
      <c r="A21" t="s">
        <v>7</v>
      </c>
      <c r="B21" s="5" t="s">
        <v>10</v>
      </c>
      <c r="C21" t="s">
        <v>16</v>
      </c>
      <c r="D21" s="8">
        <v>259.89999999999998</v>
      </c>
      <c r="E21" s="12">
        <f>Tabela1[[#This Row],[Preço Unitário]]-(Tabela1[[#This Row],[Preço Unitário]]*$J$5)</f>
        <v>246.90499999999997</v>
      </c>
      <c r="F21" s="3">
        <v>8</v>
      </c>
      <c r="G21" s="12">
        <f t="shared" si="0"/>
        <v>1975.2399999999998</v>
      </c>
    </row>
    <row r="22" spans="1:7" x14ac:dyDescent="0.3">
      <c r="A22" t="s">
        <v>8</v>
      </c>
      <c r="B22" s="5" t="s">
        <v>10</v>
      </c>
      <c r="C22" t="s">
        <v>16</v>
      </c>
      <c r="D22" s="8">
        <v>39.9</v>
      </c>
      <c r="E22" s="12">
        <f>Tabela1[[#This Row],[Preço Unitário]]-(Tabela1[[#This Row],[Preço Unitário]]*$J$5)</f>
        <v>37.905000000000001</v>
      </c>
      <c r="F22" s="3">
        <v>4</v>
      </c>
      <c r="G22" s="12">
        <f t="shared" si="0"/>
        <v>151.62</v>
      </c>
    </row>
    <row r="23" spans="1:7" x14ac:dyDescent="0.3">
      <c r="A23" t="s">
        <v>9</v>
      </c>
      <c r="B23" s="5" t="s">
        <v>10</v>
      </c>
      <c r="C23" t="s">
        <v>16</v>
      </c>
      <c r="D23" s="8">
        <v>49.9</v>
      </c>
      <c r="E23" s="12">
        <f>Tabela1[[#This Row],[Preço Unitário]]-(Tabela1[[#This Row],[Preço Unitário]]*$J$5)</f>
        <v>47.405000000000001</v>
      </c>
      <c r="F23" s="3">
        <v>2</v>
      </c>
      <c r="G23" s="12">
        <f t="shared" si="0"/>
        <v>94.81</v>
      </c>
    </row>
    <row r="24" spans="1:7" x14ac:dyDescent="0.3">
      <c r="A24" t="s">
        <v>23</v>
      </c>
      <c r="B24" s="5"/>
      <c r="D24" s="12">
        <f>SUBTOTAL(109,Tabela1[Preço Unitário])</f>
        <v>2983.0000000000009</v>
      </c>
      <c r="E24" s="12">
        <f>SUBTOTAL(109,Tabela1[Valor c/ desconto])</f>
        <v>2833.8500000000004</v>
      </c>
      <c r="F24" s="3">
        <f>SUBTOTAL(109,Tabela1[QTD])</f>
        <v>523</v>
      </c>
      <c r="G24" s="12">
        <f>SUBTOTAL(109,Tabela1[Valor Total])</f>
        <v>78216.065000000002</v>
      </c>
    </row>
    <row r="25" spans="1:7" x14ac:dyDescent="0.3">
      <c r="D25" s="22"/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4</vt:i4>
      </vt:variant>
      <vt:variant>
        <vt:lpstr>Gráficos</vt:lpstr>
      </vt:variant>
      <vt:variant>
        <vt:i4>1</vt:i4>
      </vt:variant>
      <vt:variant>
        <vt:lpstr>Intervalos Nomeados</vt:lpstr>
      </vt:variant>
      <vt:variant>
        <vt:i4>5</vt:i4>
      </vt:variant>
    </vt:vector>
  </HeadingPairs>
  <TitlesOfParts>
    <vt:vector size="10" baseType="lpstr">
      <vt:lpstr>Produtos</vt:lpstr>
      <vt:lpstr>Meus númeos</vt:lpstr>
      <vt:lpstr>Filtro</vt:lpstr>
      <vt:lpstr>Tabela de produtos</vt:lpstr>
      <vt:lpstr>Meu Grafico</vt:lpstr>
      <vt:lpstr>Filtro!Area_de_extracao</vt:lpstr>
      <vt:lpstr>Filtro!Criterios</vt:lpstr>
      <vt:lpstr>Int_Nome_Produtos</vt:lpstr>
      <vt:lpstr>Int_Qtd_Produtos</vt:lpstr>
      <vt:lpstr>Nome_Produtos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Rodrigues</dc:creator>
  <cp:lastModifiedBy>Matheus Rodrigues</cp:lastModifiedBy>
  <cp:lastPrinted>2024-09-14T18:26:01Z</cp:lastPrinted>
  <dcterms:created xsi:type="dcterms:W3CDTF">2015-06-05T18:19:34Z</dcterms:created>
  <dcterms:modified xsi:type="dcterms:W3CDTF">2024-10-20T13:00:50Z</dcterms:modified>
</cp:coreProperties>
</file>