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he\Downloads\Meteora+Ecommerce+-+PLANILHA+INICIAL\"/>
    </mc:Choice>
  </mc:AlternateContent>
  <xr:revisionPtr revIDLastSave="0" documentId="13_ncr:1_{F4B8D01F-6EBE-423A-BA71-64D3382BB561}" xr6:coauthVersionLast="47" xr6:coauthVersionMax="47" xr10:uidLastSave="{00000000-0000-0000-0000-000000000000}"/>
  <bookViews>
    <workbookView xWindow="-108" yWindow="-108" windowWidth="23256" windowHeight="12456" tabRatio="698" activeTab="5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3" l="1"/>
  <c r="C19" i="23" a="1"/>
  <c r="C19" i="23" s="1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7" i="24"/>
  <c r="C11" i="24" a="1"/>
  <c r="C11" i="24" s="1"/>
  <c r="C12" i="24" s="1" a="1"/>
  <c r="C12" i="24" s="1"/>
  <c r="C10" i="24" a="1"/>
  <c r="C10" i="24" s="1"/>
  <c r="C9" i="24"/>
  <c r="C8" i="24" a="1"/>
  <c r="C8" i="24" s="1"/>
  <c r="C7" i="24"/>
  <c r="F9" i="24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<sst xmlns="http://schemas.openxmlformats.org/spreadsheetml/2006/main" count="495" uniqueCount="168">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</sst>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1" fontId="24" fillId="7" borderId="26" xfId="0" applyNumberFormat="1" applyFont="1" applyFill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9" fontId="16" fillId="0" borderId="0" xfId="5" applyFont="1" applyBorder="1" applyAlignment="1">
      <alignment horizontal="center" vertical="center"/>
    </xf>
    <xf numFmtId="0" fontId="0" fillId="0" borderId="0" xfId="0" applyBorder="1"/>
    <xf numFmtId="0" fontId="15" fillId="2" borderId="34" xfId="3" applyFont="1" applyFill="1" applyBorder="1" applyAlignment="1">
      <alignment horizontal="center" vertical="center" wrapText="1"/>
    </xf>
    <xf numFmtId="1" fontId="16" fillId="0" borderId="31" xfId="0" applyNumberFormat="1" applyFont="1" applyBorder="1" applyAlignment="1">
      <alignment horizontal="center" vertical="center"/>
    </xf>
    <xf numFmtId="3" fontId="16" fillId="0" borderId="31" xfId="5" applyNumberFormat="1" applyFont="1" applyBorder="1" applyAlignment="1">
      <alignment horizontal="center" vertical="center"/>
    </xf>
    <xf numFmtId="1" fontId="0" fillId="0" borderId="33" xfId="0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0">
      <calculatedColumnFormula>VLOOKUP(TB_Vendas[[#This Row],[Código]],TB_Produtos[#All],6,FALSE)</calculatedColumnFormula>
    </tableColumn>
    <tableColumn id="2" xr3:uid="{4BEBDE19-FA81-4412-AC83-E0AE6998A9B4}" name="Desconto" dataDxfId="4" dataCellStyle="Porcentagem"/>
    <tableColumn id="6" xr3:uid="{9459B662-6A4F-4486-82B1-12F67B8F842E}" name="Total" dataDxfId="3">
      <calculatedColumnFormula>TB_Vendas[[#This Row],[Preço Unitário]]*TB_Vendas[[#This Row],[Qtd]]</calculatedColumnFormula>
    </tableColumn>
    <tableColumn id="8" xr3:uid="{192FEBCA-1287-48A6-9BE6-69528F71C305}" name="Vendedo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/>
  <cols>
    <col min="1" max="5" width="8.88671875" style="40" customWidth="1"/>
    <col min="6" max="12" width="8.88671875" customWidth="1"/>
    <col min="13" max="16384" width="8.88671875" hidden="1"/>
  </cols>
  <sheetData>
    <row r="1" spans="1:12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2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</row>
    <row r="6" spans="1:1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50" zoomScale="140" zoomScaleNormal="140" workbookViewId="0">
      <selection activeCell="E25" sqref="E25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5" customHeight="1">
      <c r="A5" s="42"/>
      <c r="B5" s="42"/>
      <c r="C5" s="42"/>
      <c r="D5" s="42"/>
      <c r="E5" s="42"/>
      <c r="F5" s="42"/>
    </row>
    <row r="6" spans="1:9" s="1" customFormat="1" ht="15.6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>
      <c r="A1" s="43"/>
      <c r="B1" s="80" t="s">
        <v>134</v>
      </c>
      <c r="C1" s="80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18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>
      <selection activeCell="D5" sqref="D5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0.109375" bestFit="1" customWidth="1"/>
    <col min="6" max="6" width="22.88671875" bestFit="1" customWidth="1"/>
    <col min="7" max="7" width="17" bestFit="1" customWidth="1"/>
    <col min="8" max="8" width="20.33203125" customWidth="1"/>
    <col min="9" max="9" width="17" bestFit="1" customWidth="1"/>
  </cols>
  <sheetData>
    <row r="1" spans="1:9" s="40" customFormat="1" ht="40.200000000000003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</row>
    <row r="3" spans="1:9" ht="4.5" customHeight="1">
      <c r="A3" s="42"/>
      <c r="B3" s="42"/>
      <c r="C3" s="42"/>
      <c r="D3" s="42"/>
      <c r="E3" s="42"/>
    </row>
    <row r="4" spans="1:9" ht="18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>
        <f>VLOOKUP(TB_Vendas[[#This Row],[Código]],TB_Produtos[#All],6,FALSE)</f>
        <v>39.9</v>
      </c>
      <c r="G5" s="69"/>
      <c r="H5" s="8">
        <f>TB_Vendas[[#This Row],[Preço Unitário]]*TB_Vendas[[#This Row],[Qtd]]</f>
        <v>39.9</v>
      </c>
      <c r="I5" s="1" t="s">
        <v>127</v>
      </c>
    </row>
    <row r="6" spans="1:9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>
        <f>VLOOKUP(TB_Vendas[[#This Row],[Código]],TB_Produtos[#All],6,FALSE)</f>
        <v>259.89999999999998</v>
      </c>
      <c r="G6" s="69"/>
      <c r="H6" s="8">
        <f>TB_Vendas[[#This Row],[Preço Unitário]]*TB_Vendas[[#This Row],[Qtd]]</f>
        <v>259.89999999999998</v>
      </c>
      <c r="I6" s="1" t="s">
        <v>127</v>
      </c>
    </row>
    <row r="7" spans="1:9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>
        <f>VLOOKUP(TB_Vendas[[#This Row],[Código]],TB_Produtos[#All],6,FALSE)</f>
        <v>32.9</v>
      </c>
      <c r="G7" s="69"/>
      <c r="H7" s="8">
        <f>TB_Vendas[[#This Row],[Preço Unitário]]*TB_Vendas[[#This Row],[Qtd]]</f>
        <v>65.8</v>
      </c>
      <c r="I7" s="1" t="s">
        <v>126</v>
      </c>
    </row>
    <row r="8" spans="1:9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>
        <f>VLOOKUP(TB_Vendas[[#This Row],[Código]],TB_Produtos[#All],6,FALSE)</f>
        <v>46.9</v>
      </c>
      <c r="G8" s="69"/>
      <c r="H8" s="8">
        <f>TB_Vendas[[#This Row],[Preço Unitário]]*TB_Vendas[[#This Row],[Qtd]]</f>
        <v>46.9</v>
      </c>
      <c r="I8" s="1" t="s">
        <v>130</v>
      </c>
    </row>
    <row r="9" spans="1:9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>
        <f>VLOOKUP(TB_Vendas[[#This Row],[Código]],TB_Produtos[#All],6,FALSE)</f>
        <v>29.9</v>
      </c>
      <c r="G9" s="69"/>
      <c r="H9" s="8">
        <f>TB_Vendas[[#This Row],[Preço Unitário]]*TB_Vendas[[#This Row],[Qtd]]</f>
        <v>29.9</v>
      </c>
      <c r="I9" s="1" t="s">
        <v>127</v>
      </c>
    </row>
    <row r="10" spans="1:9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>
        <f>VLOOKUP(TB_Vendas[[#This Row],[Código]],TB_Produtos[#All],6,FALSE)</f>
        <v>299.89999999999998</v>
      </c>
      <c r="G10" s="69"/>
      <c r="H10" s="8">
        <f>TB_Vendas[[#This Row],[Preço Unitário]]*TB_Vendas[[#This Row],[Qtd]]</f>
        <v>299.89999999999998</v>
      </c>
      <c r="I10" s="1" t="s">
        <v>130</v>
      </c>
    </row>
    <row r="11" spans="1:9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>
        <f>VLOOKUP(TB_Vendas[[#This Row],[Código]],TB_Produtos[#All],6,FALSE)</f>
        <v>146</v>
      </c>
      <c r="G11" s="69"/>
      <c r="H11" s="8">
        <f>TB_Vendas[[#This Row],[Preço Unitário]]*TB_Vendas[[#This Row],[Qtd]]</f>
        <v>146</v>
      </c>
      <c r="I11" s="1" t="s">
        <v>128</v>
      </c>
    </row>
    <row r="12" spans="1:9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>
        <f>VLOOKUP(TB_Vendas[[#This Row],[Código]],TB_Produtos[#All],6,FALSE)</f>
        <v>89.9</v>
      </c>
      <c r="G12" s="69"/>
      <c r="H12" s="8">
        <f>TB_Vendas[[#This Row],[Preço Unitário]]*TB_Vendas[[#This Row],[Qtd]]</f>
        <v>179.8</v>
      </c>
      <c r="I12" s="1" t="s">
        <v>128</v>
      </c>
    </row>
    <row r="13" spans="1:9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>
        <f>VLOOKUP(TB_Vendas[[#This Row],[Código]],TB_Produtos[#All],6,FALSE)</f>
        <v>250</v>
      </c>
      <c r="G13" s="69"/>
      <c r="H13" s="8">
        <f>TB_Vendas[[#This Row],[Preço Unitário]]*TB_Vendas[[#This Row],[Qtd]]</f>
        <v>500</v>
      </c>
      <c r="I13" s="1" t="s">
        <v>127</v>
      </c>
    </row>
    <row r="14" spans="1:9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>
        <f>VLOOKUP(TB_Vendas[[#This Row],[Código]],TB_Produtos[#All],6,FALSE)</f>
        <v>39.9</v>
      </c>
      <c r="G14" s="69"/>
      <c r="H14" s="8">
        <f>TB_Vendas[[#This Row],[Preço Unitário]]*TB_Vendas[[#This Row],[Qtd]]</f>
        <v>39.9</v>
      </c>
      <c r="I14" s="1" t="s">
        <v>127</v>
      </c>
    </row>
    <row r="15" spans="1:9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>
        <f>VLOOKUP(TB_Vendas[[#This Row],[Código]],TB_Produtos[#All],6,FALSE)</f>
        <v>142.9</v>
      </c>
      <c r="G15" s="69"/>
      <c r="H15" s="8">
        <f>TB_Vendas[[#This Row],[Preço Unitário]]*TB_Vendas[[#This Row],[Qtd]]</f>
        <v>142.9</v>
      </c>
      <c r="I15" s="1" t="s">
        <v>129</v>
      </c>
    </row>
    <row r="16" spans="1:9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>
        <f>VLOOKUP(TB_Vendas[[#This Row],[Código]],TB_Produtos[#All],6,FALSE)</f>
        <v>300</v>
      </c>
      <c r="G16" s="69"/>
      <c r="H16" s="8">
        <f>TB_Vendas[[#This Row],[Preço Unitário]]*TB_Vendas[[#This Row],[Qtd]]</f>
        <v>300</v>
      </c>
      <c r="I16" s="1" t="s">
        <v>128</v>
      </c>
    </row>
    <row r="17" spans="1:9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>
        <f>VLOOKUP(TB_Vendas[[#This Row],[Código]],TB_Produtos[#All],6,FALSE)</f>
        <v>289.89999999999998</v>
      </c>
      <c r="G17" s="69"/>
      <c r="H17" s="8">
        <f>TB_Vendas[[#This Row],[Preço Unitário]]*TB_Vendas[[#This Row],[Qtd]]</f>
        <v>579.79999999999995</v>
      </c>
      <c r="I17" s="1" t="s">
        <v>129</v>
      </c>
    </row>
    <row r="18" spans="1:9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>
        <f>VLOOKUP(TB_Vendas[[#This Row],[Código]],TB_Produtos[#All],6,FALSE)</f>
        <v>249.9</v>
      </c>
      <c r="G18" s="69"/>
      <c r="H18" s="8">
        <f>TB_Vendas[[#This Row],[Preço Unitário]]*TB_Vendas[[#This Row],[Qtd]]</f>
        <v>249.9</v>
      </c>
      <c r="I18" s="1" t="s">
        <v>129</v>
      </c>
    </row>
    <row r="19" spans="1:9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>
        <f>VLOOKUP(TB_Vendas[[#This Row],[Código]],TB_Produtos[#All],6,FALSE)</f>
        <v>39.9</v>
      </c>
      <c r="G19" s="69"/>
      <c r="H19" s="8">
        <f>TB_Vendas[[#This Row],[Preço Unitário]]*TB_Vendas[[#This Row],[Qtd]]</f>
        <v>79.8</v>
      </c>
      <c r="I19" s="1" t="s">
        <v>129</v>
      </c>
    </row>
    <row r="20" spans="1:9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>
        <f>VLOOKUP(TB_Vendas[[#This Row],[Código]],TB_Produtos[#All],6,FALSE)</f>
        <v>289.89999999999998</v>
      </c>
      <c r="G20" s="69"/>
      <c r="H20" s="8">
        <f>TB_Vendas[[#This Row],[Preço Unitário]]*TB_Vendas[[#This Row],[Qtd]]</f>
        <v>1159.5999999999999</v>
      </c>
      <c r="I20" s="1" t="s">
        <v>129</v>
      </c>
    </row>
    <row r="21" spans="1:9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>
        <f>VLOOKUP(TB_Vendas[[#This Row],[Código]],TB_Produtos[#All],6,FALSE)</f>
        <v>180</v>
      </c>
      <c r="G21" s="69"/>
      <c r="H21" s="8">
        <f>TB_Vendas[[#This Row],[Preço Unitário]]*TB_Vendas[[#This Row],[Qtd]]</f>
        <v>540</v>
      </c>
      <c r="I21" s="1" t="s">
        <v>127</v>
      </c>
    </row>
    <row r="22" spans="1:9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>
        <f>VLOOKUP(TB_Vendas[[#This Row],[Código]],TB_Produtos[#All],6,FALSE)</f>
        <v>32.9</v>
      </c>
      <c r="G22" s="69"/>
      <c r="H22" s="8">
        <f>TB_Vendas[[#This Row],[Preço Unitário]]*TB_Vendas[[#This Row],[Qtd]]</f>
        <v>65.8</v>
      </c>
      <c r="I22" s="1" t="s">
        <v>126</v>
      </c>
    </row>
    <row r="23" spans="1:9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>
        <f>VLOOKUP(TB_Vendas[[#This Row],[Código]],TB_Produtos[#All],6,FALSE)</f>
        <v>255</v>
      </c>
      <c r="G23" s="69"/>
      <c r="H23" s="8">
        <f>TB_Vendas[[#This Row],[Preço Unitário]]*TB_Vendas[[#This Row],[Qtd]]</f>
        <v>765</v>
      </c>
      <c r="I23" s="1" t="s">
        <v>129</v>
      </c>
    </row>
    <row r="24" spans="1:9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>
        <f>VLOOKUP(TB_Vendas[[#This Row],[Código]],TB_Produtos[#All],6,FALSE)</f>
        <v>142.9</v>
      </c>
      <c r="G24" s="69"/>
      <c r="H24" s="8">
        <f>TB_Vendas[[#This Row],[Preço Unitário]]*TB_Vendas[[#This Row],[Qtd]]</f>
        <v>142.9</v>
      </c>
      <c r="I24" s="1" t="s">
        <v>126</v>
      </c>
    </row>
    <row r="25" spans="1:9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>
        <f>VLOOKUP(TB_Vendas[[#This Row],[Código]],TB_Produtos[#All],6,FALSE)</f>
        <v>92.9</v>
      </c>
      <c r="G25" s="69"/>
      <c r="H25" s="8">
        <f>TB_Vendas[[#This Row],[Preço Unitário]]*TB_Vendas[[#This Row],[Qtd]]</f>
        <v>371.6</v>
      </c>
      <c r="I25" s="1" t="s">
        <v>128</v>
      </c>
    </row>
    <row r="26" spans="1:9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>
        <f>VLOOKUP(TB_Vendas[[#This Row],[Código]],TB_Produtos[#All],6,FALSE)</f>
        <v>54.9</v>
      </c>
      <c r="G26" s="69"/>
      <c r="H26" s="8">
        <f>TB_Vendas[[#This Row],[Preço Unitário]]*TB_Vendas[[#This Row],[Qtd]]</f>
        <v>109.8</v>
      </c>
      <c r="I26" s="1" t="s">
        <v>126</v>
      </c>
    </row>
    <row r="27" spans="1:9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>
        <f>VLOOKUP(TB_Vendas[[#This Row],[Código]],TB_Produtos[#All],6,FALSE)</f>
        <v>142.9</v>
      </c>
      <c r="G27" s="69"/>
      <c r="H27" s="8">
        <f>TB_Vendas[[#This Row],[Preço Unitário]]*TB_Vendas[[#This Row],[Qtd]]</f>
        <v>428.70000000000005</v>
      </c>
      <c r="I27" s="1" t="s">
        <v>127</v>
      </c>
    </row>
    <row r="28" spans="1:9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>
        <f>VLOOKUP(TB_Vendas[[#This Row],[Código]],TB_Produtos[#All],6,FALSE)</f>
        <v>120</v>
      </c>
      <c r="G28" s="69"/>
      <c r="H28" s="8">
        <f>TB_Vendas[[#This Row],[Preço Unitário]]*TB_Vendas[[#This Row],[Qtd]]</f>
        <v>240</v>
      </c>
      <c r="I28" s="1" t="s">
        <v>127</v>
      </c>
    </row>
    <row r="29" spans="1:9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>
        <f>VLOOKUP(TB_Vendas[[#This Row],[Código]],TB_Produtos[#All],6,FALSE)</f>
        <v>65.900000000000006</v>
      </c>
      <c r="G29" s="69"/>
      <c r="H29" s="8">
        <f>TB_Vendas[[#This Row],[Preço Unitário]]*TB_Vendas[[#This Row],[Qtd]]</f>
        <v>65.900000000000006</v>
      </c>
      <c r="I29" s="1" t="s">
        <v>129</v>
      </c>
    </row>
    <row r="30" spans="1:9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>
        <f>VLOOKUP(TB_Vendas[[#This Row],[Código]],TB_Produtos[#All],6,FALSE)</f>
        <v>32.9</v>
      </c>
      <c r="G30" s="69"/>
      <c r="H30" s="8">
        <f>TB_Vendas[[#This Row],[Preço Unitário]]*TB_Vendas[[#This Row],[Qtd]]</f>
        <v>164.5</v>
      </c>
      <c r="I30" s="1" t="s">
        <v>130</v>
      </c>
    </row>
    <row r="31" spans="1:9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>
        <f>VLOOKUP(TB_Vendas[[#This Row],[Código]],TB_Produtos[#All],6,FALSE)</f>
        <v>180</v>
      </c>
      <c r="G31" s="69"/>
      <c r="H31" s="8">
        <f>TB_Vendas[[#This Row],[Preço Unitário]]*TB_Vendas[[#This Row],[Qtd]]</f>
        <v>360</v>
      </c>
      <c r="I31" s="1" t="s">
        <v>127</v>
      </c>
    </row>
    <row r="32" spans="1:9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>
        <f>VLOOKUP(TB_Vendas[[#This Row],[Código]],TB_Produtos[#All],6,FALSE)</f>
        <v>349.9</v>
      </c>
      <c r="G32" s="69"/>
      <c r="H32" s="8">
        <f>TB_Vendas[[#This Row],[Preço Unitário]]*TB_Vendas[[#This Row],[Qtd]]</f>
        <v>1049.6999999999998</v>
      </c>
      <c r="I32" s="1" t="s">
        <v>126</v>
      </c>
    </row>
    <row r="33" spans="1:9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>
        <f>VLOOKUP(TB_Vendas[[#This Row],[Código]],TB_Produtos[#All],6,FALSE)</f>
        <v>72.5</v>
      </c>
      <c r="G33" s="69"/>
      <c r="H33" s="8">
        <f>TB_Vendas[[#This Row],[Preço Unitário]]*TB_Vendas[[#This Row],[Qtd]]</f>
        <v>72.5</v>
      </c>
      <c r="I33" s="1" t="s">
        <v>128</v>
      </c>
    </row>
    <row r="34" spans="1:9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>
        <f>VLOOKUP(TB_Vendas[[#This Row],[Código]],TB_Produtos[#All],6,FALSE)</f>
        <v>259.89999999999998</v>
      </c>
      <c r="G34" s="69"/>
      <c r="H34" s="8">
        <f>TB_Vendas[[#This Row],[Preço Unitário]]*TB_Vendas[[#This Row],[Qtd]]</f>
        <v>1039.5999999999999</v>
      </c>
      <c r="I34" s="1" t="s">
        <v>126</v>
      </c>
    </row>
    <row r="35" spans="1:9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>
        <f>VLOOKUP(TB_Vendas[[#This Row],[Código]],TB_Produtos[#All],6,FALSE)</f>
        <v>25.9</v>
      </c>
      <c r="G35" s="69"/>
      <c r="H35" s="8">
        <f>TB_Vendas[[#This Row],[Preço Unitário]]*TB_Vendas[[#This Row],[Qtd]]</f>
        <v>77.699999999999989</v>
      </c>
      <c r="I35" s="1" t="s">
        <v>127</v>
      </c>
    </row>
    <row r="36" spans="1:9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>
        <f>VLOOKUP(TB_Vendas[[#This Row],[Código]],TB_Produtos[#All],6,FALSE)</f>
        <v>145</v>
      </c>
      <c r="G36" s="69"/>
      <c r="H36" s="8">
        <f>TB_Vendas[[#This Row],[Preço Unitário]]*TB_Vendas[[#This Row],[Qtd]]</f>
        <v>290</v>
      </c>
      <c r="I36" s="1" t="s">
        <v>126</v>
      </c>
    </row>
    <row r="37" spans="1:9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>
        <f>VLOOKUP(TB_Vendas[[#This Row],[Código]],TB_Produtos[#All],6,FALSE)</f>
        <v>39.9</v>
      </c>
      <c r="G37" s="69"/>
      <c r="H37" s="8">
        <f>TB_Vendas[[#This Row],[Preço Unitário]]*TB_Vendas[[#This Row],[Qtd]]</f>
        <v>39.9</v>
      </c>
      <c r="I37" s="1" t="s">
        <v>127</v>
      </c>
    </row>
    <row r="38" spans="1:9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>
        <f>VLOOKUP(TB_Vendas[[#This Row],[Código]],TB_Produtos[#All],6,FALSE)</f>
        <v>349.9</v>
      </c>
      <c r="G38" s="69"/>
      <c r="H38" s="8">
        <f>TB_Vendas[[#This Row],[Preço Unitário]]*TB_Vendas[[#This Row],[Qtd]]</f>
        <v>1049.6999999999998</v>
      </c>
      <c r="I38" s="1" t="s">
        <v>129</v>
      </c>
    </row>
    <row r="39" spans="1:9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>
        <f>VLOOKUP(TB_Vendas[[#This Row],[Código]],TB_Produtos[#All],6,FALSE)</f>
        <v>89.9</v>
      </c>
      <c r="G39" s="69"/>
      <c r="H39" s="8">
        <f>TB_Vendas[[#This Row],[Preço Unitário]]*TB_Vendas[[#This Row],[Qtd]]</f>
        <v>359.6</v>
      </c>
      <c r="I39" s="1" t="s">
        <v>126</v>
      </c>
    </row>
    <row r="40" spans="1:9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>
        <f>VLOOKUP(TB_Vendas[[#This Row],[Código]],TB_Produtos[#All],6,FALSE)</f>
        <v>89.9</v>
      </c>
      <c r="G40" s="69"/>
      <c r="H40" s="8">
        <f>TB_Vendas[[#This Row],[Preço Unitário]]*TB_Vendas[[#This Row],[Qtd]]</f>
        <v>179.8</v>
      </c>
      <c r="I40" s="1" t="s">
        <v>129</v>
      </c>
    </row>
    <row r="41" spans="1:9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>
        <f>VLOOKUP(TB_Vendas[[#This Row],[Código]],TB_Produtos[#All],6,FALSE)</f>
        <v>69.900000000000006</v>
      </c>
      <c r="G41" s="69"/>
      <c r="H41" s="8">
        <f>TB_Vendas[[#This Row],[Preço Unitário]]*TB_Vendas[[#This Row],[Qtd]]</f>
        <v>209.70000000000002</v>
      </c>
      <c r="I41" s="1" t="s">
        <v>126</v>
      </c>
    </row>
    <row r="42" spans="1:9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>
        <f>VLOOKUP(TB_Vendas[[#This Row],[Código]],TB_Produtos[#All],6,FALSE)</f>
        <v>145</v>
      </c>
      <c r="G42" s="69"/>
      <c r="H42" s="8">
        <f>TB_Vendas[[#This Row],[Preço Unitário]]*TB_Vendas[[#This Row],[Qtd]]</f>
        <v>145</v>
      </c>
      <c r="I42" s="1" t="s">
        <v>130</v>
      </c>
    </row>
    <row r="43" spans="1:9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>
        <f>VLOOKUP(TB_Vendas[[#This Row],[Código]],TB_Produtos[#All],6,FALSE)</f>
        <v>46.9</v>
      </c>
      <c r="G43" s="69"/>
      <c r="H43" s="8">
        <f>TB_Vendas[[#This Row],[Preço Unitário]]*TB_Vendas[[#This Row],[Qtd]]</f>
        <v>187.6</v>
      </c>
      <c r="I43" s="1" t="s">
        <v>126</v>
      </c>
    </row>
    <row r="44" spans="1:9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>
        <f>VLOOKUP(TB_Vendas[[#This Row],[Código]],TB_Produtos[#All],6,FALSE)</f>
        <v>72.5</v>
      </c>
      <c r="G44" s="69"/>
      <c r="H44" s="8">
        <f>TB_Vendas[[#This Row],[Preço Unitário]]*TB_Vendas[[#This Row],[Qtd]]</f>
        <v>145</v>
      </c>
      <c r="I44" s="1" t="s">
        <v>130</v>
      </c>
    </row>
    <row r="45" spans="1:9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>
        <f>VLOOKUP(TB_Vendas[[#This Row],[Código]],TB_Produtos[#All],6,FALSE)</f>
        <v>140</v>
      </c>
      <c r="G45" s="69"/>
      <c r="H45" s="8">
        <f>TB_Vendas[[#This Row],[Preço Unitário]]*TB_Vendas[[#This Row],[Qtd]]</f>
        <v>420</v>
      </c>
      <c r="I45" s="1" t="s">
        <v>129</v>
      </c>
    </row>
    <row r="46" spans="1:9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>
        <f>VLOOKUP(TB_Vendas[[#This Row],[Código]],TB_Produtos[#All],6,FALSE)</f>
        <v>91.4</v>
      </c>
      <c r="G46" s="69"/>
      <c r="H46" s="8">
        <f>TB_Vendas[[#This Row],[Preço Unitário]]*TB_Vendas[[#This Row],[Qtd]]</f>
        <v>91.4</v>
      </c>
      <c r="I46" s="1" t="s">
        <v>127</v>
      </c>
    </row>
    <row r="47" spans="1:9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>
        <f>VLOOKUP(TB_Vendas[[#This Row],[Código]],TB_Produtos[#All],6,FALSE)</f>
        <v>349.9</v>
      </c>
      <c r="G47" s="69"/>
      <c r="H47" s="8">
        <f>TB_Vendas[[#This Row],[Preço Unitário]]*TB_Vendas[[#This Row],[Qtd]]</f>
        <v>699.8</v>
      </c>
      <c r="I47" s="1" t="s">
        <v>129</v>
      </c>
    </row>
    <row r="48" spans="1:9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>
        <f>VLOOKUP(TB_Vendas[[#This Row],[Código]],TB_Produtos[#All],6,FALSE)</f>
        <v>65.900000000000006</v>
      </c>
      <c r="G48" s="69"/>
      <c r="H48" s="8">
        <f>TB_Vendas[[#This Row],[Preço Unitário]]*TB_Vendas[[#This Row],[Qtd]]</f>
        <v>197.70000000000002</v>
      </c>
      <c r="I48" s="1" t="s">
        <v>127</v>
      </c>
    </row>
    <row r="49" spans="1:9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>
        <f>VLOOKUP(TB_Vendas[[#This Row],[Código]],TB_Produtos[#All],6,FALSE)</f>
        <v>91.4</v>
      </c>
      <c r="G49" s="69"/>
      <c r="H49" s="8">
        <f>TB_Vendas[[#This Row],[Preço Unitário]]*TB_Vendas[[#This Row],[Qtd]]</f>
        <v>182.8</v>
      </c>
      <c r="I49" s="1" t="s">
        <v>126</v>
      </c>
    </row>
    <row r="50" spans="1:9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>
        <f>VLOOKUP(TB_Vendas[[#This Row],[Código]],TB_Produtos[#All],6,FALSE)</f>
        <v>259.89999999999998</v>
      </c>
      <c r="G50" s="69"/>
      <c r="H50" s="8">
        <f>TB_Vendas[[#This Row],[Preço Unitário]]*TB_Vendas[[#This Row],[Qtd]]</f>
        <v>1039.5999999999999</v>
      </c>
      <c r="I50" s="1" t="s">
        <v>127</v>
      </c>
    </row>
    <row r="51" spans="1:9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>
        <f>VLOOKUP(TB_Vendas[[#This Row],[Código]],TB_Produtos[#All],6,FALSE)</f>
        <v>145</v>
      </c>
      <c r="G51" s="69"/>
      <c r="H51" s="8">
        <f>TB_Vendas[[#This Row],[Preço Unitário]]*TB_Vendas[[#This Row],[Qtd]]</f>
        <v>435</v>
      </c>
      <c r="I51" s="1" t="s">
        <v>126</v>
      </c>
    </row>
    <row r="52" spans="1:9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>
        <f>VLOOKUP(TB_Vendas[[#This Row],[Código]],TB_Produtos[#All],6,FALSE)</f>
        <v>142.9</v>
      </c>
      <c r="G52" s="69"/>
      <c r="H52" s="8">
        <f>TB_Vendas[[#This Row],[Preço Unitário]]*TB_Vendas[[#This Row],[Qtd]]</f>
        <v>285.8</v>
      </c>
      <c r="I52" s="1" t="s">
        <v>128</v>
      </c>
    </row>
    <row r="53" spans="1:9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>
        <f>VLOOKUP(TB_Vendas[[#This Row],[Código]],TB_Produtos[#All],6,FALSE)</f>
        <v>180</v>
      </c>
      <c r="G53" s="69"/>
      <c r="H53" s="8">
        <f>TB_Vendas[[#This Row],[Preço Unitário]]*TB_Vendas[[#This Row],[Qtd]]</f>
        <v>360</v>
      </c>
      <c r="I53" s="1" t="s">
        <v>126</v>
      </c>
    </row>
    <row r="54" spans="1:9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>
        <f>VLOOKUP(TB_Vendas[[#This Row],[Código]],TB_Produtos[#All],6,FALSE)</f>
        <v>42.5</v>
      </c>
      <c r="G54" s="69"/>
      <c r="H54" s="8">
        <f>TB_Vendas[[#This Row],[Preço Unitário]]*TB_Vendas[[#This Row],[Qtd]]</f>
        <v>85</v>
      </c>
      <c r="I54" s="1" t="s">
        <v>128</v>
      </c>
    </row>
    <row r="55" spans="1:9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>
        <f>VLOOKUP(TB_Vendas[[#This Row],[Código]],TB_Produtos[#All],6,FALSE)</f>
        <v>65.900000000000006</v>
      </c>
      <c r="G55" s="69"/>
      <c r="H55" s="8">
        <f>TB_Vendas[[#This Row],[Preço Unitário]]*TB_Vendas[[#This Row],[Qtd]]</f>
        <v>65.900000000000006</v>
      </c>
      <c r="I55" s="1" t="s">
        <v>127</v>
      </c>
    </row>
    <row r="56" spans="1:9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>
        <f>VLOOKUP(TB_Vendas[[#This Row],[Código]],TB_Produtos[#All],6,FALSE)</f>
        <v>180</v>
      </c>
      <c r="G56" s="69"/>
      <c r="H56" s="8">
        <f>TB_Vendas[[#This Row],[Preço Unitário]]*TB_Vendas[[#This Row],[Qtd]]</f>
        <v>180</v>
      </c>
      <c r="I56" s="1" t="s">
        <v>128</v>
      </c>
    </row>
    <row r="57" spans="1:9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>
        <f>VLOOKUP(TB_Vendas[[#This Row],[Código]],TB_Produtos[#All],6,FALSE)</f>
        <v>32.9</v>
      </c>
      <c r="G57" s="69"/>
      <c r="H57" s="8">
        <f>TB_Vendas[[#This Row],[Preço Unitário]]*TB_Vendas[[#This Row],[Qtd]]</f>
        <v>98.699999999999989</v>
      </c>
      <c r="I57" s="1" t="s">
        <v>127</v>
      </c>
    </row>
    <row r="58" spans="1:9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>
        <f>VLOOKUP(TB_Vendas[[#This Row],[Código]],TB_Produtos[#All],6,FALSE)</f>
        <v>92.9</v>
      </c>
      <c r="G58" s="69"/>
      <c r="H58" s="8">
        <f>TB_Vendas[[#This Row],[Preço Unitário]]*TB_Vendas[[#This Row],[Qtd]]</f>
        <v>371.6</v>
      </c>
      <c r="I58" s="1" t="s">
        <v>126</v>
      </c>
    </row>
    <row r="59" spans="1:9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>
        <f>VLOOKUP(TB_Vendas[[#This Row],[Código]],TB_Produtos[#All],6,FALSE)</f>
        <v>259.89999999999998</v>
      </c>
      <c r="G59" s="69"/>
      <c r="H59" s="8">
        <f>TB_Vendas[[#This Row],[Preço Unitário]]*TB_Vendas[[#This Row],[Qtd]]</f>
        <v>519.79999999999995</v>
      </c>
      <c r="I59" s="1" t="s">
        <v>128</v>
      </c>
    </row>
    <row r="60" spans="1:9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>
        <f>VLOOKUP(TB_Vendas[[#This Row],[Código]],TB_Produtos[#All],6,FALSE)</f>
        <v>259.89999999999998</v>
      </c>
      <c r="G60" s="69"/>
      <c r="H60" s="8">
        <f>TB_Vendas[[#This Row],[Preço Unitário]]*TB_Vendas[[#This Row],[Qtd]]</f>
        <v>259.89999999999998</v>
      </c>
      <c r="I60" s="1" t="s">
        <v>130</v>
      </c>
    </row>
    <row r="61" spans="1:9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>
        <f>VLOOKUP(TB_Vendas[[#This Row],[Código]],TB_Produtos[#All],6,FALSE)</f>
        <v>42.5</v>
      </c>
      <c r="G61" s="69"/>
      <c r="H61" s="8">
        <f>TB_Vendas[[#This Row],[Preço Unitário]]*TB_Vendas[[#This Row],[Qtd]]</f>
        <v>212.5</v>
      </c>
      <c r="I61" s="1" t="s">
        <v>130</v>
      </c>
    </row>
    <row r="62" spans="1:9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>
        <f>VLOOKUP(TB_Vendas[[#This Row],[Código]],TB_Produtos[#All],6,FALSE)</f>
        <v>32.9</v>
      </c>
      <c r="G62" s="69"/>
      <c r="H62" s="8">
        <f>TB_Vendas[[#This Row],[Preço Unitário]]*TB_Vendas[[#This Row],[Qtd]]</f>
        <v>65.8</v>
      </c>
      <c r="I62" s="1" t="s">
        <v>130</v>
      </c>
    </row>
    <row r="63" spans="1:9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>
        <f>VLOOKUP(TB_Vendas[[#This Row],[Código]],TB_Produtos[#All],6,FALSE)</f>
        <v>92.9</v>
      </c>
      <c r="G63" s="69"/>
      <c r="H63" s="8">
        <f>TB_Vendas[[#This Row],[Preço Unitário]]*TB_Vendas[[#This Row],[Qtd]]</f>
        <v>278.70000000000005</v>
      </c>
      <c r="I63" s="1" t="s">
        <v>126</v>
      </c>
    </row>
    <row r="64" spans="1:9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>
        <f>VLOOKUP(TB_Vendas[[#This Row],[Código]],TB_Produtos[#All],6,FALSE)</f>
        <v>25.9</v>
      </c>
      <c r="G64" s="69"/>
      <c r="H64" s="8">
        <f>TB_Vendas[[#This Row],[Preço Unitário]]*TB_Vendas[[#This Row],[Qtd]]</f>
        <v>259</v>
      </c>
      <c r="I64" s="1" t="s">
        <v>126</v>
      </c>
    </row>
    <row r="65" spans="1:9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>
        <f>VLOOKUP(TB_Vendas[[#This Row],[Código]],TB_Produtos[#All],6,FALSE)</f>
        <v>72.5</v>
      </c>
      <c r="G65" s="69"/>
      <c r="H65" s="8">
        <f>TB_Vendas[[#This Row],[Preço Unitário]]*TB_Vendas[[#This Row],[Qtd]]</f>
        <v>72.5</v>
      </c>
      <c r="I65" s="1" t="s">
        <v>127</v>
      </c>
    </row>
    <row r="66" spans="1:9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>
        <f>VLOOKUP(TB_Vendas[[#This Row],[Código]],TB_Produtos[#All],6,FALSE)</f>
        <v>302.89999999999998</v>
      </c>
      <c r="G66" s="69"/>
      <c r="H66" s="8">
        <f>TB_Vendas[[#This Row],[Preço Unitário]]*TB_Vendas[[#This Row],[Qtd]]</f>
        <v>1211.5999999999999</v>
      </c>
      <c r="I66" s="1" t="s">
        <v>130</v>
      </c>
    </row>
    <row r="67" spans="1:9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>
        <f>VLOOKUP(TB_Vendas[[#This Row],[Código]],TB_Produtos[#All],6,FALSE)</f>
        <v>289.89999999999998</v>
      </c>
      <c r="G67" s="69"/>
      <c r="H67" s="8">
        <f>TB_Vendas[[#This Row],[Preço Unitário]]*TB_Vendas[[#This Row],[Qtd]]</f>
        <v>2319.1999999999998</v>
      </c>
      <c r="I67" s="1" t="s">
        <v>126</v>
      </c>
    </row>
    <row r="68" spans="1:9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>
        <f>VLOOKUP(TB_Vendas[[#This Row],[Código]],TB_Produtos[#All],6,FALSE)</f>
        <v>54.9</v>
      </c>
      <c r="G68" s="69"/>
      <c r="H68" s="8">
        <f>TB_Vendas[[#This Row],[Preço Unitário]]*TB_Vendas[[#This Row],[Qtd]]</f>
        <v>109.8</v>
      </c>
      <c r="I68" s="1" t="s">
        <v>126</v>
      </c>
    </row>
    <row r="69" spans="1:9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>
        <f>VLOOKUP(TB_Vendas[[#This Row],[Código]],TB_Produtos[#All],6,FALSE)</f>
        <v>39.9</v>
      </c>
      <c r="G69" s="69"/>
      <c r="H69" s="8">
        <f>TB_Vendas[[#This Row],[Preço Unitário]]*TB_Vendas[[#This Row],[Qtd]]</f>
        <v>79.8</v>
      </c>
      <c r="I69" s="1" t="s">
        <v>130</v>
      </c>
    </row>
    <row r="70" spans="1:9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>
        <f>VLOOKUP(TB_Vendas[[#This Row],[Código]],TB_Produtos[#All],6,FALSE)</f>
        <v>54.9</v>
      </c>
      <c r="G70" s="69"/>
      <c r="H70" s="8">
        <f>TB_Vendas[[#This Row],[Preço Unitário]]*TB_Vendas[[#This Row],[Qtd]]</f>
        <v>384.3</v>
      </c>
      <c r="I70" s="1" t="s">
        <v>129</v>
      </c>
    </row>
    <row r="71" spans="1:9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>
        <f>VLOOKUP(TB_Vendas[[#This Row],[Código]],TB_Produtos[#All],6,FALSE)</f>
        <v>299.89999999999998</v>
      </c>
      <c r="G71" s="69"/>
      <c r="H71" s="8">
        <f>TB_Vendas[[#This Row],[Preço Unitário]]*TB_Vendas[[#This Row],[Qtd]]</f>
        <v>1199.5999999999999</v>
      </c>
      <c r="I71" s="1" t="s">
        <v>130</v>
      </c>
    </row>
    <row r="72" spans="1:9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>
        <f>VLOOKUP(TB_Vendas[[#This Row],[Código]],TB_Produtos[#All],6,FALSE)</f>
        <v>259.89999999999998</v>
      </c>
      <c r="G72" s="69"/>
      <c r="H72" s="8">
        <f>TB_Vendas[[#This Row],[Preço Unitário]]*TB_Vendas[[#This Row],[Qtd]]</f>
        <v>779.69999999999993</v>
      </c>
      <c r="I72" s="1" t="s">
        <v>129</v>
      </c>
    </row>
    <row r="73" spans="1:9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>
        <f>VLOOKUP(TB_Vendas[[#This Row],[Código]],TB_Produtos[#All],6,FALSE)</f>
        <v>72.5</v>
      </c>
      <c r="G73" s="69"/>
      <c r="H73" s="8">
        <f>TB_Vendas[[#This Row],[Preço Unitário]]*TB_Vendas[[#This Row],[Qtd]]</f>
        <v>652.5</v>
      </c>
      <c r="I73" s="1" t="s">
        <v>128</v>
      </c>
    </row>
    <row r="74" spans="1:9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>
        <f>VLOOKUP(TB_Vendas[[#This Row],[Código]],TB_Produtos[#All],6,FALSE)</f>
        <v>300</v>
      </c>
      <c r="G74" s="69"/>
      <c r="H74" s="8">
        <f>TB_Vendas[[#This Row],[Preço Unitário]]*TB_Vendas[[#This Row],[Qtd]]</f>
        <v>1200</v>
      </c>
      <c r="I74" s="1" t="s">
        <v>130</v>
      </c>
    </row>
    <row r="75" spans="1:9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>
        <f>VLOOKUP(TB_Vendas[[#This Row],[Código]],TB_Produtos[#All],6,FALSE)</f>
        <v>65.900000000000006</v>
      </c>
      <c r="G75" s="69"/>
      <c r="H75" s="8">
        <f>TB_Vendas[[#This Row],[Preço Unitário]]*TB_Vendas[[#This Row],[Qtd]]</f>
        <v>593.1</v>
      </c>
      <c r="I75" s="1" t="s">
        <v>130</v>
      </c>
    </row>
    <row r="76" spans="1:9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>
        <f>VLOOKUP(TB_Vendas[[#This Row],[Código]],TB_Produtos[#All],6,FALSE)</f>
        <v>92.9</v>
      </c>
      <c r="G76" s="69"/>
      <c r="H76" s="8">
        <f>TB_Vendas[[#This Row],[Preço Unitário]]*TB_Vendas[[#This Row],[Qtd]]</f>
        <v>929</v>
      </c>
      <c r="I76" s="1" t="s">
        <v>130</v>
      </c>
    </row>
    <row r="77" spans="1:9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>
        <f>VLOOKUP(TB_Vendas[[#This Row],[Código]],TB_Produtos[#All],6,FALSE)</f>
        <v>89.9</v>
      </c>
      <c r="G77" s="69"/>
      <c r="H77" s="8">
        <f>TB_Vendas[[#This Row],[Preço Unitário]]*TB_Vendas[[#This Row],[Qtd]]</f>
        <v>89.9</v>
      </c>
      <c r="I77" s="1" t="s">
        <v>128</v>
      </c>
    </row>
    <row r="78" spans="1:9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>
        <f>VLOOKUP(TB_Vendas[[#This Row],[Código]],TB_Produtos[#All],6,FALSE)</f>
        <v>49.9</v>
      </c>
      <c r="G78" s="69"/>
      <c r="H78" s="8">
        <f>TB_Vendas[[#This Row],[Preço Unitário]]*TB_Vendas[[#This Row],[Qtd]]</f>
        <v>99.8</v>
      </c>
      <c r="I78" s="1" t="s">
        <v>128</v>
      </c>
    </row>
    <row r="79" spans="1:9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>
        <f>VLOOKUP(TB_Vendas[[#This Row],[Código]],TB_Produtos[#All],6,FALSE)</f>
        <v>70</v>
      </c>
      <c r="G79" s="69"/>
      <c r="H79" s="8">
        <f>TB_Vendas[[#This Row],[Preço Unitário]]*TB_Vendas[[#This Row],[Qtd]]</f>
        <v>560</v>
      </c>
      <c r="I79" s="1" t="s">
        <v>127</v>
      </c>
    </row>
    <row r="80" spans="1:9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>
        <f>VLOOKUP(TB_Vendas[[#This Row],[Código]],TB_Produtos[#All],6,FALSE)</f>
        <v>46.9</v>
      </c>
      <c r="G80" s="69"/>
      <c r="H80" s="8">
        <f>TB_Vendas[[#This Row],[Preço Unitário]]*TB_Vendas[[#This Row],[Qtd]]</f>
        <v>234.5</v>
      </c>
      <c r="I80" s="1" t="s">
        <v>128</v>
      </c>
    </row>
    <row r="81" spans="1:9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>
        <f>VLOOKUP(TB_Vendas[[#This Row],[Código]],TB_Produtos[#All],6,FALSE)</f>
        <v>289.89999999999998</v>
      </c>
      <c r="G81" s="69"/>
      <c r="H81" s="8">
        <f>TB_Vendas[[#This Row],[Preço Unitário]]*TB_Vendas[[#This Row],[Qtd]]</f>
        <v>2899</v>
      </c>
      <c r="I81" s="1" t="s">
        <v>127</v>
      </c>
    </row>
    <row r="82" spans="1:9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>
        <f>VLOOKUP(TB_Vendas[[#This Row],[Código]],TB_Produtos[#All],6,FALSE)</f>
        <v>42.5</v>
      </c>
      <c r="G82" s="69"/>
      <c r="H82" s="8">
        <f>TB_Vendas[[#This Row],[Preço Unitário]]*TB_Vendas[[#This Row],[Qtd]]</f>
        <v>42.5</v>
      </c>
      <c r="I82" s="1" t="s">
        <v>128</v>
      </c>
    </row>
    <row r="83" spans="1:9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>
        <f>VLOOKUP(TB_Vendas[[#This Row],[Código]],TB_Produtos[#All],6,FALSE)</f>
        <v>89.9</v>
      </c>
      <c r="G83" s="69"/>
      <c r="H83" s="8">
        <f>TB_Vendas[[#This Row],[Preço Unitário]]*TB_Vendas[[#This Row],[Qtd]]</f>
        <v>179.8</v>
      </c>
      <c r="I83" s="1" t="s">
        <v>127</v>
      </c>
    </row>
    <row r="84" spans="1:9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>
        <f>VLOOKUP(TB_Vendas[[#This Row],[Código]],TB_Produtos[#All],6,FALSE)</f>
        <v>255</v>
      </c>
      <c r="G84" s="69"/>
      <c r="H84" s="8">
        <f>TB_Vendas[[#This Row],[Preço Unitário]]*TB_Vendas[[#This Row],[Qtd]]</f>
        <v>765</v>
      </c>
      <c r="I84" s="1" t="s">
        <v>126</v>
      </c>
    </row>
    <row r="85" spans="1:9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>
        <f>VLOOKUP(TB_Vendas[[#This Row],[Código]],TB_Produtos[#All],6,FALSE)</f>
        <v>42.5</v>
      </c>
      <c r="G85" s="69"/>
      <c r="H85" s="8">
        <f>TB_Vendas[[#This Row],[Preço Unitário]]*TB_Vendas[[#This Row],[Qtd]]</f>
        <v>255</v>
      </c>
      <c r="I85" s="1" t="s">
        <v>129</v>
      </c>
    </row>
    <row r="86" spans="1:9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>
        <f>VLOOKUP(TB_Vendas[[#This Row],[Código]],TB_Produtos[#All],6,FALSE)</f>
        <v>39.9</v>
      </c>
      <c r="G86" s="69"/>
      <c r="H86" s="8">
        <f>TB_Vendas[[#This Row],[Preço Unitário]]*TB_Vendas[[#This Row],[Qtd]]</f>
        <v>319.2</v>
      </c>
      <c r="I86" s="1" t="s">
        <v>127</v>
      </c>
    </row>
  </sheetData>
  <phoneticPr fontId="12" type="noConversion"/>
  <conditionalFormatting sqref="E4:G4">
    <cfRule type="cellIs" dxfId="1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workbookViewId="0">
      <selection activeCell="C16" sqref="C16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1" t="s">
        <v>154</v>
      </c>
      <c r="C4" s="81"/>
      <c r="D4" s="42"/>
      <c r="E4" s="81" t="s">
        <v>161</v>
      </c>
      <c r="F4" s="81"/>
    </row>
    <row r="5" spans="1:9" ht="5.25" customHeight="1" thickBot="1"/>
    <row r="6" spans="1:9" ht="24.6" customHeight="1" thickBot="1">
      <c r="B6" s="71" t="s">
        <v>155</v>
      </c>
      <c r="C6" s="70" t="s">
        <v>50</v>
      </c>
      <c r="E6" s="71" t="s">
        <v>160</v>
      </c>
      <c r="F6" s="75">
        <v>44962</v>
      </c>
    </row>
    <row r="7" spans="1:9" ht="24.6" customHeight="1" thickTop="1" thickBot="1">
      <c r="B7" s="71" t="s">
        <v>156</v>
      </c>
      <c r="C7" s="50" t="str">
        <f>IFERROR(VLOOKUP(C6,TB_Produtos[#All],2,FALSE),"Não Encontrado")</f>
        <v>Cinto</v>
      </c>
      <c r="E7" s="71" t="s">
        <v>163</v>
      </c>
      <c r="F7" s="50" t="str">
        <f>_xlfn.XLOOKUP(WEEKDAY(F6),'Cadastros Auxiliares'!$B$4:$I$4,'Cadastros Auxiliares'!$B$5:$I$5)</f>
        <v>Domingo</v>
      </c>
      <c r="G7" s="49"/>
    </row>
    <row r="8" spans="1:9" ht="24.6" customHeight="1" thickTop="1" thickBot="1">
      <c r="B8" s="72" t="s">
        <v>157</v>
      </c>
      <c r="C8" s="48" t="str" cm="1">
        <f t="array" ref="C8">_xlfn.XLOOKUP(C6,TB_Produtos[[#All],[Código]],TB_Produtos[[#All],[Tamanho]],"Não Encontrado")</f>
        <v>Único</v>
      </c>
      <c r="E8" s="72" t="s">
        <v>164</v>
      </c>
      <c r="F8" s="76"/>
      <c r="G8" s="49"/>
    </row>
    <row r="9" spans="1:9" ht="24.6" customHeight="1" thickTop="1" thickBot="1">
      <c r="B9" s="73" t="s">
        <v>158</v>
      </c>
      <c r="C9" s="48" t="str">
        <f>IFERROR(VLOOKUP($C$6,TB_Produtos[#All],4,FALSE),"Não Encontrado")</f>
        <v>Acessórios</v>
      </c>
      <c r="E9" s="74" t="s">
        <v>162</v>
      </c>
      <c r="F9" s="51">
        <f>SUMIF(TB_Vendas[[#All],[Data]],Consultas!$F$6,TB_Vendas[[#All],[Qtd]])</f>
        <v>2</v>
      </c>
      <c r="G9" s="49"/>
    </row>
    <row r="10" spans="1:9" ht="24.6" customHeight="1" thickTop="1" thickBot="1">
      <c r="B10" s="73" t="s">
        <v>165</v>
      </c>
      <c r="C10" s="76" cm="1">
        <f t="array" ref="C10">_xlfn.XLOOKUP(C6,TB_Produtos[[#All],[Código]],TB_Produtos[[#All],[Preço Unitário]],"Não Encontrado")</f>
        <v>49.9</v>
      </c>
      <c r="G10" s="49"/>
    </row>
    <row r="11" spans="1:9" ht="24.6" customHeight="1" thickTop="1" thickBot="1">
      <c r="B11" s="71" t="s">
        <v>159</v>
      </c>
      <c r="C11" s="115" cm="1">
        <f t="array" ref="C11">_xlfn.XLOOKUP(C6,TB_Produtos[[#All],[Código]],TB_Produtos[[#All],[Estoque]],"Não Encontrado")</f>
        <v>2</v>
      </c>
      <c r="G11" s="49"/>
    </row>
    <row r="12" spans="1:9" ht="22.8" thickTop="1" thickBot="1">
      <c r="B12" s="77" t="s">
        <v>166</v>
      </c>
      <c r="C12" s="76" t="str" cm="1">
        <f t="array" ref="C12">_xlfn.IFS(C11=0,"Estoque Zerado",C11&gt;=_xlfn.XLOOKUP(C9,'Cadastros Auxiliares'!G8:G11,'Cadastros Auxiliares'!H8:H11,"Não Encontrado"),"Estoque Ok",1,"Rever Estoque")</f>
        <v>Rever Estoque</v>
      </c>
      <c r="E12" s="78"/>
    </row>
    <row r="13" spans="1:9"/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9"/>
  <sheetViews>
    <sheetView tabSelected="1" zoomScale="80" zoomScaleNormal="80" workbookViewId="0">
      <selection activeCell="D17" sqref="D17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18.600000000000001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18.600000000000001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" thickBot="1"/>
    <row r="8" spans="2:10" ht="43.8" thickBot="1">
      <c r="B8" s="60" t="s">
        <v>153</v>
      </c>
      <c r="C8" s="61" t="s">
        <v>13</v>
      </c>
      <c r="D8" s="61" t="s">
        <v>12</v>
      </c>
      <c r="E8" s="61" t="s">
        <v>14</v>
      </c>
      <c r="G8" s="119" t="s">
        <v>10</v>
      </c>
      <c r="H8" s="119" t="s">
        <v>167</v>
      </c>
    </row>
    <row r="9" spans="2:10" ht="17.399999999999999" thickBot="1">
      <c r="B9" s="55">
        <v>1</v>
      </c>
      <c r="C9" s="59">
        <v>0</v>
      </c>
      <c r="D9" s="59">
        <v>0.1</v>
      </c>
      <c r="E9" s="62">
        <v>0</v>
      </c>
      <c r="G9" s="120" t="s">
        <v>13</v>
      </c>
      <c r="H9" s="121">
        <v>5</v>
      </c>
    </row>
    <row r="10" spans="2:10" ht="17.399999999999999" thickBot="1">
      <c r="B10" s="55">
        <v>2</v>
      </c>
      <c r="C10" s="59">
        <v>0.05</v>
      </c>
      <c r="D10" s="59">
        <v>0.15</v>
      </c>
      <c r="E10" s="62">
        <v>0.1</v>
      </c>
      <c r="G10" s="120" t="s">
        <v>12</v>
      </c>
      <c r="H10" s="121">
        <v>10</v>
      </c>
    </row>
    <row r="11" spans="2:10" ht="17.399999999999999" thickBot="1">
      <c r="B11" s="55">
        <v>3</v>
      </c>
      <c r="C11" s="59">
        <v>0.15</v>
      </c>
      <c r="D11" s="59">
        <v>0.2</v>
      </c>
      <c r="E11" s="62">
        <v>0.15</v>
      </c>
      <c r="G11" s="120" t="s">
        <v>14</v>
      </c>
      <c r="H11" s="121">
        <v>15</v>
      </c>
    </row>
    <row r="12" spans="2:10" ht="17.399999999999999" thickBot="1">
      <c r="B12" s="55">
        <v>5</v>
      </c>
      <c r="C12" s="59">
        <v>0.25</v>
      </c>
      <c r="D12" s="59">
        <v>0.25</v>
      </c>
      <c r="E12" s="62">
        <v>0.25</v>
      </c>
      <c r="G12" s="116"/>
      <c r="H12" s="117"/>
    </row>
    <row r="13" spans="2:10" ht="17.399999999999999" thickBot="1">
      <c r="B13" s="55">
        <v>10</v>
      </c>
      <c r="C13" s="59">
        <v>0.3</v>
      </c>
      <c r="D13" s="59">
        <v>0.3</v>
      </c>
      <c r="E13" s="62">
        <v>0.3</v>
      </c>
      <c r="G13" s="116"/>
      <c r="H13" s="117"/>
    </row>
    <row r="14" spans="2:10">
      <c r="G14" s="118"/>
      <c r="H14" s="118"/>
    </row>
    <row r="17" spans="3:4">
      <c r="C17" s="122" t="s">
        <v>37</v>
      </c>
      <c r="D17">
        <f>MATCH(C19,B8:E8,)</f>
        <v>2</v>
      </c>
    </row>
    <row r="18" spans="3:4">
      <c r="C18">
        <v>1</v>
      </c>
    </row>
    <row r="19" spans="3:4">
      <c r="C19" t="str" cm="1">
        <f t="array" ref="C19">_xlfn.XLOOKUP(C17,TB_Produtos[[#All],[Código]],TB_Produtos[[#All],[Categoria]])</f>
        <v>Acessórios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2" t="s">
        <v>78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  <c r="AQ2" s="82" t="s">
        <v>79</v>
      </c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4"/>
      <c r="BK2" s="82" t="s">
        <v>80</v>
      </c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4"/>
    </row>
    <row r="3" spans="3:80" ht="9.75" customHeight="1" thickBot="1">
      <c r="W3" s="85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7"/>
      <c r="AQ3" s="85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7"/>
      <c r="BK3" s="85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7"/>
    </row>
    <row r="4" spans="3:80" ht="9.75" customHeight="1">
      <c r="W4" s="97">
        <f>COUNTA(TB_Produtos[Código])</f>
        <v>60</v>
      </c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9"/>
      <c r="AQ4" s="97">
        <f>SUM(TB_Vendas[Qtd])</f>
        <v>250</v>
      </c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9"/>
      <c r="BK4" s="106">
        <f>SUM(TB_Vendas[Total])</f>
        <v>33304.799999999988</v>
      </c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8"/>
    </row>
    <row r="5" spans="3:80" ht="9.75" customHeight="1">
      <c r="W5" s="100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2"/>
      <c r="AQ5" s="100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2"/>
      <c r="BK5" s="109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1"/>
    </row>
    <row r="6" spans="3:80" ht="9.75" customHeight="1">
      <c r="W6" s="100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Q6" s="100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2"/>
      <c r="BK6" s="109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1"/>
    </row>
    <row r="7" spans="3:80" ht="9.75" customHeight="1" thickBot="1"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5"/>
      <c r="AQ7" s="103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5"/>
      <c r="BK7" s="112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4"/>
    </row>
    <row r="8" spans="3:80" ht="9.75" customHeight="1" thickBot="1"/>
    <row r="9" spans="3:80" ht="9.75" customHeight="1">
      <c r="C9" s="82" t="s">
        <v>81</v>
      </c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4"/>
    </row>
    <row r="10" spans="3:80" ht="9.75" customHeight="1" thickBot="1">
      <c r="C10" s="85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7"/>
    </row>
    <row r="11" spans="3:80" ht="9.75" customHeight="1">
      <c r="C11" s="88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90"/>
    </row>
    <row r="12" spans="3:80" ht="9.75" customHeight="1"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3"/>
    </row>
    <row r="13" spans="3:80" ht="9.75" customHeight="1"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3"/>
    </row>
    <row r="14" spans="3:80" ht="9.75" customHeight="1">
      <c r="C14" s="91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3"/>
    </row>
    <row r="15" spans="3:80" ht="9.75" customHeight="1"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3"/>
    </row>
    <row r="16" spans="3:80" ht="9.75" customHeight="1">
      <c r="C16" s="91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3"/>
    </row>
    <row r="17" spans="3:80" ht="9.75" customHeight="1">
      <c r="C17" s="91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3"/>
    </row>
    <row r="18" spans="3:80" ht="9.75" customHeight="1"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3"/>
    </row>
    <row r="19" spans="3:80" ht="9.75" customHeight="1">
      <c r="C19" s="91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3"/>
    </row>
    <row r="20" spans="3:80" ht="9.75" customHeight="1">
      <c r="C20" s="91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3"/>
    </row>
    <row r="21" spans="3:80" ht="9.75" customHeight="1"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3"/>
    </row>
    <row r="22" spans="3:80" ht="9.75" customHeight="1">
      <c r="C22" s="9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3"/>
    </row>
    <row r="23" spans="3:80" ht="9.75" customHeight="1">
      <c r="C23" s="9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3"/>
    </row>
    <row r="24" spans="3:80" ht="9.75" customHeight="1" thickBot="1">
      <c r="C24" s="94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6"/>
    </row>
    <row r="25" spans="3:80" ht="9.75" customHeight="1" thickBot="1"/>
    <row r="26" spans="3:80" ht="9.75" customHeight="1">
      <c r="C26" s="82" t="s">
        <v>82</v>
      </c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4"/>
      <c r="AO26" s="13"/>
      <c r="AP26" s="13"/>
      <c r="AQ26" s="82" t="s">
        <v>83</v>
      </c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4"/>
    </row>
    <row r="27" spans="3:80" ht="9.75" customHeight="1" thickBot="1">
      <c r="C27" s="85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7"/>
      <c r="AO27" s="13"/>
      <c r="AP27" s="13"/>
      <c r="AQ27" s="85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6"/>
      <c r="CB27" s="87"/>
    </row>
    <row r="28" spans="3:80" ht="9.75" customHeight="1">
      <c r="C28" s="88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90"/>
      <c r="AQ28" s="88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90"/>
    </row>
    <row r="29" spans="3:80" ht="9.75" customHeight="1">
      <c r="C29" s="91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3"/>
      <c r="AQ29" s="91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3"/>
    </row>
    <row r="30" spans="3:80" ht="9.75" customHeight="1"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3"/>
      <c r="AQ30" s="91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3"/>
    </row>
    <row r="31" spans="3:80" ht="9.75" customHeight="1">
      <c r="C31" s="91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3"/>
      <c r="AQ31" s="91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2"/>
      <c r="CB31" s="93"/>
    </row>
    <row r="32" spans="3:80" ht="9.75" customHeight="1">
      <c r="C32" s="91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3"/>
      <c r="AQ32" s="91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3"/>
    </row>
    <row r="33" spans="3:80" ht="9.75" customHeight="1"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3"/>
      <c r="AQ33" s="91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3"/>
    </row>
    <row r="34" spans="3:80" ht="9.75" customHeight="1">
      <c r="C34" s="91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3"/>
      <c r="AQ34" s="91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3"/>
    </row>
    <row r="35" spans="3:80" ht="9.75" customHeight="1">
      <c r="C35" s="91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3"/>
      <c r="AQ35" s="91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3"/>
    </row>
    <row r="36" spans="3:80" ht="9.75" customHeight="1"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3"/>
      <c r="AQ36" s="91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BX36" s="92"/>
      <c r="BY36" s="92"/>
      <c r="BZ36" s="92"/>
      <c r="CA36" s="92"/>
      <c r="CB36" s="93"/>
    </row>
    <row r="37" spans="3:80" ht="9.75" customHeight="1">
      <c r="C37" s="91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3"/>
      <c r="AQ37" s="91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/>
      <c r="CB37" s="93"/>
    </row>
    <row r="38" spans="3:80" ht="9.75" customHeight="1">
      <c r="C38" s="91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3"/>
      <c r="AQ38" s="91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/>
      <c r="BW38" s="92"/>
      <c r="BX38" s="92"/>
      <c r="BY38" s="92"/>
      <c r="BZ38" s="92"/>
      <c r="CA38" s="92"/>
      <c r="CB38" s="93"/>
    </row>
    <row r="39" spans="3:80" ht="9.75" customHeight="1"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3"/>
      <c r="AQ39" s="91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2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3"/>
    </row>
    <row r="40" spans="3:80" ht="9.75" customHeight="1">
      <c r="C40" s="9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3"/>
      <c r="AQ40" s="91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3"/>
    </row>
    <row r="41" spans="3:80" ht="9.75" customHeight="1">
      <c r="C41" s="91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3"/>
      <c r="AQ41" s="91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/>
      <c r="BZ41" s="92"/>
      <c r="CA41" s="92"/>
      <c r="CB41" s="93"/>
    </row>
    <row r="42" spans="3:80" ht="9.75" customHeight="1"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3"/>
      <c r="AQ42" s="91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3"/>
    </row>
    <row r="43" spans="3:80" ht="9.75" customHeight="1">
      <c r="C43" s="91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3"/>
      <c r="AQ43" s="91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  <c r="BS43" s="92"/>
      <c r="BT43" s="92"/>
      <c r="BU43" s="92"/>
      <c r="BV43" s="92"/>
      <c r="BW43" s="92"/>
      <c r="BX43" s="92"/>
      <c r="BY43" s="92"/>
      <c r="BZ43" s="92"/>
      <c r="CA43" s="92"/>
      <c r="CB43" s="93"/>
    </row>
    <row r="44" spans="3:80" ht="9.75" customHeight="1">
      <c r="C44" s="91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3"/>
      <c r="AQ44" s="91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  <c r="CB44" s="93"/>
    </row>
    <row r="45" spans="3:80" ht="9.75" customHeight="1"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3"/>
      <c r="AQ45" s="91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3"/>
    </row>
    <row r="46" spans="3:80" ht="9.75" customHeight="1" thickBot="1">
      <c r="C46" s="94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6"/>
      <c r="AQ46" s="94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6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Matheus Rodrigues</cp:lastModifiedBy>
  <cp:lastPrinted>2023-06-07T14:57:58Z</cp:lastPrinted>
  <dcterms:created xsi:type="dcterms:W3CDTF">2023-06-02T17:54:12Z</dcterms:created>
  <dcterms:modified xsi:type="dcterms:W3CDTF">2025-04-25T00:01:45Z</dcterms:modified>
</cp:coreProperties>
</file>