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https://d.docs.live.net/06ef611a7aa12e5d/Área de Trabalho/"/>
    </mc:Choice>
  </mc:AlternateContent>
  <xr:revisionPtr revIDLastSave="308" documentId="8_{FC1974AF-E2EF-4D26-9952-D7AC339E8CA4}" xr6:coauthVersionLast="47" xr6:coauthVersionMax="47" xr10:uidLastSave="{C4E0229E-7A02-4C92-BED6-315B40666731}"/>
  <bookViews>
    <workbookView xWindow="-120" yWindow="-120" windowWidth="20730" windowHeight="11760" tabRatio="629" activeTab="4" xr2:uid="{00000000-000D-0000-FFFF-FFFF00000000}"/>
  </bookViews>
  <sheets>
    <sheet name="TABELA" sheetId="1" r:id="rId1"/>
    <sheet name="PAINEL 1" sheetId="11" state="hidden" r:id="rId2"/>
    <sheet name="PAINEL 2" sheetId="12" state="hidden" r:id="rId3"/>
    <sheet name="DASHBOARD" sheetId="3" r:id="rId4"/>
    <sheet name="PESSOAL" sheetId="8" r:id="rId5"/>
    <sheet name="Imagens" sheetId="9" r:id="rId6"/>
  </sheets>
  <definedNames>
    <definedName name="_xlnm._FilterDatabase" localSheetId="0" hidden="1">TABELA!$X$1:$X$32</definedName>
    <definedName name="Imagem">INDIRECT("Imagens!A" &amp; MATCH('PAINEL 2'!$B$3,Imagens!$B$1:$B$31,0))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12" l="1" a="1"/>
  <c r="F5" i="12" s="1"/>
  <c r="F6" i="12" a="1"/>
  <c r="F6" i="12" s="1"/>
  <c r="F7" i="12" a="1"/>
  <c r="F7" i="12" s="1"/>
  <c r="F8" i="12" a="1"/>
  <c r="F8" i="12" s="1"/>
  <c r="F4" i="12" a="1"/>
  <c r="F4" i="12" s="1"/>
  <c r="B3" i="12" a="1"/>
  <c r="B3" i="12" s="1"/>
  <c r="B7" i="12" a="1"/>
  <c r="B7" i="12" s="1"/>
  <c r="B6" i="12" a="1"/>
  <c r="B6" i="12" s="1"/>
  <c r="B5" i="12" a="1"/>
  <c r="B5" i="12" s="1"/>
  <c r="B4" i="12" a="1"/>
  <c r="B4" i="12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N2" i="1"/>
  <c r="B9" i="12" s="1" a="1"/>
  <c r="B9" i="12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5" i="11"/>
  <c r="N4" i="11"/>
  <c r="F5" i="11"/>
  <c r="F6" i="11"/>
  <c r="F7" i="11"/>
  <c r="F8" i="11"/>
  <c r="F9" i="11"/>
  <c r="F4" i="11"/>
  <c r="E5" i="11"/>
  <c r="E6" i="11"/>
  <c r="E7" i="11"/>
  <c r="E8" i="11"/>
  <c r="E9" i="11"/>
  <c r="E4" i="11"/>
  <c r="A7" i="11"/>
  <c r="A4" i="11"/>
  <c r="A10" i="11" s="1"/>
  <c r="F9" i="12" l="1"/>
  <c r="B8" i="12" a="1"/>
  <c r="B8" i="12" s="1"/>
  <c r="E10" i="11"/>
  <c r="F10" i="11"/>
  <c r="A13" i="11"/>
  <c r="N6" i="11"/>
  <c r="R2" i="1"/>
  <c r="S2" i="1" s="1"/>
  <c r="R3" i="1"/>
  <c r="S3" i="1" s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J4" i="11" l="1"/>
  <c r="J5" i="11"/>
  <c r="J6" i="11"/>
  <c r="J7" i="11"/>
  <c r="J8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1B6920-CF9B-402A-ABC1-B20D476450C1}" keepAlive="1" name="Consulta - Tabela1" description="Conexão com a consulta 'Tabela1' na pasta de trabalho." type="5" refreshedVersion="7" background="1" saveData="1">
    <dbPr connection="Provider=Microsoft.Mashup.OleDb.1;Data Source=$Workbook$;Location=Tabela1;Extended Properties=&quot;&quot;" command="SELECT * FROM [Tabela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<sst xmlns="http://schemas.openxmlformats.org/spreadsheetml/2006/main" count="281" uniqueCount="108">
  <si>
    <t>ID RH</t>
  </si>
  <si>
    <t>Nome Completo</t>
  </si>
  <si>
    <t>Data de Nascimento</t>
  </si>
  <si>
    <t>Data de Contratacao</t>
  </si>
  <si>
    <t>Data de Demissao</t>
  </si>
  <si>
    <t>Salario Base</t>
  </si>
  <si>
    <t>Impostos</t>
  </si>
  <si>
    <t>Beneficios</t>
  </si>
  <si>
    <t>VT</t>
  </si>
  <si>
    <t>VR</t>
  </si>
  <si>
    <t>Cargo</t>
  </si>
  <si>
    <t>Ferias Acumuladas</t>
  </si>
  <si>
    <t>Horas Extras</t>
  </si>
  <si>
    <t>LOI</t>
  </si>
  <si>
    <t>ADI</t>
  </si>
  <si>
    <t>ADII</t>
  </si>
  <si>
    <t>FIII</t>
  </si>
  <si>
    <t>ADIII</t>
  </si>
  <si>
    <t>FII</t>
  </si>
  <si>
    <t>LOIII</t>
  </si>
  <si>
    <t>Bárbara Spenchutt Vieira</t>
  </si>
  <si>
    <t>FIIII</t>
  </si>
  <si>
    <t>LOII</t>
  </si>
  <si>
    <t>Marianna Pereira da Silva</t>
  </si>
  <si>
    <t>Matheus Sepúlveda</t>
  </si>
  <si>
    <t>Jéssica de Morais Silva</t>
  </si>
  <si>
    <t>João Monteiro</t>
  </si>
  <si>
    <t>Rafael Hollander</t>
  </si>
  <si>
    <t>Thaís Lisboa</t>
  </si>
  <si>
    <t>FIIV</t>
  </si>
  <si>
    <t>Yasmini de Almeida Richa</t>
  </si>
  <si>
    <t>Lígia Fernandes Filardi</t>
  </si>
  <si>
    <t xml:space="preserve">Guilherme Lopes da Silveira </t>
  </si>
  <si>
    <t>Raíza Barbosa</t>
  </si>
  <si>
    <t>Matheus Matta Marques</t>
  </si>
  <si>
    <t>Lucas Luca Lima Barbosa</t>
  </si>
  <si>
    <t>Nathalia Bach</t>
  </si>
  <si>
    <t>Priscila de Oliveira</t>
  </si>
  <si>
    <t>Milena Brum</t>
  </si>
  <si>
    <t>Jeferson Ramos</t>
  </si>
  <si>
    <t>Camila Regis Ivo</t>
  </si>
  <si>
    <t>Bárbara Rodrigues</t>
  </si>
  <si>
    <t>Mariana Schwenck Gullo</t>
  </si>
  <si>
    <t>Matheus Rubio</t>
  </si>
  <si>
    <t>Gabriela e Alves</t>
  </si>
  <si>
    <t>Rafael Oliveira Leite Silva</t>
  </si>
  <si>
    <t>Julia Freitas</t>
  </si>
  <si>
    <t>Juan Fernandes de Araújo</t>
  </si>
  <si>
    <t>José do Vale Lisboa</t>
  </si>
  <si>
    <t>Pedro Jardim</t>
  </si>
  <si>
    <t>João Resinente</t>
  </si>
  <si>
    <t>Luize da Costa</t>
  </si>
  <si>
    <t>Manuela Abreu Braga Martins</t>
  </si>
  <si>
    <t>Victor Fonseca</t>
  </si>
  <si>
    <t>Avaliação do Funcionário</t>
  </si>
  <si>
    <t>Sexo</t>
  </si>
  <si>
    <t>Nível</t>
  </si>
  <si>
    <t>Área</t>
  </si>
  <si>
    <t>Coordenador</t>
  </si>
  <si>
    <t>Gerente</t>
  </si>
  <si>
    <t>Analista</t>
  </si>
  <si>
    <t>Administrativo</t>
  </si>
  <si>
    <t>Logística</t>
  </si>
  <si>
    <t>Financeiro</t>
  </si>
  <si>
    <t>Estagiário</t>
  </si>
  <si>
    <t>Endereço</t>
  </si>
  <si>
    <t>Rua Antônio Lumack do Monte, 203 - 1 - Boa Viagem, Recife - PE, 51020-350</t>
  </si>
  <si>
    <t>R. Luíz Faccini, 212 - Centro, Guarulhos - SP, 07110-000</t>
  </si>
  <si>
    <t>R. Dr. Antônio Castro Prado, 422 - Vila Rossi e Borchi, Campinas - SP, 13076-130</t>
  </si>
  <si>
    <t>Av. Borges de Medeiros, 3120 - Praia de Belas, Porto Alegre - RS, 90110-150</t>
  </si>
  <si>
    <t>Av. Mal. Floriano Peixoto, 2248-2258 - Centro, Nova Iguaçu - RJ, 26210-000</t>
  </si>
  <si>
    <t>Av. Dom Luís, 500 - Aldeota, Fortaleza - CE, 60160-230</t>
  </si>
  <si>
    <t>R. Teodoro Sampaio, 954 - Pinheiros, São Paulo - SP, 05406-050</t>
  </si>
  <si>
    <t>Rua Quinze de Novembro, 8 - Loja 301a Loja 301b - Centro, Niterói - RJ, 24020-125</t>
  </si>
  <si>
    <t>Av. Barão Homem de Melo, 1389 - Nova Granada, Belo Horizonte - MG, 30431-425</t>
  </si>
  <si>
    <t>R. Brasílio Itiberê, 3279 - Água Verde, Curitiba - PR, 80250-160</t>
  </si>
  <si>
    <t>R. Visc. de Pirajá, 136 - Ipanema, Rio de Janeiro - RJ, 22410-000</t>
  </si>
  <si>
    <t>Av. Goiás Norte, 3.592 - quadra 2.1 - St. Mal. Rondon, Goiânia - GO, 74063-010</t>
  </si>
  <si>
    <t>Shopping Barra - Av. Centenário, 2992 - Barra, Salvador - BA, 40155-150</t>
  </si>
  <si>
    <t>Trabalho em Equipe</t>
  </si>
  <si>
    <t>Liderança</t>
  </si>
  <si>
    <t>Comunicação</t>
  </si>
  <si>
    <t>Iniciativa</t>
  </si>
  <si>
    <t>Organização</t>
  </si>
  <si>
    <t>Total de Funcionários</t>
  </si>
  <si>
    <t>Funcionários Ativos</t>
  </si>
  <si>
    <t>Desligamentos</t>
  </si>
  <si>
    <t>% turnover</t>
  </si>
  <si>
    <t>Rótulos de Linha</t>
  </si>
  <si>
    <t>Total Geral</t>
  </si>
  <si>
    <t>Contratações</t>
  </si>
  <si>
    <t>TEMPO DE EMPRESA</t>
  </si>
  <si>
    <t>FAIXA DE TEMPO</t>
  </si>
  <si>
    <t>0-2 anos</t>
  </si>
  <si>
    <t>2-4 anos</t>
  </si>
  <si>
    <t>4-6 anos</t>
  </si>
  <si>
    <t>Acima de 6 anos</t>
  </si>
  <si>
    <t>Feminino</t>
  </si>
  <si>
    <t>Masculino</t>
  </si>
  <si>
    <t>Qtd. Funcionários</t>
  </si>
  <si>
    <t>Nota</t>
  </si>
  <si>
    <t>Data de Contratação</t>
  </si>
  <si>
    <t>Idade</t>
  </si>
  <si>
    <t>Salário</t>
  </si>
  <si>
    <t>DASHBOARD</t>
  </si>
  <si>
    <t>PESSOAL</t>
  </si>
  <si>
    <t>Nome</t>
  </si>
  <si>
    <t>Salário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</si>
</sst>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9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/>
    <xf numFmtId="0" fontId="0" fillId="0" borderId="0" xfId="0" applyFill="1"/>
    <xf numFmtId="10" fontId="0" fillId="0" borderId="0" xfId="2" applyNumberFormat="1" applyFont="1"/>
    <xf numFmtId="0" fontId="2" fillId="0" borderId="0" xfId="0" applyFont="1"/>
    <xf numFmtId="44" fontId="0" fillId="0" borderId="0" xfId="1" applyFont="1"/>
    <xf numFmtId="169" fontId="0" fillId="0" borderId="0" xfId="0" applyNumberFormat="1"/>
    <xf numFmtId="44" fontId="3" fillId="0" borderId="0" xfId="1" applyFont="1"/>
    <xf numFmtId="1" fontId="3" fillId="0" borderId="0" xfId="0" applyNumberFormat="1" applyFont="1"/>
    <xf numFmtId="0" fontId="3" fillId="0" borderId="0" xfId="0" applyFont="1"/>
  </cellXfs>
  <cellStyles count="3">
    <cellStyle name="Moeda" xfId="1" builtinId="4"/>
    <cellStyle name="Normal" xfId="0" builtinId="0"/>
    <cellStyle name="Porcentagem" xfId="2" builtinId="5"/>
  </cellStyles>
  <dxfs count="12"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  <numFmt numFmtId="1" formatCode="0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rgb="FF0000FF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/>
        <i val="0"/>
        <color theme="0"/>
      </font>
    </dxf>
    <dxf>
      <fill>
        <patternFill>
          <bgColor theme="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 defaultTableStyle="TableStyleMedium2" defaultPivotStyle="PivotStyleLight16">
    <tableStyle name="Estilo de Segmentação de Dados 1" pivot="0" table="0" count="7" xr9:uid="{CD121C05-3D8E-4CB0-B058-7F0F693B9CDB}">
      <tableStyleElement type="wholeTable" dxfId="11"/>
      <tableStyleElement type="headerRow" dxfId="10"/>
    </tableStyle>
  </tableStyles>
  <colors>
    <mruColors>
      <color rgb="FFFF3B3B"/>
      <color rgb="FF0000FF"/>
    </mruColors>
  </colors>
  <extLst>
    <ext xmlns:x14="http://schemas.microsoft.com/office/spreadsheetml/2009/9/main" uri="{46F421CA-312F-682f-3DD2-61675219B42D}">
      <x14:dxfs count="5">
        <dxf>
          <fill>
            <patternFill>
              <bgColor theme="0"/>
            </patternFill>
          </fill>
        </dxf>
        <dxf>
          <fill>
            <patternFill>
              <bgColor theme="4" tint="-0.499984740745262"/>
            </patternFill>
          </fill>
        </dxf>
        <dxf>
          <fill>
            <patternFill>
              <bgColor theme="0"/>
            </patternFill>
          </fill>
        </dxf>
        <dxf>
          <font>
            <color theme="0"/>
          </font>
          <fill>
            <patternFill>
              <bgColor theme="4" tint="-0.499984740745262"/>
            </patternFill>
          </fill>
        </dxf>
        <dxf>
          <fill>
            <patternFill>
              <bgColor theme="0" tint="-4.9989318521683403E-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4"/>
            <x14:slicerStyleElement type="selectedItemWith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Gênero</c:v>
          </c:tx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BD8-4B47-BC70-AC78100462A6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D8-4B47-BC70-AC78100462A6}"/>
              </c:ext>
            </c:extLst>
          </c:dPt>
          <c:dLbls>
            <c:dLbl>
              <c:idx val="0"/>
              <c:spPr>
                <a:solidFill>
                  <a:schemeClr val="accent2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ABD8-4B47-BC70-AC78100462A6}"/>
                </c:ext>
              </c:extLst>
            </c:dLbl>
            <c:dLbl>
              <c:idx val="1"/>
              <c:spPr>
                <a:solidFill>
                  <a:schemeClr val="accent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BD8-4B47-BC70-AC78100462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'PAINEL 1'!$M$4:$M$5</c:f>
              <c:strCache>
                <c:ptCount val="2"/>
                <c:pt idx="0">
                  <c:v>Feminino</c:v>
                </c:pt>
                <c:pt idx="1">
                  <c:v>Masculino</c:v>
                </c:pt>
              </c:strCache>
            </c:strRef>
          </c:cat>
          <c:val>
            <c:numRef>
              <c:f>'PAINEL 1'!$N$4:$N$5</c:f>
              <c:numCache>
                <c:formatCode>General</c:formatCode>
                <c:ptCount val="2"/>
                <c:pt idx="0">
                  <c:v>17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8-4B47-BC70-AC78100462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Contratações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'PAINEL 1'!$D$4:$D$9</c:f>
              <c:numCache>
                <c:formatCode>General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'PAINEL 1'!$E$4:$E$9</c:f>
              <c:numCache>
                <c:formatCode>General</c:formatCode>
                <c:ptCount val="6"/>
                <c:pt idx="0">
                  <c:v>11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C-4C60-A4C8-152EF5F7B84B}"/>
            </c:ext>
          </c:extLst>
        </c:ser>
        <c:ser>
          <c:idx val="1"/>
          <c:order val="1"/>
          <c:tx>
            <c:v>Desligamentos</c:v>
          </c:tx>
          <c:spPr>
            <a:solidFill>
              <a:srgbClr val="FF3B3B"/>
            </a:solidFill>
            <a:ln>
              <a:noFill/>
            </a:ln>
            <a:effectLst/>
          </c:spPr>
          <c:invertIfNegative val="0"/>
          <c:dLbls>
            <c:numFmt formatCode="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3B3B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'PAINEL 1'!$D$4:$D$9</c:f>
              <c:numCache>
                <c:formatCode>General</c:formatCod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numCache>
            </c:numRef>
          </c:cat>
          <c:val>
            <c:numRef>
              <c:f>'PAINEL 1'!$F$4:$F$9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AC-4C60-A4C8-152EF5F7B8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0"/>
        <c:axId val="875706768"/>
        <c:axId val="875695536"/>
      </c:barChart>
      <c:catAx>
        <c:axId val="87570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5695536"/>
        <c:crosses val="autoZero"/>
        <c:auto val="1"/>
        <c:lblAlgn val="ctr"/>
        <c:lblOffset val="100"/>
        <c:noMultiLvlLbl val="0"/>
      </c:catAx>
      <c:valAx>
        <c:axId val="8756955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7570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Tempo de Empresa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'PAINEL 1'!$I$4:$I$7</c:f>
              <c:strCache>
                <c:ptCount val="4"/>
                <c:pt idx="0">
                  <c:v>0-2 anos</c:v>
                </c:pt>
                <c:pt idx="1">
                  <c:v>2-4 anos</c:v>
                </c:pt>
                <c:pt idx="2">
                  <c:v>4-6 anos</c:v>
                </c:pt>
                <c:pt idx="3">
                  <c:v>Acima de 6 anos</c:v>
                </c:pt>
              </c:strCache>
            </c:strRef>
          </c:cat>
          <c:val>
            <c:numRef>
              <c:f>'PAINEL 1'!$J$4:$J$7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8-419F-BF0D-FD8B8FBF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875713008"/>
        <c:axId val="875713424"/>
      </c:barChart>
      <c:catAx>
        <c:axId val="87571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5713424"/>
        <c:crosses val="autoZero"/>
        <c:auto val="1"/>
        <c:lblAlgn val="ctr"/>
        <c:lblOffset val="100"/>
        <c:noMultiLvlLbl val="0"/>
      </c:catAx>
      <c:valAx>
        <c:axId val="87571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571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Nota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bg1"/>
              </a:solidFill>
              <a:ln w="1587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'PAINEL 2'!$E$4:$E$8</c:f>
              <c:strCache>
                <c:ptCount val="5"/>
                <c:pt idx="0">
                  <c:v>Comunicação</c:v>
                </c:pt>
                <c:pt idx="1">
                  <c:v>Iniciativa</c:v>
                </c:pt>
                <c:pt idx="2">
                  <c:v>Liderança</c:v>
                </c:pt>
                <c:pt idx="3">
                  <c:v>Organização</c:v>
                </c:pt>
                <c:pt idx="4">
                  <c:v>Trabalho em Equipe</c:v>
                </c:pt>
              </c:strCache>
            </c:strRef>
          </c:cat>
          <c:val>
            <c:numRef>
              <c:f>'PAINEL 2'!$F$4:$F$8</c:f>
              <c:numCache>
                <c:formatCode>0.0</c:formatCode>
                <c:ptCount val="5"/>
                <c:pt idx="0">
                  <c:v>8</c:v>
                </c:pt>
                <c:pt idx="1">
                  <c:v>2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E-4E4A-8DCF-402F2AD1D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535392"/>
        <c:axId val="870529152"/>
      </c:radarChart>
      <c:catAx>
        <c:axId val="870535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0529152"/>
        <c:crosses val="autoZero"/>
        <c:auto val="1"/>
        <c:lblAlgn val="ctr"/>
        <c:lblOffset val="100"/>
        <c:noMultiLvlLbl val="0"/>
      </c:catAx>
      <c:valAx>
        <c:axId val="8705291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87053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Competências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'PAINEL 2'!$E$4:$E$8</c:f>
              <c:strCache>
                <c:ptCount val="5"/>
                <c:pt idx="0">
                  <c:v>Comunicação</c:v>
                </c:pt>
                <c:pt idx="1">
                  <c:v>Iniciativa</c:v>
                </c:pt>
                <c:pt idx="2">
                  <c:v>Liderança</c:v>
                </c:pt>
                <c:pt idx="3">
                  <c:v>Organização</c:v>
                </c:pt>
                <c:pt idx="4">
                  <c:v>Trabalho em Equipe</c:v>
                </c:pt>
              </c:strCache>
            </c:strRef>
          </c:cat>
          <c:val>
            <c:numRef>
              <c:f>'PAINEL 2'!$F$4:$F$8</c:f>
              <c:numCache>
                <c:formatCode>0.0</c:formatCode>
                <c:ptCount val="5"/>
                <c:pt idx="0">
                  <c:v>8</c:v>
                </c:pt>
                <c:pt idx="1">
                  <c:v>2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A-4FCA-9C00-8BB29D56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36247216"/>
        <c:axId val="736251376"/>
      </c:barChart>
      <c:catAx>
        <c:axId val="736247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251376"/>
        <c:crosses val="autoZero"/>
        <c:auto val="1"/>
        <c:lblAlgn val="ctr"/>
        <c:lblOffset val="100"/>
        <c:noMultiLvlLbl val="0"/>
      </c:catAx>
      <c:valAx>
        <c:axId val="7362513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736247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List" dx="22" fmlaLink="'PAINEL 2'!$A$12" fmlaRange="TABELA!$B$2:$B$32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image" Target="../media/image10.png"/><Relationship Id="rId18" Type="http://schemas.openxmlformats.org/officeDocument/2006/relationships/image" Target="../media/image15.svg"/><Relationship Id="rId3" Type="http://schemas.openxmlformats.org/officeDocument/2006/relationships/hyperlink" Target="#PESSOAL!A1"/><Relationship Id="rId7" Type="http://schemas.openxmlformats.org/officeDocument/2006/relationships/image" Target="../media/image4.png"/><Relationship Id="rId12" Type="http://schemas.openxmlformats.org/officeDocument/2006/relationships/image" Target="../media/image9.svg"/><Relationship Id="rId17" Type="http://schemas.openxmlformats.org/officeDocument/2006/relationships/image" Target="../media/image14.png"/><Relationship Id="rId2" Type="http://schemas.openxmlformats.org/officeDocument/2006/relationships/hyperlink" Target="#TABELA!A1"/><Relationship Id="rId16" Type="http://schemas.openxmlformats.org/officeDocument/2006/relationships/image" Target="../media/image13.svg"/><Relationship Id="rId20" Type="http://schemas.openxmlformats.org/officeDocument/2006/relationships/chart" Target="../charts/chart3.xml"/><Relationship Id="rId1" Type="http://schemas.openxmlformats.org/officeDocument/2006/relationships/chart" Target="../charts/chart1.xml"/><Relationship Id="rId6" Type="http://schemas.openxmlformats.org/officeDocument/2006/relationships/image" Target="../media/image3.svg"/><Relationship Id="rId11" Type="http://schemas.openxmlformats.org/officeDocument/2006/relationships/image" Target="../media/image8.png"/><Relationship Id="rId5" Type="http://schemas.openxmlformats.org/officeDocument/2006/relationships/image" Target="../media/image2.png"/><Relationship Id="rId15" Type="http://schemas.openxmlformats.org/officeDocument/2006/relationships/image" Target="../media/image12.png"/><Relationship Id="rId10" Type="http://schemas.openxmlformats.org/officeDocument/2006/relationships/image" Target="../media/image7.svg"/><Relationship Id="rId19" Type="http://schemas.openxmlformats.org/officeDocument/2006/relationships/chart" Target="../charts/chart2.xml"/><Relationship Id="rId4" Type="http://schemas.openxmlformats.org/officeDocument/2006/relationships/image" Target="../media/image1.png"/><Relationship Id="rId9" Type="http://schemas.openxmlformats.org/officeDocument/2006/relationships/image" Target="../media/image6.png"/><Relationship Id="rId14" Type="http://schemas.openxmlformats.org/officeDocument/2006/relationships/image" Target="../media/image11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TABELA!A1"/><Relationship Id="rId1" Type="http://schemas.openxmlformats.org/officeDocument/2006/relationships/image" Target="../media/image16.emf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.png"/><Relationship Id="rId13" Type="http://schemas.openxmlformats.org/officeDocument/2006/relationships/image" Target="../media/image30.png"/><Relationship Id="rId18" Type="http://schemas.openxmlformats.org/officeDocument/2006/relationships/image" Target="../media/image35.png"/><Relationship Id="rId26" Type="http://schemas.openxmlformats.org/officeDocument/2006/relationships/image" Target="../media/image43.png"/><Relationship Id="rId3" Type="http://schemas.openxmlformats.org/officeDocument/2006/relationships/image" Target="../media/image20.png"/><Relationship Id="rId21" Type="http://schemas.openxmlformats.org/officeDocument/2006/relationships/image" Target="../media/image38.png"/><Relationship Id="rId7" Type="http://schemas.openxmlformats.org/officeDocument/2006/relationships/image" Target="../media/image24.png"/><Relationship Id="rId12" Type="http://schemas.openxmlformats.org/officeDocument/2006/relationships/image" Target="../media/image29.png"/><Relationship Id="rId17" Type="http://schemas.openxmlformats.org/officeDocument/2006/relationships/image" Target="../media/image34.png"/><Relationship Id="rId25" Type="http://schemas.openxmlformats.org/officeDocument/2006/relationships/image" Target="../media/image42.png"/><Relationship Id="rId2" Type="http://schemas.openxmlformats.org/officeDocument/2006/relationships/image" Target="../media/image19.png"/><Relationship Id="rId16" Type="http://schemas.openxmlformats.org/officeDocument/2006/relationships/image" Target="../media/image33.png"/><Relationship Id="rId20" Type="http://schemas.openxmlformats.org/officeDocument/2006/relationships/image" Target="../media/image37.png"/><Relationship Id="rId29" Type="http://schemas.openxmlformats.org/officeDocument/2006/relationships/image" Target="../media/image46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11" Type="http://schemas.openxmlformats.org/officeDocument/2006/relationships/image" Target="../media/image28.png"/><Relationship Id="rId24" Type="http://schemas.openxmlformats.org/officeDocument/2006/relationships/image" Target="../media/image41.png"/><Relationship Id="rId5" Type="http://schemas.openxmlformats.org/officeDocument/2006/relationships/image" Target="../media/image22.png"/><Relationship Id="rId15" Type="http://schemas.openxmlformats.org/officeDocument/2006/relationships/image" Target="../media/image32.png"/><Relationship Id="rId23" Type="http://schemas.openxmlformats.org/officeDocument/2006/relationships/image" Target="../media/image40.png"/><Relationship Id="rId28" Type="http://schemas.openxmlformats.org/officeDocument/2006/relationships/image" Target="../media/image45.png"/><Relationship Id="rId10" Type="http://schemas.openxmlformats.org/officeDocument/2006/relationships/image" Target="../media/image27.png"/><Relationship Id="rId19" Type="http://schemas.openxmlformats.org/officeDocument/2006/relationships/image" Target="../media/image36.png"/><Relationship Id="rId31" Type="http://schemas.openxmlformats.org/officeDocument/2006/relationships/image" Target="../media/image48.png"/><Relationship Id="rId4" Type="http://schemas.openxmlformats.org/officeDocument/2006/relationships/image" Target="../media/image21.png"/><Relationship Id="rId9" Type="http://schemas.openxmlformats.org/officeDocument/2006/relationships/image" Target="../media/image26.png"/><Relationship Id="rId14" Type="http://schemas.openxmlformats.org/officeDocument/2006/relationships/image" Target="../media/image31.png"/><Relationship Id="rId22" Type="http://schemas.openxmlformats.org/officeDocument/2006/relationships/image" Target="../media/image39.png"/><Relationship Id="rId27" Type="http://schemas.openxmlformats.org/officeDocument/2006/relationships/image" Target="../media/image44.png"/><Relationship Id="rId30" Type="http://schemas.openxmlformats.org/officeDocument/2006/relationships/image" Target="../media/image4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16</xdr:row>
      <xdr:rowOff>104775</xdr:rowOff>
    </xdr:from>
    <xdr:to>
      <xdr:col>10</xdr:col>
      <xdr:colOff>85725</xdr:colOff>
      <xdr:row>27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F54D82-9819-4EEC-8F13-9208D87BA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342899</xdr:colOff>
      <xdr:row>2</xdr:row>
      <xdr:rowOff>123825</xdr:rowOff>
    </xdr:from>
    <xdr:to>
      <xdr:col>3</xdr:col>
      <xdr:colOff>428625</xdr:colOff>
      <xdr:row>6</xdr:row>
      <xdr:rowOff>38100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CDC14609-0AEB-4022-92F2-C22576577D02}"/>
            </a:ext>
          </a:extLst>
        </xdr:cNvPr>
        <xdr:cNvSpPr/>
      </xdr:nvSpPr>
      <xdr:spPr>
        <a:xfrm>
          <a:off x="342899" y="695325"/>
          <a:ext cx="1914526" cy="676275"/>
        </a:xfrm>
        <a:prstGeom prst="roundRect">
          <a:avLst>
            <a:gd name="adj" fmla="val 11033"/>
          </a:avLst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342900</xdr:colOff>
      <xdr:row>2</xdr:row>
      <xdr:rowOff>123825</xdr:rowOff>
    </xdr:from>
    <xdr:to>
      <xdr:col>3</xdr:col>
      <xdr:colOff>228600</xdr:colOff>
      <xdr:row>4</xdr:row>
      <xdr:rowOff>114300</xdr:rowOff>
    </xdr:to>
    <xdr:sp macro="" textlink="'PAINEL 1'!A10">
      <xdr:nvSpPr>
        <xdr:cNvPr id="9" name="CaixaDeTexto 8">
          <a:extLst>
            <a:ext uri="{FF2B5EF4-FFF2-40B4-BE49-F238E27FC236}">
              <a16:creationId xmlns:a16="http://schemas.microsoft.com/office/drawing/2014/main" id="{D28206BB-6B1E-4FD3-A585-130378D62419}"/>
            </a:ext>
          </a:extLst>
        </xdr:cNvPr>
        <xdr:cNvSpPr txBox="1"/>
      </xdr:nvSpPr>
      <xdr:spPr>
        <a:xfrm>
          <a:off x="952500" y="695325"/>
          <a:ext cx="110490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83ABA44-4F09-4BB1-A831-83875D9CDE93}" type="TxLink">
            <a:rPr lang="en-US" sz="2400" b="0" i="0" u="none" strike="noStrike">
              <a:solidFill>
                <a:schemeClr val="accent4">
                  <a:lumMod val="50000"/>
                </a:schemeClr>
              </a:solidFill>
              <a:latin typeface="Calibri"/>
              <a:cs typeface="Calibri"/>
            </a:rPr>
            <a:t>25</a:t>
          </a:fld>
          <a:endParaRPr lang="pt-BR" sz="4800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104775</xdr:colOff>
      <xdr:row>0</xdr:row>
      <xdr:rowOff>95250</xdr:rowOff>
    </xdr:from>
    <xdr:to>
      <xdr:col>4</xdr:col>
      <xdr:colOff>200025</xdr:colOff>
      <xdr:row>0</xdr:row>
      <xdr:rowOff>438150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B0E5B855-34EB-4912-BD0E-E1D068E89864}"/>
            </a:ext>
          </a:extLst>
        </xdr:cNvPr>
        <xdr:cNvSpPr txBox="1"/>
      </xdr:nvSpPr>
      <xdr:spPr>
        <a:xfrm>
          <a:off x="714375" y="95250"/>
          <a:ext cx="19240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tx1">
                  <a:lumMod val="75000"/>
                  <a:lumOff val="25000"/>
                </a:schemeClr>
              </a:solidFill>
            </a:rPr>
            <a:t>DASHBOARD RH</a:t>
          </a:r>
        </a:p>
      </xdr:txBody>
    </xdr:sp>
    <xdr:clientData/>
  </xdr:twoCellAnchor>
  <xdr:twoCellAnchor>
    <xdr:from>
      <xdr:col>16</xdr:col>
      <xdr:colOff>281668</xdr:colOff>
      <xdr:row>0</xdr:row>
      <xdr:rowOff>332014</xdr:rowOff>
    </xdr:from>
    <xdr:to>
      <xdr:col>17</xdr:col>
      <xdr:colOff>500743</xdr:colOff>
      <xdr:row>0</xdr:row>
      <xdr:rowOff>674914</xdr:rowOff>
    </xdr:to>
    <xdr:sp macro="" textlink="">
      <xdr:nvSpPr>
        <xdr:cNvPr id="14" name="Retângulo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23385B-3C3C-47AC-AB40-1FD07C83B3C9}"/>
            </a:ext>
          </a:extLst>
        </xdr:cNvPr>
        <xdr:cNvSpPr/>
      </xdr:nvSpPr>
      <xdr:spPr>
        <a:xfrm>
          <a:off x="10078811" y="332014"/>
          <a:ext cx="831396" cy="3429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TABELA</a:t>
          </a:r>
        </a:p>
      </xdr:txBody>
    </xdr:sp>
    <xdr:clientData/>
  </xdr:twoCellAnchor>
  <xdr:twoCellAnchor>
    <xdr:from>
      <xdr:col>14</xdr:col>
      <xdr:colOff>110219</xdr:colOff>
      <xdr:row>0</xdr:row>
      <xdr:rowOff>332014</xdr:rowOff>
    </xdr:from>
    <xdr:to>
      <xdr:col>16</xdr:col>
      <xdr:colOff>176895</xdr:colOff>
      <xdr:row>0</xdr:row>
      <xdr:rowOff>674914</xdr:rowOff>
    </xdr:to>
    <xdr:sp macro="" textlink="">
      <xdr:nvSpPr>
        <xdr:cNvPr id="15" name="Retângulo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B4C4BB-354A-4581-B790-DB6C032FF076}"/>
            </a:ext>
          </a:extLst>
        </xdr:cNvPr>
        <xdr:cNvSpPr/>
      </xdr:nvSpPr>
      <xdr:spPr>
        <a:xfrm>
          <a:off x="8682719" y="332014"/>
          <a:ext cx="1291319" cy="34290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bg1"/>
              </a:solidFill>
            </a:rPr>
            <a:t>DESEMPENHO DA EQUIPE</a:t>
          </a:r>
        </a:p>
      </xdr:txBody>
    </xdr:sp>
    <xdr:clientData/>
  </xdr:twoCellAnchor>
  <xdr:twoCellAnchor>
    <xdr:from>
      <xdr:col>12</xdr:col>
      <xdr:colOff>272144</xdr:colOff>
      <xdr:row>0</xdr:row>
      <xdr:rowOff>341539</xdr:rowOff>
    </xdr:from>
    <xdr:to>
      <xdr:col>14</xdr:col>
      <xdr:colOff>2722</xdr:colOff>
      <xdr:row>1</xdr:row>
      <xdr:rowOff>4082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C9C29145-2D8E-4ED4-B1F8-CC52B3F9C655}"/>
            </a:ext>
          </a:extLst>
        </xdr:cNvPr>
        <xdr:cNvSpPr/>
      </xdr:nvSpPr>
      <xdr:spPr>
        <a:xfrm>
          <a:off x="7620001" y="341539"/>
          <a:ext cx="955221" cy="3429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800">
              <a:solidFill>
                <a:schemeClr val="tx2"/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9525</xdr:colOff>
      <xdr:row>0</xdr:row>
      <xdr:rowOff>104775</xdr:rowOff>
    </xdr:from>
    <xdr:to>
      <xdr:col>1</xdr:col>
      <xdr:colOff>9525</xdr:colOff>
      <xdr:row>0</xdr:row>
      <xdr:rowOff>581025</xdr:rowOff>
    </xdr:to>
    <xdr:cxnSp macro="">
      <xdr:nvCxnSpPr>
        <xdr:cNvPr id="18" name="Conector reto 17">
          <a:extLst>
            <a:ext uri="{FF2B5EF4-FFF2-40B4-BE49-F238E27FC236}">
              <a16:creationId xmlns:a16="http://schemas.microsoft.com/office/drawing/2014/main" id="{DCFC7EE5-A905-482D-B3EB-70DCF32D0A9D}"/>
            </a:ext>
          </a:extLst>
        </xdr:cNvPr>
        <xdr:cNvCxnSpPr/>
      </xdr:nvCxnSpPr>
      <xdr:spPr>
        <a:xfrm>
          <a:off x="619125" y="104775"/>
          <a:ext cx="0" cy="476250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54429</xdr:rowOff>
    </xdr:from>
    <xdr:to>
      <xdr:col>0</xdr:col>
      <xdr:colOff>597474</xdr:colOff>
      <xdr:row>0</xdr:row>
      <xdr:rowOff>653143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8BE5EA31-DDF3-4122-8D5C-CDF6FB69A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429"/>
          <a:ext cx="597474" cy="598714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419100</xdr:colOff>
      <xdr:row>21</xdr:row>
      <xdr:rowOff>47625</xdr:rowOff>
    </xdr:from>
    <xdr:to>
      <xdr:col>7</xdr:col>
      <xdr:colOff>533400</xdr:colOff>
      <xdr:row>25</xdr:row>
      <xdr:rowOff>9525</xdr:rowOff>
    </xdr:to>
    <xdr:pic>
      <xdr:nvPicPr>
        <xdr:cNvPr id="21" name="Gráfico 20" descr="Gênero com preenchimento sólido">
          <a:extLst>
            <a:ext uri="{FF2B5EF4-FFF2-40B4-BE49-F238E27FC236}">
              <a16:creationId xmlns:a16="http://schemas.microsoft.com/office/drawing/2014/main" id="{C0276A38-6C90-4D77-9C86-1ABEF768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076700" y="4400550"/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3</xdr:row>
      <xdr:rowOff>38100</xdr:rowOff>
    </xdr:from>
    <xdr:to>
      <xdr:col>1</xdr:col>
      <xdr:colOff>276226</xdr:colOff>
      <xdr:row>5</xdr:row>
      <xdr:rowOff>85726</xdr:rowOff>
    </xdr:to>
    <xdr:pic>
      <xdr:nvPicPr>
        <xdr:cNvPr id="23" name="Gráfico 22" descr="Grupo de homens com preenchimento sólido">
          <a:extLst>
            <a:ext uri="{FF2B5EF4-FFF2-40B4-BE49-F238E27FC236}">
              <a16:creationId xmlns:a16="http://schemas.microsoft.com/office/drawing/2014/main" id="{4CF4F7C2-67DB-4F03-BEBB-03186D6DE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57200" y="800100"/>
          <a:ext cx="428626" cy="428626"/>
        </a:xfrm>
        <a:prstGeom prst="rect">
          <a:avLst/>
        </a:prstGeom>
      </xdr:spPr>
    </xdr:pic>
    <xdr:clientData/>
  </xdr:twoCellAnchor>
  <xdr:twoCellAnchor>
    <xdr:from>
      <xdr:col>1</xdr:col>
      <xdr:colOff>342901</xdr:colOff>
      <xdr:row>4</xdr:row>
      <xdr:rowOff>114300</xdr:rowOff>
    </xdr:from>
    <xdr:to>
      <xdr:col>3</xdr:col>
      <xdr:colOff>381001</xdr:colOff>
      <xdr:row>5</xdr:row>
      <xdr:rowOff>180975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E61D0F43-3A49-45D5-A041-09493017BC38}"/>
            </a:ext>
          </a:extLst>
        </xdr:cNvPr>
        <xdr:cNvSpPr txBox="1"/>
      </xdr:nvSpPr>
      <xdr:spPr>
        <a:xfrm>
          <a:off x="952501" y="1066800"/>
          <a:ext cx="12573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>
              <a:solidFill>
                <a:schemeClr val="accent4">
                  <a:lumMod val="50000"/>
                </a:schemeClr>
              </a:solidFill>
            </a:rPr>
            <a:t>Funcionários ativos</a:t>
          </a:r>
        </a:p>
      </xdr:txBody>
    </xdr:sp>
    <xdr:clientData/>
  </xdr:twoCellAnchor>
  <xdr:twoCellAnchor>
    <xdr:from>
      <xdr:col>0</xdr:col>
      <xdr:colOff>333374</xdr:colOff>
      <xdr:row>8</xdr:row>
      <xdr:rowOff>0</xdr:rowOff>
    </xdr:from>
    <xdr:to>
      <xdr:col>3</xdr:col>
      <xdr:colOff>419100</xdr:colOff>
      <xdr:row>11</xdr:row>
      <xdr:rowOff>104775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686DB968-FC63-4E51-BFCD-0A3EFC505847}"/>
            </a:ext>
          </a:extLst>
        </xdr:cNvPr>
        <xdr:cNvSpPr/>
      </xdr:nvSpPr>
      <xdr:spPr>
        <a:xfrm>
          <a:off x="333374" y="1714500"/>
          <a:ext cx="1914526" cy="676275"/>
        </a:xfrm>
        <a:prstGeom prst="roundRect">
          <a:avLst>
            <a:gd name="adj" fmla="val 11033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333375</xdr:colOff>
      <xdr:row>8</xdr:row>
      <xdr:rowOff>19050</xdr:rowOff>
    </xdr:from>
    <xdr:to>
      <xdr:col>3</xdr:col>
      <xdr:colOff>219075</xdr:colOff>
      <xdr:row>10</xdr:row>
      <xdr:rowOff>76200</xdr:rowOff>
    </xdr:to>
    <xdr:sp macro="" textlink="'PAINEL 1'!A4">
      <xdr:nvSpPr>
        <xdr:cNvPr id="10" name="CaixaDeTexto 9">
          <a:extLst>
            <a:ext uri="{FF2B5EF4-FFF2-40B4-BE49-F238E27FC236}">
              <a16:creationId xmlns:a16="http://schemas.microsoft.com/office/drawing/2014/main" id="{FDD926FA-E2FB-4C7D-9885-E7CC117CD77E}"/>
            </a:ext>
          </a:extLst>
        </xdr:cNvPr>
        <xdr:cNvSpPr txBox="1"/>
      </xdr:nvSpPr>
      <xdr:spPr>
        <a:xfrm>
          <a:off x="942975" y="1733550"/>
          <a:ext cx="110490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07D7CF1-0F68-4733-9652-C87A97A61A09}" type="TxLink">
            <a:rPr lang="en-US" sz="2400" b="0" i="0" u="none" strike="noStrike">
              <a:solidFill>
                <a:schemeClr val="accent1">
                  <a:lumMod val="50000"/>
                </a:schemeClr>
              </a:solidFill>
              <a:latin typeface="Calibri"/>
              <a:cs typeface="Calibri"/>
            </a:rPr>
            <a:t>31</a:t>
          </a:fld>
          <a:endParaRPr lang="pt-BR" sz="48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314326</xdr:colOff>
      <xdr:row>10</xdr:row>
      <xdr:rowOff>28575</xdr:rowOff>
    </xdr:from>
    <xdr:to>
      <xdr:col>3</xdr:col>
      <xdr:colOff>352426</xdr:colOff>
      <xdr:row>11</xdr:row>
      <xdr:rowOff>95250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92247326-34EC-4354-9E78-328A8FE452F7}"/>
            </a:ext>
          </a:extLst>
        </xdr:cNvPr>
        <xdr:cNvSpPr txBox="1"/>
      </xdr:nvSpPr>
      <xdr:spPr>
        <a:xfrm>
          <a:off x="923926" y="2124075"/>
          <a:ext cx="12573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>
              <a:solidFill>
                <a:schemeClr val="accent1">
                  <a:lumMod val="50000"/>
                </a:schemeClr>
              </a:solidFill>
            </a:rPr>
            <a:t>Contratações</a:t>
          </a:r>
        </a:p>
      </xdr:txBody>
    </xdr:sp>
    <xdr:clientData/>
  </xdr:twoCellAnchor>
  <xdr:twoCellAnchor editAs="oneCell">
    <xdr:from>
      <xdr:col>0</xdr:col>
      <xdr:colOff>409575</xdr:colOff>
      <xdr:row>8</xdr:row>
      <xdr:rowOff>123825</xdr:rowOff>
    </xdr:from>
    <xdr:to>
      <xdr:col>1</xdr:col>
      <xdr:colOff>304800</xdr:colOff>
      <xdr:row>11</xdr:row>
      <xdr:rowOff>57150</xdr:rowOff>
    </xdr:to>
    <xdr:pic>
      <xdr:nvPicPr>
        <xdr:cNvPr id="28" name="Gráfico 27" descr="Aperto de mão com preenchimento sólido">
          <a:extLst>
            <a:ext uri="{FF2B5EF4-FFF2-40B4-BE49-F238E27FC236}">
              <a16:creationId xmlns:a16="http://schemas.microsoft.com/office/drawing/2014/main" id="{B7B8E976-059E-418F-B3D3-9A4C2FD4B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09575" y="1838325"/>
          <a:ext cx="504825" cy="504825"/>
        </a:xfrm>
        <a:prstGeom prst="rect">
          <a:avLst/>
        </a:prstGeom>
      </xdr:spPr>
    </xdr:pic>
    <xdr:clientData/>
  </xdr:twoCellAnchor>
  <xdr:twoCellAnchor>
    <xdr:from>
      <xdr:col>0</xdr:col>
      <xdr:colOff>333374</xdr:colOff>
      <xdr:row>13</xdr:row>
      <xdr:rowOff>95250</xdr:rowOff>
    </xdr:from>
    <xdr:to>
      <xdr:col>3</xdr:col>
      <xdr:colOff>419100</xdr:colOff>
      <xdr:row>17</xdr:row>
      <xdr:rowOff>9525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1C343909-64AB-4BD3-9F80-1FC72AA3F758}"/>
            </a:ext>
          </a:extLst>
        </xdr:cNvPr>
        <xdr:cNvSpPr/>
      </xdr:nvSpPr>
      <xdr:spPr>
        <a:xfrm>
          <a:off x="333374" y="2762250"/>
          <a:ext cx="1914526" cy="676275"/>
        </a:xfrm>
        <a:prstGeom prst="roundRect">
          <a:avLst>
            <a:gd name="adj" fmla="val 11033"/>
          </a:avLst>
        </a:prstGeom>
        <a:solidFill>
          <a:srgbClr val="FF3B3B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295275</xdr:colOff>
      <xdr:row>13</xdr:row>
      <xdr:rowOff>114300</xdr:rowOff>
    </xdr:from>
    <xdr:to>
      <xdr:col>3</xdr:col>
      <xdr:colOff>180975</xdr:colOff>
      <xdr:row>15</xdr:row>
      <xdr:rowOff>161925</xdr:rowOff>
    </xdr:to>
    <xdr:sp macro="" textlink="'PAINEL 1'!A7">
      <xdr:nvSpPr>
        <xdr:cNvPr id="11" name="CaixaDeTexto 10">
          <a:extLst>
            <a:ext uri="{FF2B5EF4-FFF2-40B4-BE49-F238E27FC236}">
              <a16:creationId xmlns:a16="http://schemas.microsoft.com/office/drawing/2014/main" id="{2157DAB4-E497-46B7-B749-B58C6F6CDDD8}"/>
            </a:ext>
          </a:extLst>
        </xdr:cNvPr>
        <xdr:cNvSpPr txBox="1"/>
      </xdr:nvSpPr>
      <xdr:spPr>
        <a:xfrm>
          <a:off x="904875" y="2781300"/>
          <a:ext cx="1104900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20FBB09-80E7-4ADC-8DA4-7ABA2ABA332A}" type="TxLink">
            <a:rPr lang="en-US" sz="2400" b="0" i="0" u="none" strike="noStrike">
              <a:solidFill>
                <a:srgbClr val="C00000"/>
              </a:solidFill>
              <a:latin typeface="Calibri"/>
              <a:cs typeface="Calibri"/>
            </a:rPr>
            <a:t>6</a:t>
          </a:fld>
          <a:endParaRPr lang="pt-BR" sz="4800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295276</xdr:colOff>
      <xdr:row>15</xdr:row>
      <xdr:rowOff>104775</xdr:rowOff>
    </xdr:from>
    <xdr:to>
      <xdr:col>3</xdr:col>
      <xdr:colOff>333376</xdr:colOff>
      <xdr:row>16</xdr:row>
      <xdr:rowOff>171450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669AA3E1-218C-4395-8621-9C2AA36FA938}"/>
            </a:ext>
          </a:extLst>
        </xdr:cNvPr>
        <xdr:cNvSpPr txBox="1"/>
      </xdr:nvSpPr>
      <xdr:spPr>
        <a:xfrm>
          <a:off x="904876" y="3152775"/>
          <a:ext cx="12573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>
              <a:solidFill>
                <a:srgbClr val="C00000"/>
              </a:solidFill>
            </a:rPr>
            <a:t>Desligamentos</a:t>
          </a:r>
        </a:p>
      </xdr:txBody>
    </xdr:sp>
    <xdr:clientData/>
  </xdr:twoCellAnchor>
  <xdr:twoCellAnchor editAs="oneCell">
    <xdr:from>
      <xdr:col>0</xdr:col>
      <xdr:colOff>390525</xdr:colOff>
      <xdr:row>14</xdr:row>
      <xdr:rowOff>9525</xdr:rowOff>
    </xdr:from>
    <xdr:to>
      <xdr:col>1</xdr:col>
      <xdr:colOff>238125</xdr:colOff>
      <xdr:row>16</xdr:row>
      <xdr:rowOff>85725</xdr:rowOff>
    </xdr:to>
    <xdr:pic>
      <xdr:nvPicPr>
        <xdr:cNvPr id="32" name="Gráfico 31" descr="Funcionário de escritório com preenchimento sólido">
          <a:extLst>
            <a:ext uri="{FF2B5EF4-FFF2-40B4-BE49-F238E27FC236}">
              <a16:creationId xmlns:a16="http://schemas.microsoft.com/office/drawing/2014/main" id="{D5D8C34F-3D78-4DBF-BC34-951BD17B1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90525" y="2867025"/>
          <a:ext cx="457200" cy="4572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13</xdr:row>
      <xdr:rowOff>142876</xdr:rowOff>
    </xdr:from>
    <xdr:to>
      <xdr:col>1</xdr:col>
      <xdr:colOff>314326</xdr:colOff>
      <xdr:row>15</xdr:row>
      <xdr:rowOff>9526</xdr:rowOff>
    </xdr:to>
    <xdr:pic>
      <xdr:nvPicPr>
        <xdr:cNvPr id="34" name="Gráfico 33" descr="Fechar com preenchimento sólido">
          <a:extLst>
            <a:ext uri="{FF2B5EF4-FFF2-40B4-BE49-F238E27FC236}">
              <a16:creationId xmlns:a16="http://schemas.microsoft.com/office/drawing/2014/main" id="{6D5168DF-7131-4A80-A1E8-31E222124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676276" y="2809876"/>
          <a:ext cx="247650" cy="247650"/>
        </a:xfrm>
        <a:prstGeom prst="rect">
          <a:avLst/>
        </a:prstGeom>
      </xdr:spPr>
    </xdr:pic>
    <xdr:clientData/>
  </xdr:twoCellAnchor>
  <xdr:twoCellAnchor>
    <xdr:from>
      <xdr:col>0</xdr:col>
      <xdr:colOff>333374</xdr:colOff>
      <xdr:row>18</xdr:row>
      <xdr:rowOff>152400</xdr:rowOff>
    </xdr:from>
    <xdr:to>
      <xdr:col>3</xdr:col>
      <xdr:colOff>419100</xdr:colOff>
      <xdr:row>22</xdr:row>
      <xdr:rowOff>66675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67FEF1A6-DC7D-48F6-A601-7D7A8C292ECE}"/>
            </a:ext>
          </a:extLst>
        </xdr:cNvPr>
        <xdr:cNvSpPr/>
      </xdr:nvSpPr>
      <xdr:spPr>
        <a:xfrm>
          <a:off x="333374" y="3771900"/>
          <a:ext cx="1914526" cy="676275"/>
        </a:xfrm>
        <a:prstGeom prst="roundRect">
          <a:avLst>
            <a:gd name="adj" fmla="val 11033"/>
          </a:avLst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228600</xdr:colOff>
      <xdr:row>18</xdr:row>
      <xdr:rowOff>180975</xdr:rowOff>
    </xdr:from>
    <xdr:to>
      <xdr:col>3</xdr:col>
      <xdr:colOff>114300</xdr:colOff>
      <xdr:row>21</xdr:row>
      <xdr:rowOff>0</xdr:rowOff>
    </xdr:to>
    <xdr:sp macro="" textlink="'PAINEL 1'!A13">
      <xdr:nvSpPr>
        <xdr:cNvPr id="12" name="CaixaDeTexto 11">
          <a:extLst>
            <a:ext uri="{FF2B5EF4-FFF2-40B4-BE49-F238E27FC236}">
              <a16:creationId xmlns:a16="http://schemas.microsoft.com/office/drawing/2014/main" id="{A10C77EC-FE3A-4873-A1B2-3B6794D20768}"/>
            </a:ext>
          </a:extLst>
        </xdr:cNvPr>
        <xdr:cNvSpPr txBox="1"/>
      </xdr:nvSpPr>
      <xdr:spPr>
        <a:xfrm>
          <a:off x="838200" y="3800475"/>
          <a:ext cx="1104900" cy="3905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07EBB48-4E38-4577-B0E0-F04EA4C069DC}" type="TxLink">
            <a:rPr lang="en-US" sz="2000" b="0" i="0" u="none" strike="noStrike">
              <a:solidFill>
                <a:schemeClr val="bg2">
                  <a:lumMod val="10000"/>
                </a:schemeClr>
              </a:solidFill>
              <a:latin typeface="Calibri"/>
              <a:cs typeface="Calibri"/>
            </a:rPr>
            <a:t>19,35%</a:t>
          </a:fld>
          <a:endParaRPr lang="pt-BR" sz="4400">
            <a:solidFill>
              <a:schemeClr val="bg2">
                <a:lumMod val="10000"/>
              </a:schemeClr>
            </a:solidFill>
          </a:endParaRPr>
        </a:p>
      </xdr:txBody>
    </xdr:sp>
    <xdr:clientData/>
  </xdr:twoCellAnchor>
  <xdr:twoCellAnchor>
    <xdr:from>
      <xdr:col>1</xdr:col>
      <xdr:colOff>257176</xdr:colOff>
      <xdr:row>20</xdr:row>
      <xdr:rowOff>171450</xdr:rowOff>
    </xdr:from>
    <xdr:to>
      <xdr:col>3</xdr:col>
      <xdr:colOff>295276</xdr:colOff>
      <xdr:row>22</xdr:row>
      <xdr:rowOff>47625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E08B0ECD-67A8-415C-9AF1-DC21BA58A05E}"/>
            </a:ext>
          </a:extLst>
        </xdr:cNvPr>
        <xdr:cNvSpPr txBox="1"/>
      </xdr:nvSpPr>
      <xdr:spPr>
        <a:xfrm>
          <a:off x="866776" y="4171950"/>
          <a:ext cx="12573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>
              <a:solidFill>
                <a:schemeClr val="bg2">
                  <a:lumMod val="10000"/>
                </a:schemeClr>
              </a:solidFill>
            </a:rPr>
            <a:t>Turnover</a:t>
          </a:r>
        </a:p>
      </xdr:txBody>
    </xdr:sp>
    <xdr:clientData/>
  </xdr:twoCellAnchor>
  <xdr:twoCellAnchor editAs="oneCell">
    <xdr:from>
      <xdr:col>1</xdr:col>
      <xdr:colOff>9525</xdr:colOff>
      <xdr:row>18</xdr:row>
      <xdr:rowOff>180975</xdr:rowOff>
    </xdr:from>
    <xdr:to>
      <xdr:col>1</xdr:col>
      <xdr:colOff>314325</xdr:colOff>
      <xdr:row>20</xdr:row>
      <xdr:rowOff>104775</xdr:rowOff>
    </xdr:to>
    <xdr:pic>
      <xdr:nvPicPr>
        <xdr:cNvPr id="36" name="Gráfico 35" descr="Atualizar com preenchimento sólido">
          <a:extLst>
            <a:ext uri="{FF2B5EF4-FFF2-40B4-BE49-F238E27FC236}">
              <a16:creationId xmlns:a16="http://schemas.microsoft.com/office/drawing/2014/main" id="{C0ED0E95-FE88-4BAC-BB83-9B5EC3D3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619125" y="38004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409575</xdr:colOff>
      <xdr:row>20</xdr:row>
      <xdr:rowOff>9525</xdr:rowOff>
    </xdr:from>
    <xdr:to>
      <xdr:col>1</xdr:col>
      <xdr:colOff>142874</xdr:colOff>
      <xdr:row>21</xdr:row>
      <xdr:rowOff>161924</xdr:rowOff>
    </xdr:to>
    <xdr:pic>
      <xdr:nvPicPr>
        <xdr:cNvPr id="40" name="Gráfico 39" descr="Funcionária de escritório com preenchimento sólido">
          <a:extLst>
            <a:ext uri="{FF2B5EF4-FFF2-40B4-BE49-F238E27FC236}">
              <a16:creationId xmlns:a16="http://schemas.microsoft.com/office/drawing/2014/main" id="{D6739483-1F07-4C4B-B43F-210884F46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09575" y="4010025"/>
          <a:ext cx="342899" cy="342899"/>
        </a:xfrm>
        <a:prstGeom prst="rect">
          <a:avLst/>
        </a:prstGeom>
      </xdr:spPr>
    </xdr:pic>
    <xdr:clientData/>
  </xdr:twoCellAnchor>
  <xdr:twoCellAnchor>
    <xdr:from>
      <xdr:col>4</xdr:col>
      <xdr:colOff>161925</xdr:colOff>
      <xdr:row>2</xdr:row>
      <xdr:rowOff>104775</xdr:rowOff>
    </xdr:from>
    <xdr:to>
      <xdr:col>17</xdr:col>
      <xdr:colOff>600075</xdr:colOff>
      <xdr:row>14</xdr:row>
      <xdr:rowOff>133350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61B6E6EF-B4B7-4045-A3E6-E7659D77A7E5}"/>
            </a:ext>
          </a:extLst>
        </xdr:cNvPr>
        <xdr:cNvSpPr/>
      </xdr:nvSpPr>
      <xdr:spPr>
        <a:xfrm>
          <a:off x="2600325" y="676275"/>
          <a:ext cx="8362950" cy="2314575"/>
        </a:xfrm>
        <a:prstGeom prst="roundRect">
          <a:avLst>
            <a:gd name="adj" fmla="val 5017"/>
          </a:avLst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228600</xdr:colOff>
      <xdr:row>2</xdr:row>
      <xdr:rowOff>152400</xdr:rowOff>
    </xdr:from>
    <xdr:to>
      <xdr:col>8</xdr:col>
      <xdr:colOff>238125</xdr:colOff>
      <xdr:row>4</xdr:row>
      <xdr:rowOff>28575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60D35CE3-6628-4BAF-83CE-A51216BE1EC6}"/>
            </a:ext>
          </a:extLst>
        </xdr:cNvPr>
        <xdr:cNvSpPr txBox="1"/>
      </xdr:nvSpPr>
      <xdr:spPr>
        <a:xfrm>
          <a:off x="2667000" y="723900"/>
          <a:ext cx="24479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bg2">
                  <a:lumMod val="25000"/>
                </a:schemeClr>
              </a:solidFill>
            </a:rPr>
            <a:t>Contratações e desligamentos por ano</a:t>
          </a:r>
        </a:p>
      </xdr:txBody>
    </xdr:sp>
    <xdr:clientData/>
  </xdr:twoCellAnchor>
  <xdr:twoCellAnchor>
    <xdr:from>
      <xdr:col>4</xdr:col>
      <xdr:colOff>152399</xdr:colOff>
      <xdr:row>15</xdr:row>
      <xdr:rowOff>104775</xdr:rowOff>
    </xdr:from>
    <xdr:to>
      <xdr:col>10</xdr:col>
      <xdr:colOff>228600</xdr:colOff>
      <xdr:row>28</xdr:row>
      <xdr:rowOff>47625</xdr:rowOff>
    </xdr:to>
    <xdr:sp macro="" textlink="">
      <xdr:nvSpPr>
        <xdr:cNvPr id="43" name="Retângulo: Cantos Arredondados 42">
          <a:extLst>
            <a:ext uri="{FF2B5EF4-FFF2-40B4-BE49-F238E27FC236}">
              <a16:creationId xmlns:a16="http://schemas.microsoft.com/office/drawing/2014/main" id="{30CF3102-C2F8-4526-8BF8-79E9250483A3}"/>
            </a:ext>
          </a:extLst>
        </xdr:cNvPr>
        <xdr:cNvSpPr/>
      </xdr:nvSpPr>
      <xdr:spPr>
        <a:xfrm>
          <a:off x="2590799" y="3152775"/>
          <a:ext cx="3733801" cy="2419350"/>
        </a:xfrm>
        <a:prstGeom prst="roundRect">
          <a:avLst>
            <a:gd name="adj" fmla="val 5017"/>
          </a:avLst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190500</xdr:colOff>
      <xdr:row>15</xdr:row>
      <xdr:rowOff>114300</xdr:rowOff>
    </xdr:from>
    <xdr:to>
      <xdr:col>8</xdr:col>
      <xdr:colOff>200025</xdr:colOff>
      <xdr:row>16</xdr:row>
      <xdr:rowOff>180975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9BB3C9A-4D26-4A36-B8D0-AD212DDCAA25}"/>
            </a:ext>
          </a:extLst>
        </xdr:cNvPr>
        <xdr:cNvSpPr txBox="1"/>
      </xdr:nvSpPr>
      <xdr:spPr>
        <a:xfrm>
          <a:off x="2628900" y="3162300"/>
          <a:ext cx="24479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bg2">
                  <a:lumMod val="25000"/>
                </a:schemeClr>
              </a:solidFill>
            </a:rPr>
            <a:t>Quantidade de funcionários por gênero</a:t>
          </a:r>
        </a:p>
      </xdr:txBody>
    </xdr:sp>
    <xdr:clientData/>
  </xdr:twoCellAnchor>
  <xdr:twoCellAnchor>
    <xdr:from>
      <xdr:col>10</xdr:col>
      <xdr:colOff>419099</xdr:colOff>
      <xdr:row>15</xdr:row>
      <xdr:rowOff>104775</xdr:rowOff>
    </xdr:from>
    <xdr:to>
      <xdr:col>18</xdr:col>
      <xdr:colOff>0</xdr:colOff>
      <xdr:row>28</xdr:row>
      <xdr:rowOff>47625</xdr:rowOff>
    </xdr:to>
    <xdr:sp macro="" textlink="">
      <xdr:nvSpPr>
        <xdr:cNvPr id="45" name="Retângulo: Cantos Arredondados 44">
          <a:extLst>
            <a:ext uri="{FF2B5EF4-FFF2-40B4-BE49-F238E27FC236}">
              <a16:creationId xmlns:a16="http://schemas.microsoft.com/office/drawing/2014/main" id="{1C6B93E7-D6F9-4C5B-ADA1-FAA6F35C9FC9}"/>
            </a:ext>
          </a:extLst>
        </xdr:cNvPr>
        <xdr:cNvSpPr/>
      </xdr:nvSpPr>
      <xdr:spPr>
        <a:xfrm>
          <a:off x="6515099" y="3152775"/>
          <a:ext cx="4457701" cy="2419350"/>
        </a:xfrm>
        <a:prstGeom prst="roundRect">
          <a:avLst>
            <a:gd name="adj" fmla="val 5017"/>
          </a:avLst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457200</xdr:colOff>
      <xdr:row>15</xdr:row>
      <xdr:rowOff>152400</xdr:rowOff>
    </xdr:from>
    <xdr:to>
      <xdr:col>15</xdr:col>
      <xdr:colOff>371475</xdr:colOff>
      <xdr:row>17</xdr:row>
      <xdr:rowOff>28575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D3B1D025-AB73-444A-A389-1F98D0BFE25E}"/>
            </a:ext>
          </a:extLst>
        </xdr:cNvPr>
        <xdr:cNvSpPr txBox="1"/>
      </xdr:nvSpPr>
      <xdr:spPr>
        <a:xfrm>
          <a:off x="6553200" y="3200400"/>
          <a:ext cx="29622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bg2">
                  <a:lumMod val="25000"/>
                </a:schemeClr>
              </a:solidFill>
            </a:rPr>
            <a:t>Quantidade</a:t>
          </a:r>
          <a:r>
            <a:rPr lang="pt-BR" sz="1000" b="1" baseline="0">
              <a:solidFill>
                <a:schemeClr val="bg2">
                  <a:lumMod val="25000"/>
                </a:schemeClr>
              </a:solidFill>
            </a:rPr>
            <a:t> de funcionários por tempo de empresa</a:t>
          </a:r>
          <a:endParaRPr lang="pt-BR" sz="1000" b="1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85725</xdr:colOff>
      <xdr:row>0</xdr:row>
      <xdr:rowOff>304800</xdr:rowOff>
    </xdr:from>
    <xdr:to>
      <xdr:col>4</xdr:col>
      <xdr:colOff>180975</xdr:colOff>
      <xdr:row>0</xdr:row>
      <xdr:rowOff>647700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F5056FDD-38F5-4D1D-AEF3-615CB834757C}"/>
            </a:ext>
          </a:extLst>
        </xdr:cNvPr>
        <xdr:cNvSpPr txBox="1"/>
      </xdr:nvSpPr>
      <xdr:spPr>
        <a:xfrm>
          <a:off x="695325" y="304800"/>
          <a:ext cx="19240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>
              <a:solidFill>
                <a:schemeClr val="bg1"/>
              </a:solidFill>
            </a:rPr>
            <a:t>RESUMO GERAL</a:t>
          </a:r>
        </a:p>
      </xdr:txBody>
    </xdr:sp>
    <xdr:clientData/>
  </xdr:twoCellAnchor>
  <xdr:twoCellAnchor>
    <xdr:from>
      <xdr:col>4</xdr:col>
      <xdr:colOff>295274</xdr:colOff>
      <xdr:row>3</xdr:row>
      <xdr:rowOff>152400</xdr:rowOff>
    </xdr:from>
    <xdr:to>
      <xdr:col>17</xdr:col>
      <xdr:colOff>438149</xdr:colOff>
      <xdr:row>14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23420F-0EC8-486A-9A51-6891CAD79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581026</xdr:colOff>
      <xdr:row>17</xdr:row>
      <xdr:rowOff>19050</xdr:rowOff>
    </xdr:from>
    <xdr:to>
      <xdr:col>17</xdr:col>
      <xdr:colOff>485776</xdr:colOff>
      <xdr:row>27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EDCDC85-F66B-4962-A135-CEB5B1268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171450</xdr:colOff>
      <xdr:row>5</xdr:row>
      <xdr:rowOff>76199</xdr:rowOff>
    </xdr:from>
    <xdr:to>
      <xdr:col>17</xdr:col>
      <xdr:colOff>361950</xdr:colOff>
      <xdr:row>15</xdr:row>
      <xdr:rowOff>161924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DD9E6CC1-D0C5-4AF2-97DF-076DB725BFB9}"/>
            </a:ext>
          </a:extLst>
        </xdr:cNvPr>
        <xdr:cNvSpPr/>
      </xdr:nvSpPr>
      <xdr:spPr>
        <a:xfrm>
          <a:off x="8705850" y="1381124"/>
          <a:ext cx="2019300" cy="19907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219074</xdr:colOff>
      <xdr:row>17</xdr:row>
      <xdr:rowOff>123825</xdr:rowOff>
    </xdr:from>
    <xdr:to>
      <xdr:col>4</xdr:col>
      <xdr:colOff>200025</xdr:colOff>
      <xdr:row>34</xdr:row>
      <xdr:rowOff>38100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F419BA7B-2052-4BF1-ACF7-D56A27401CE3}"/>
            </a:ext>
          </a:extLst>
        </xdr:cNvPr>
        <xdr:cNvSpPr/>
      </xdr:nvSpPr>
      <xdr:spPr>
        <a:xfrm>
          <a:off x="219074" y="3552825"/>
          <a:ext cx="2419351" cy="3152775"/>
        </a:xfrm>
        <a:prstGeom prst="roundRect">
          <a:avLst>
            <a:gd name="adj" fmla="val 5017"/>
          </a:avLst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416298</xdr:colOff>
      <xdr:row>4</xdr:row>
      <xdr:rowOff>56030</xdr:rowOff>
    </xdr:from>
    <xdr:to>
      <xdr:col>13</xdr:col>
      <xdr:colOff>468405</xdr:colOff>
      <xdr:row>15</xdr:row>
      <xdr:rowOff>160805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A3EB849-73BC-41FD-B6AF-98B2176F1FE9}"/>
            </a:ext>
          </a:extLst>
        </xdr:cNvPr>
        <xdr:cNvSpPr/>
      </xdr:nvSpPr>
      <xdr:spPr>
        <a:xfrm>
          <a:off x="5902698" y="818030"/>
          <a:ext cx="2490507" cy="22002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254373</xdr:colOff>
      <xdr:row>6</xdr:row>
      <xdr:rowOff>17930</xdr:rowOff>
    </xdr:from>
    <xdr:to>
      <xdr:col>12</xdr:col>
      <xdr:colOff>592231</xdr:colOff>
      <xdr:row>11</xdr:row>
      <xdr:rowOff>65555</xdr:rowOff>
    </xdr:to>
    <xdr:sp macro="" textlink="'PAINEL 2'!F9">
      <xdr:nvSpPr>
        <xdr:cNvPr id="4" name="CaixaDeTexto 3">
          <a:extLst>
            <a:ext uri="{FF2B5EF4-FFF2-40B4-BE49-F238E27FC236}">
              <a16:creationId xmlns:a16="http://schemas.microsoft.com/office/drawing/2014/main" id="{9D0D42A3-6785-4FC0-8D8D-94F54779B6B0}"/>
            </a:ext>
          </a:extLst>
        </xdr:cNvPr>
        <xdr:cNvSpPr txBox="1"/>
      </xdr:nvSpPr>
      <xdr:spPr>
        <a:xfrm>
          <a:off x="6350373" y="1160930"/>
          <a:ext cx="1557058" cy="1000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4512557-2501-4897-A27E-079F86EAA635}" type="TxLink">
            <a:rPr lang="en-US" sz="6000" b="0" i="0" u="none" strike="noStrike">
              <a:solidFill>
                <a:schemeClr val="bg1"/>
              </a:solidFill>
              <a:latin typeface="Calibri"/>
              <a:cs typeface="Calibri"/>
            </a:rPr>
            <a:t>8,0</a:t>
          </a:fld>
          <a:endParaRPr lang="pt-BR" sz="413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400050</xdr:colOff>
      <xdr:row>4</xdr:row>
      <xdr:rowOff>9525</xdr:rowOff>
    </xdr:from>
    <xdr:to>
      <xdr:col>6</xdr:col>
      <xdr:colOff>9525</xdr:colOff>
      <xdr:row>5</xdr:row>
      <xdr:rowOff>76200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BC1EB2E-D1EC-4D5B-A2C8-36D016712EE1}"/>
            </a:ext>
          </a:extLst>
        </xdr:cNvPr>
        <xdr:cNvSpPr txBox="1"/>
      </xdr:nvSpPr>
      <xdr:spPr>
        <a:xfrm>
          <a:off x="2228850" y="581025"/>
          <a:ext cx="14382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>
              <a:solidFill>
                <a:schemeClr val="tx1">
                  <a:lumMod val="75000"/>
                  <a:lumOff val="25000"/>
                </a:schemeClr>
              </a:solidFill>
            </a:rPr>
            <a:t>Nome do Funcionário</a:t>
          </a:r>
        </a:p>
      </xdr:txBody>
    </xdr:sp>
    <xdr:clientData/>
  </xdr:twoCellAnchor>
  <xdr:twoCellAnchor>
    <xdr:from>
      <xdr:col>3</xdr:col>
      <xdr:colOff>428625</xdr:colOff>
      <xdr:row>8</xdr:row>
      <xdr:rowOff>28575</xdr:rowOff>
    </xdr:from>
    <xdr:to>
      <xdr:col>6</xdr:col>
      <xdr:colOff>38100</xdr:colOff>
      <xdr:row>9</xdr:row>
      <xdr:rowOff>95250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928D4526-58B3-4E1A-A097-4F5ABC0DB71D}"/>
            </a:ext>
          </a:extLst>
        </xdr:cNvPr>
        <xdr:cNvSpPr txBox="1"/>
      </xdr:nvSpPr>
      <xdr:spPr>
        <a:xfrm>
          <a:off x="2257425" y="1362075"/>
          <a:ext cx="14382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Cargo</a:t>
          </a:r>
        </a:p>
      </xdr:txBody>
    </xdr:sp>
    <xdr:clientData/>
  </xdr:twoCellAnchor>
  <xdr:twoCellAnchor>
    <xdr:from>
      <xdr:col>3</xdr:col>
      <xdr:colOff>428625</xdr:colOff>
      <xdr:row>11</xdr:row>
      <xdr:rowOff>161925</xdr:rowOff>
    </xdr:from>
    <xdr:to>
      <xdr:col>6</xdr:col>
      <xdr:colOff>38100</xdr:colOff>
      <xdr:row>13</xdr:row>
      <xdr:rowOff>38100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1B13FCD1-BF61-46A4-8604-10293EE7005B}"/>
            </a:ext>
          </a:extLst>
        </xdr:cNvPr>
        <xdr:cNvSpPr txBox="1"/>
      </xdr:nvSpPr>
      <xdr:spPr>
        <a:xfrm>
          <a:off x="2257425" y="2066925"/>
          <a:ext cx="14382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tx1">
                  <a:lumMod val="75000"/>
                  <a:lumOff val="25000"/>
                </a:schemeClr>
              </a:solidFill>
            </a:rPr>
            <a:t>Área</a:t>
          </a:r>
        </a:p>
      </xdr:txBody>
    </xdr:sp>
    <xdr:clientData/>
  </xdr:twoCellAnchor>
  <xdr:twoCellAnchor>
    <xdr:from>
      <xdr:col>0</xdr:col>
      <xdr:colOff>238125</xdr:colOff>
      <xdr:row>3</xdr:row>
      <xdr:rowOff>180975</xdr:rowOff>
    </xdr:from>
    <xdr:to>
      <xdr:col>3</xdr:col>
      <xdr:colOff>19050</xdr:colOff>
      <xdr:row>15</xdr:row>
      <xdr:rowOff>95250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C13B1475-2C3B-464D-9E2B-C0CE23EB2147}"/>
            </a:ext>
          </a:extLst>
        </xdr:cNvPr>
        <xdr:cNvSpPr/>
      </xdr:nvSpPr>
      <xdr:spPr>
        <a:xfrm>
          <a:off x="238125" y="752475"/>
          <a:ext cx="1609725" cy="2200275"/>
        </a:xfrm>
        <a:prstGeom prst="rect">
          <a:avLst/>
        </a:prstGeom>
        <a:solidFill>
          <a:schemeClr val="bg1"/>
        </a:solidFill>
        <a:ln>
          <a:solidFill>
            <a:schemeClr val="accent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381000</xdr:colOff>
      <xdr:row>5</xdr:row>
      <xdr:rowOff>19050</xdr:rowOff>
    </xdr:from>
    <xdr:to>
      <xdr:col>9</xdr:col>
      <xdr:colOff>200025</xdr:colOff>
      <xdr:row>7</xdr:row>
      <xdr:rowOff>0</xdr:rowOff>
    </xdr:to>
    <xdr:sp macro="" textlink="'PAINEL 2'!B3">
      <xdr:nvSpPr>
        <xdr:cNvPr id="9" name="CaixaDeTexto 8">
          <a:extLst>
            <a:ext uri="{FF2B5EF4-FFF2-40B4-BE49-F238E27FC236}">
              <a16:creationId xmlns:a16="http://schemas.microsoft.com/office/drawing/2014/main" id="{06A36476-1E46-41CF-B2D1-EBCEC55703A7}"/>
            </a:ext>
          </a:extLst>
        </xdr:cNvPr>
        <xdr:cNvSpPr txBox="1"/>
      </xdr:nvSpPr>
      <xdr:spPr>
        <a:xfrm>
          <a:off x="2209800" y="971550"/>
          <a:ext cx="34766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B5BD271-E458-4953-A6F6-A0EDFDB506E4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t>Bárbara Rodrigues</a:t>
          </a:fld>
          <a:endParaRPr lang="pt-BR" sz="36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419100</xdr:colOff>
      <xdr:row>9</xdr:row>
      <xdr:rowOff>38100</xdr:rowOff>
    </xdr:from>
    <xdr:to>
      <xdr:col>6</xdr:col>
      <xdr:colOff>28575</xdr:colOff>
      <xdr:row>10</xdr:row>
      <xdr:rowOff>104775</xdr:rowOff>
    </xdr:to>
    <xdr:sp macro="" textlink="'PAINEL 2'!B5">
      <xdr:nvSpPr>
        <xdr:cNvPr id="10" name="CaixaDeTexto 9">
          <a:extLst>
            <a:ext uri="{FF2B5EF4-FFF2-40B4-BE49-F238E27FC236}">
              <a16:creationId xmlns:a16="http://schemas.microsoft.com/office/drawing/2014/main" id="{851BC4D8-770D-4C1C-9157-F31E174134EA}"/>
            </a:ext>
          </a:extLst>
        </xdr:cNvPr>
        <xdr:cNvSpPr txBox="1"/>
      </xdr:nvSpPr>
      <xdr:spPr>
        <a:xfrm>
          <a:off x="2247900" y="1562100"/>
          <a:ext cx="14382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3B40CF1-823B-4BDB-B334-D8FE51CD0C25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t>Coordenador</a:t>
          </a:fld>
          <a:endParaRPr lang="pt-BR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419100</xdr:colOff>
      <xdr:row>13</xdr:row>
      <xdr:rowOff>28575</xdr:rowOff>
    </xdr:from>
    <xdr:to>
      <xdr:col>6</xdr:col>
      <xdr:colOff>28575</xdr:colOff>
      <xdr:row>14</xdr:row>
      <xdr:rowOff>95250</xdr:rowOff>
    </xdr:to>
    <xdr:sp macro="" textlink="'PAINEL 2'!B4">
      <xdr:nvSpPr>
        <xdr:cNvPr id="11" name="CaixaDeTexto 10">
          <a:extLst>
            <a:ext uri="{FF2B5EF4-FFF2-40B4-BE49-F238E27FC236}">
              <a16:creationId xmlns:a16="http://schemas.microsoft.com/office/drawing/2014/main" id="{EFC9AEAE-C19C-44AC-BC9F-6A9E8FBD1A49}"/>
            </a:ext>
          </a:extLst>
        </xdr:cNvPr>
        <xdr:cNvSpPr txBox="1"/>
      </xdr:nvSpPr>
      <xdr:spPr>
        <a:xfrm>
          <a:off x="2247900" y="2314575"/>
          <a:ext cx="14382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DD5FD0C-6723-47C9-85AB-E207C6585CD3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t>Financeiro</a:t>
          </a:fld>
          <a:endParaRPr lang="pt-BR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266700</xdr:colOff>
      <xdr:row>18</xdr:row>
      <xdr:rowOff>0</xdr:rowOff>
    </xdr:from>
    <xdr:to>
      <xdr:col>2</xdr:col>
      <xdr:colOff>142875</xdr:colOff>
      <xdr:row>19</xdr:row>
      <xdr:rowOff>66675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F22A3D8F-BCAB-4B13-AF67-3C791005637C}"/>
            </a:ext>
          </a:extLst>
        </xdr:cNvPr>
        <xdr:cNvSpPr txBox="1"/>
      </xdr:nvSpPr>
      <xdr:spPr>
        <a:xfrm>
          <a:off x="266700" y="3619500"/>
          <a:ext cx="10953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Nome Completo</a:t>
          </a:r>
        </a:p>
      </xdr:txBody>
    </xdr:sp>
    <xdr:clientData/>
  </xdr:twoCellAnchor>
  <xdr:twoCellAnchor>
    <xdr:from>
      <xdr:col>0</xdr:col>
      <xdr:colOff>257175</xdr:colOff>
      <xdr:row>21</xdr:row>
      <xdr:rowOff>85725</xdr:rowOff>
    </xdr:from>
    <xdr:to>
      <xdr:col>2</xdr:col>
      <xdr:colOff>352425</xdr:colOff>
      <xdr:row>22</xdr:row>
      <xdr:rowOff>152400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35CBAB9D-AABE-414E-ABF7-50D8C7F35675}"/>
            </a:ext>
          </a:extLst>
        </xdr:cNvPr>
        <xdr:cNvSpPr txBox="1"/>
      </xdr:nvSpPr>
      <xdr:spPr>
        <a:xfrm>
          <a:off x="257175" y="4276725"/>
          <a:ext cx="13144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Data de Nascimento</a:t>
          </a:r>
        </a:p>
      </xdr:txBody>
    </xdr:sp>
    <xdr:clientData/>
  </xdr:twoCellAnchor>
  <xdr:twoCellAnchor>
    <xdr:from>
      <xdr:col>0</xdr:col>
      <xdr:colOff>266700</xdr:colOff>
      <xdr:row>25</xdr:row>
      <xdr:rowOff>0</xdr:rowOff>
    </xdr:from>
    <xdr:to>
      <xdr:col>2</xdr:col>
      <xdr:colOff>361950</xdr:colOff>
      <xdr:row>26</xdr:row>
      <xdr:rowOff>66675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858E943D-AD97-43C3-A17F-724E7031E98A}"/>
            </a:ext>
          </a:extLst>
        </xdr:cNvPr>
        <xdr:cNvSpPr txBox="1"/>
      </xdr:nvSpPr>
      <xdr:spPr>
        <a:xfrm>
          <a:off x="266700" y="4953000"/>
          <a:ext cx="13144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Data de Contratação</a:t>
          </a:r>
        </a:p>
      </xdr:txBody>
    </xdr:sp>
    <xdr:clientData/>
  </xdr:twoCellAnchor>
  <xdr:twoCellAnchor>
    <xdr:from>
      <xdr:col>0</xdr:col>
      <xdr:colOff>257175</xdr:colOff>
      <xdr:row>27</xdr:row>
      <xdr:rowOff>171450</xdr:rowOff>
    </xdr:from>
    <xdr:to>
      <xdr:col>2</xdr:col>
      <xdr:colOff>352425</xdr:colOff>
      <xdr:row>29</xdr:row>
      <xdr:rowOff>47625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FA8B8177-9E26-438A-9CD1-DCB76E4BF3E4}"/>
            </a:ext>
          </a:extLst>
        </xdr:cNvPr>
        <xdr:cNvSpPr txBox="1"/>
      </xdr:nvSpPr>
      <xdr:spPr>
        <a:xfrm>
          <a:off x="257175" y="5505450"/>
          <a:ext cx="13144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Idade</a:t>
          </a:r>
        </a:p>
      </xdr:txBody>
    </xdr:sp>
    <xdr:clientData/>
  </xdr:twoCellAnchor>
  <xdr:twoCellAnchor>
    <xdr:from>
      <xdr:col>0</xdr:col>
      <xdr:colOff>266700</xdr:colOff>
      <xdr:row>30</xdr:row>
      <xdr:rowOff>85725</xdr:rowOff>
    </xdr:from>
    <xdr:to>
      <xdr:col>2</xdr:col>
      <xdr:colOff>361950</xdr:colOff>
      <xdr:row>31</xdr:row>
      <xdr:rowOff>152400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E7477392-8C2E-4DFB-8D55-E51F4343ED05}"/>
            </a:ext>
          </a:extLst>
        </xdr:cNvPr>
        <xdr:cNvSpPr txBox="1"/>
      </xdr:nvSpPr>
      <xdr:spPr>
        <a:xfrm>
          <a:off x="266700" y="5991225"/>
          <a:ext cx="131445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/>
            <a:t>Salário</a:t>
          </a:r>
        </a:p>
      </xdr:txBody>
    </xdr:sp>
    <xdr:clientData/>
  </xdr:twoCellAnchor>
  <xdr:twoCellAnchor>
    <xdr:from>
      <xdr:col>0</xdr:col>
      <xdr:colOff>371475</xdr:colOff>
      <xdr:row>19</xdr:row>
      <xdr:rowOff>19050</xdr:rowOff>
    </xdr:from>
    <xdr:to>
      <xdr:col>4</xdr:col>
      <xdr:colOff>323850</xdr:colOff>
      <xdr:row>21</xdr:row>
      <xdr:rowOff>0</xdr:rowOff>
    </xdr:to>
    <xdr:sp macro="" textlink="'PAINEL 2'!B3">
      <xdr:nvSpPr>
        <xdr:cNvPr id="19" name="CaixaDeTexto 18">
          <a:extLst>
            <a:ext uri="{FF2B5EF4-FFF2-40B4-BE49-F238E27FC236}">
              <a16:creationId xmlns:a16="http://schemas.microsoft.com/office/drawing/2014/main" id="{CC2C19E7-E01C-4E33-A507-9C7F469CADAC}"/>
            </a:ext>
          </a:extLst>
        </xdr:cNvPr>
        <xdr:cNvSpPr txBox="1"/>
      </xdr:nvSpPr>
      <xdr:spPr>
        <a:xfrm>
          <a:off x="371475" y="3990975"/>
          <a:ext cx="23907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55C7FE6-8A5F-4C7E-9AE2-9E66692ABCD7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t>Bárbara Rodrigues</a:t>
          </a:fld>
          <a:endParaRPr lang="pt-BR" sz="1800" b="1"/>
        </a:p>
      </xdr:txBody>
    </xdr:sp>
    <xdr:clientData/>
  </xdr:twoCellAnchor>
  <xdr:twoCellAnchor>
    <xdr:from>
      <xdr:col>0</xdr:col>
      <xdr:colOff>371475</xdr:colOff>
      <xdr:row>22</xdr:row>
      <xdr:rowOff>104775</xdr:rowOff>
    </xdr:from>
    <xdr:to>
      <xdr:col>4</xdr:col>
      <xdr:colOff>323850</xdr:colOff>
      <xdr:row>24</xdr:row>
      <xdr:rowOff>85725</xdr:rowOff>
    </xdr:to>
    <xdr:sp macro="" textlink="'PAINEL 2'!B6">
      <xdr:nvSpPr>
        <xdr:cNvPr id="20" name="CaixaDeTexto 19">
          <a:extLst>
            <a:ext uri="{FF2B5EF4-FFF2-40B4-BE49-F238E27FC236}">
              <a16:creationId xmlns:a16="http://schemas.microsoft.com/office/drawing/2014/main" id="{569D5FE2-5BA4-49F5-87C9-443278A51074}"/>
            </a:ext>
          </a:extLst>
        </xdr:cNvPr>
        <xdr:cNvSpPr txBox="1"/>
      </xdr:nvSpPr>
      <xdr:spPr>
        <a:xfrm>
          <a:off x="371475" y="4648200"/>
          <a:ext cx="23907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50F990E-C550-401D-AA43-FB6F6695F897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t>14/03/1999</a:t>
          </a:fld>
          <a:endParaRPr lang="pt-BR" sz="2400" b="1"/>
        </a:p>
      </xdr:txBody>
    </xdr:sp>
    <xdr:clientData/>
  </xdr:twoCellAnchor>
  <xdr:twoCellAnchor>
    <xdr:from>
      <xdr:col>0</xdr:col>
      <xdr:colOff>428625</xdr:colOff>
      <xdr:row>26</xdr:row>
      <xdr:rowOff>19050</xdr:rowOff>
    </xdr:from>
    <xdr:to>
      <xdr:col>4</xdr:col>
      <xdr:colOff>381000</xdr:colOff>
      <xdr:row>28</xdr:row>
      <xdr:rowOff>0</xdr:rowOff>
    </xdr:to>
    <xdr:sp macro="" textlink="'PAINEL 2'!B7">
      <xdr:nvSpPr>
        <xdr:cNvPr id="21" name="CaixaDeTexto 20">
          <a:extLst>
            <a:ext uri="{FF2B5EF4-FFF2-40B4-BE49-F238E27FC236}">
              <a16:creationId xmlns:a16="http://schemas.microsoft.com/office/drawing/2014/main" id="{072FAB6C-71D2-4C10-8BB7-175C0AF5FCBB}"/>
            </a:ext>
          </a:extLst>
        </xdr:cNvPr>
        <xdr:cNvSpPr txBox="1"/>
      </xdr:nvSpPr>
      <xdr:spPr>
        <a:xfrm>
          <a:off x="428625" y="5162550"/>
          <a:ext cx="23907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DD19D40-5ADB-4CA6-ACD0-0937A5582FB1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t>09/03/2017</a:t>
          </a:fld>
          <a:endParaRPr lang="pt-BR" sz="3200" b="1"/>
        </a:p>
      </xdr:txBody>
    </xdr:sp>
    <xdr:clientData/>
  </xdr:twoCellAnchor>
  <xdr:twoCellAnchor>
    <xdr:from>
      <xdr:col>0</xdr:col>
      <xdr:colOff>400050</xdr:colOff>
      <xdr:row>28</xdr:row>
      <xdr:rowOff>171450</xdr:rowOff>
    </xdr:from>
    <xdr:to>
      <xdr:col>4</xdr:col>
      <xdr:colOff>352425</xdr:colOff>
      <xdr:row>30</xdr:row>
      <xdr:rowOff>152400</xdr:rowOff>
    </xdr:to>
    <xdr:sp macro="" textlink="'PAINEL 2'!B8">
      <xdr:nvSpPr>
        <xdr:cNvPr id="22" name="CaixaDeTexto 21">
          <a:extLst>
            <a:ext uri="{FF2B5EF4-FFF2-40B4-BE49-F238E27FC236}">
              <a16:creationId xmlns:a16="http://schemas.microsoft.com/office/drawing/2014/main" id="{1876F9FA-C201-4BBF-B4FB-85CFB5126F39}"/>
            </a:ext>
          </a:extLst>
        </xdr:cNvPr>
        <xdr:cNvSpPr txBox="1"/>
      </xdr:nvSpPr>
      <xdr:spPr>
        <a:xfrm>
          <a:off x="400050" y="5695950"/>
          <a:ext cx="23907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C14A2B7-DD28-40A5-93B4-796154487EB1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t>22</a:t>
          </a:fld>
          <a:endParaRPr lang="pt-BR" sz="4000" b="1"/>
        </a:p>
      </xdr:txBody>
    </xdr:sp>
    <xdr:clientData/>
  </xdr:twoCellAnchor>
  <xdr:twoCellAnchor>
    <xdr:from>
      <xdr:col>0</xdr:col>
      <xdr:colOff>371475</xdr:colOff>
      <xdr:row>31</xdr:row>
      <xdr:rowOff>104775</xdr:rowOff>
    </xdr:from>
    <xdr:to>
      <xdr:col>4</xdr:col>
      <xdr:colOff>323850</xdr:colOff>
      <xdr:row>33</xdr:row>
      <xdr:rowOff>85725</xdr:rowOff>
    </xdr:to>
    <xdr:sp macro="" textlink="'PAINEL 2'!B9">
      <xdr:nvSpPr>
        <xdr:cNvPr id="23" name="CaixaDeTexto 22">
          <a:extLst>
            <a:ext uri="{FF2B5EF4-FFF2-40B4-BE49-F238E27FC236}">
              <a16:creationId xmlns:a16="http://schemas.microsoft.com/office/drawing/2014/main" id="{B9063859-59A6-4ABF-A824-34BBC2B47088}"/>
            </a:ext>
          </a:extLst>
        </xdr:cNvPr>
        <xdr:cNvSpPr txBox="1"/>
      </xdr:nvSpPr>
      <xdr:spPr>
        <a:xfrm>
          <a:off x="371475" y="6200775"/>
          <a:ext cx="23907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1CA001B-6D9F-41E8-B960-3E30936F2210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t> R$ 15.907,65 </a:t>
          </a:fld>
          <a:endParaRPr lang="pt-BR" sz="40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</xdr:colOff>
          <xdr:row>4</xdr:row>
          <xdr:rowOff>16148</xdr:rowOff>
        </xdr:from>
        <xdr:to>
          <xdr:col>3</xdr:col>
          <xdr:colOff>0</xdr:colOff>
          <xdr:row>15</xdr:row>
          <xdr:rowOff>54293</xdr:rowOff>
        </xdr:to>
        <xdr:pic>
          <xdr:nvPicPr>
            <xdr:cNvPr id="24" name="Imagem 44">
              <a:extLst>
                <a:ext uri="{FF2B5EF4-FFF2-40B4-BE49-F238E27FC236}">
                  <a16:creationId xmlns:a16="http://schemas.microsoft.com/office/drawing/2014/main" id="{CF134FF8-798F-468C-BCF2-F0EAB64C39D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Imagem" spid="_x0000_s21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95275" y="778148"/>
              <a:ext cx="1533525" cy="213364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10</xdr:col>
      <xdr:colOff>304800</xdr:colOff>
      <xdr:row>11</xdr:row>
      <xdr:rowOff>114300</xdr:rowOff>
    </xdr:from>
    <xdr:to>
      <xdr:col>12</xdr:col>
      <xdr:colOff>523875</xdr:colOff>
      <xdr:row>14</xdr:row>
      <xdr:rowOff>123825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5C1AAB7B-9AF8-4DFE-8CAF-DB872E3756BD}"/>
            </a:ext>
          </a:extLst>
        </xdr:cNvPr>
        <xdr:cNvSpPr txBox="1"/>
      </xdr:nvSpPr>
      <xdr:spPr>
        <a:xfrm>
          <a:off x="6400800" y="2343150"/>
          <a:ext cx="1438275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>
              <a:solidFill>
                <a:schemeClr val="bg1"/>
              </a:solidFill>
            </a:rPr>
            <a:t>Avaliação</a:t>
          </a:r>
          <a:r>
            <a:rPr lang="pt-BR" sz="1400" baseline="0">
              <a:solidFill>
                <a:schemeClr val="bg1"/>
              </a:solidFill>
            </a:rPr>
            <a:t> do Funcionário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174172</xdr:colOff>
      <xdr:row>0</xdr:row>
      <xdr:rowOff>344260</xdr:rowOff>
    </xdr:from>
    <xdr:to>
      <xdr:col>17</xdr:col>
      <xdr:colOff>393247</xdr:colOff>
      <xdr:row>1</xdr:row>
      <xdr:rowOff>6803</xdr:rowOff>
    </xdr:to>
    <xdr:sp macro="" textlink="">
      <xdr:nvSpPr>
        <xdr:cNvPr id="27" name="Retângulo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A194BC-945A-4829-BD63-1C4E9F48FE02}"/>
            </a:ext>
          </a:extLst>
        </xdr:cNvPr>
        <xdr:cNvSpPr/>
      </xdr:nvSpPr>
      <xdr:spPr>
        <a:xfrm>
          <a:off x="9971315" y="344260"/>
          <a:ext cx="831396" cy="3429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TABELA</a:t>
          </a:r>
        </a:p>
      </xdr:txBody>
    </xdr:sp>
    <xdr:clientData/>
  </xdr:twoCellAnchor>
  <xdr:twoCellAnchor>
    <xdr:from>
      <xdr:col>14</xdr:col>
      <xdr:colOff>2723</xdr:colOff>
      <xdr:row>0</xdr:row>
      <xdr:rowOff>344260</xdr:rowOff>
    </xdr:from>
    <xdr:to>
      <xdr:col>16</xdr:col>
      <xdr:colOff>69399</xdr:colOff>
      <xdr:row>1</xdr:row>
      <xdr:rowOff>6803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E4D08902-3A0A-4EFA-868D-F0E3252ED42B}"/>
            </a:ext>
          </a:extLst>
        </xdr:cNvPr>
        <xdr:cNvSpPr/>
      </xdr:nvSpPr>
      <xdr:spPr>
        <a:xfrm>
          <a:off x="8575223" y="344260"/>
          <a:ext cx="1291319" cy="3429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800">
              <a:solidFill>
                <a:schemeClr val="tx2"/>
              </a:solidFill>
            </a:rPr>
            <a:t>DESEMPENHO DA EQUIPE</a:t>
          </a:r>
        </a:p>
      </xdr:txBody>
    </xdr:sp>
    <xdr:clientData/>
  </xdr:twoCellAnchor>
  <xdr:twoCellAnchor>
    <xdr:from>
      <xdr:col>12</xdr:col>
      <xdr:colOff>164648</xdr:colOff>
      <xdr:row>0</xdr:row>
      <xdr:rowOff>353785</xdr:rowOff>
    </xdr:from>
    <xdr:to>
      <xdr:col>13</xdr:col>
      <xdr:colOff>510269</xdr:colOff>
      <xdr:row>1</xdr:row>
      <xdr:rowOff>16328</xdr:rowOff>
    </xdr:to>
    <xdr:sp macro="" textlink="">
      <xdr:nvSpPr>
        <xdr:cNvPr id="29" name="Retângulo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DDD70FE-970D-4212-B760-2D747192C79A}"/>
            </a:ext>
          </a:extLst>
        </xdr:cNvPr>
        <xdr:cNvSpPr/>
      </xdr:nvSpPr>
      <xdr:spPr>
        <a:xfrm>
          <a:off x="7512505" y="353785"/>
          <a:ext cx="957943" cy="3429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DASHBOARD</a:t>
          </a:r>
        </a:p>
      </xdr:txBody>
    </xdr:sp>
    <xdr:clientData/>
  </xdr:twoCellAnchor>
  <xdr:twoCellAnchor>
    <xdr:from>
      <xdr:col>4</xdr:col>
      <xdr:colOff>342899</xdr:colOff>
      <xdr:row>17</xdr:row>
      <xdr:rowOff>104775</xdr:rowOff>
    </xdr:from>
    <xdr:to>
      <xdr:col>11</xdr:col>
      <xdr:colOff>180974</xdr:colOff>
      <xdr:row>34</xdr:row>
      <xdr:rowOff>19050</xdr:rowOff>
    </xdr:to>
    <xdr:sp macro="" textlink="">
      <xdr:nvSpPr>
        <xdr:cNvPr id="42" name="Retângulo: Cantos Arredondados 41">
          <a:extLst>
            <a:ext uri="{FF2B5EF4-FFF2-40B4-BE49-F238E27FC236}">
              <a16:creationId xmlns:a16="http://schemas.microsoft.com/office/drawing/2014/main" id="{9A05DCEE-AB56-4D91-9FEA-C589F89BB987}"/>
            </a:ext>
          </a:extLst>
        </xdr:cNvPr>
        <xdr:cNvSpPr/>
      </xdr:nvSpPr>
      <xdr:spPr>
        <a:xfrm>
          <a:off x="2781299" y="3533775"/>
          <a:ext cx="4105275" cy="3152775"/>
        </a:xfrm>
        <a:prstGeom prst="roundRect">
          <a:avLst>
            <a:gd name="adj" fmla="val 5017"/>
          </a:avLst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323849</xdr:colOff>
      <xdr:row>17</xdr:row>
      <xdr:rowOff>85725</xdr:rowOff>
    </xdr:from>
    <xdr:to>
      <xdr:col>18</xdr:col>
      <xdr:colOff>9524</xdr:colOff>
      <xdr:row>34</xdr:row>
      <xdr:rowOff>0</xdr:rowOff>
    </xdr:to>
    <xdr:sp macro="" textlink="">
      <xdr:nvSpPr>
        <xdr:cNvPr id="43" name="Retângulo: Cantos Arredondados 42">
          <a:extLst>
            <a:ext uri="{FF2B5EF4-FFF2-40B4-BE49-F238E27FC236}">
              <a16:creationId xmlns:a16="http://schemas.microsoft.com/office/drawing/2014/main" id="{F81EAEBC-459A-4AC0-AA40-F3C26D2D0553}"/>
            </a:ext>
          </a:extLst>
        </xdr:cNvPr>
        <xdr:cNvSpPr/>
      </xdr:nvSpPr>
      <xdr:spPr>
        <a:xfrm>
          <a:off x="7029449" y="3514725"/>
          <a:ext cx="3952875" cy="3152775"/>
        </a:xfrm>
        <a:prstGeom prst="roundRect">
          <a:avLst>
            <a:gd name="adj" fmla="val 5017"/>
          </a:avLst>
        </a:prstGeom>
        <a:noFill/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476250</xdr:colOff>
      <xdr:row>17</xdr:row>
      <xdr:rowOff>123825</xdr:rowOff>
    </xdr:from>
    <xdr:to>
      <xdr:col>8</xdr:col>
      <xdr:colOff>485775</xdr:colOff>
      <xdr:row>19</xdr:row>
      <xdr:rowOff>0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9AB5A2FC-1148-4098-BA49-04E8C270A500}"/>
            </a:ext>
          </a:extLst>
        </xdr:cNvPr>
        <xdr:cNvSpPr txBox="1"/>
      </xdr:nvSpPr>
      <xdr:spPr>
        <a:xfrm>
          <a:off x="2914650" y="3552825"/>
          <a:ext cx="24479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bg2">
                  <a:lumMod val="25000"/>
                </a:schemeClr>
              </a:solidFill>
            </a:rPr>
            <a:t>Nota individual por competência (Radar)</a:t>
          </a:r>
        </a:p>
      </xdr:txBody>
    </xdr:sp>
    <xdr:clientData/>
  </xdr:twoCellAnchor>
  <xdr:twoCellAnchor>
    <xdr:from>
      <xdr:col>11</xdr:col>
      <xdr:colOff>438150</xdr:colOff>
      <xdr:row>17</xdr:row>
      <xdr:rowOff>123825</xdr:rowOff>
    </xdr:from>
    <xdr:to>
      <xdr:col>15</xdr:col>
      <xdr:colOff>447675</xdr:colOff>
      <xdr:row>19</xdr:row>
      <xdr:rowOff>0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B7046C8F-5F98-41BF-ACDB-A83D0BFB243A}"/>
            </a:ext>
          </a:extLst>
        </xdr:cNvPr>
        <xdr:cNvSpPr txBox="1"/>
      </xdr:nvSpPr>
      <xdr:spPr>
        <a:xfrm>
          <a:off x="7143750" y="3552825"/>
          <a:ext cx="24479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00" b="1">
              <a:solidFill>
                <a:schemeClr val="bg2">
                  <a:lumMod val="25000"/>
                </a:schemeClr>
              </a:solidFill>
            </a:rPr>
            <a:t>Nota individual por competência (Barras)</a:t>
          </a:r>
        </a:p>
      </xdr:txBody>
    </xdr:sp>
    <xdr:clientData/>
  </xdr:twoCellAnchor>
  <xdr:twoCellAnchor>
    <xdr:from>
      <xdr:col>1</xdr:col>
      <xdr:colOff>104775</xdr:colOff>
      <xdr:row>0</xdr:row>
      <xdr:rowOff>40821</xdr:rowOff>
    </xdr:from>
    <xdr:to>
      <xdr:col>4</xdr:col>
      <xdr:colOff>200025</xdr:colOff>
      <xdr:row>0</xdr:row>
      <xdr:rowOff>383721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409E401D-B27B-490C-AA41-D26DAB299E27}"/>
            </a:ext>
          </a:extLst>
        </xdr:cNvPr>
        <xdr:cNvSpPr txBox="1"/>
      </xdr:nvSpPr>
      <xdr:spPr>
        <a:xfrm>
          <a:off x="714375" y="40821"/>
          <a:ext cx="1924050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tx1">
                  <a:lumMod val="75000"/>
                  <a:lumOff val="25000"/>
                </a:schemeClr>
              </a:solidFill>
            </a:rPr>
            <a:t>DASHBOARD RH</a:t>
          </a:r>
        </a:p>
      </xdr:txBody>
    </xdr:sp>
    <xdr:clientData/>
  </xdr:twoCellAnchor>
  <xdr:twoCellAnchor>
    <xdr:from>
      <xdr:col>1</xdr:col>
      <xdr:colOff>9525</xdr:colOff>
      <xdr:row>0</xdr:row>
      <xdr:rowOff>50346</xdr:rowOff>
    </xdr:from>
    <xdr:to>
      <xdr:col>1</xdr:col>
      <xdr:colOff>9525</xdr:colOff>
      <xdr:row>0</xdr:row>
      <xdr:rowOff>526596</xdr:rowOff>
    </xdr:to>
    <xdr:cxnSp macro="">
      <xdr:nvCxnSpPr>
        <xdr:cNvPr id="51" name="Conector reto 50">
          <a:extLst>
            <a:ext uri="{FF2B5EF4-FFF2-40B4-BE49-F238E27FC236}">
              <a16:creationId xmlns:a16="http://schemas.microsoft.com/office/drawing/2014/main" id="{89FFED6B-C4B8-456E-A8CB-B43C90482EED}"/>
            </a:ext>
          </a:extLst>
        </xdr:cNvPr>
        <xdr:cNvCxnSpPr/>
      </xdr:nvCxnSpPr>
      <xdr:spPr>
        <a:xfrm>
          <a:off x="619125" y="50346"/>
          <a:ext cx="0" cy="476250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597474</xdr:colOff>
      <xdr:row>0</xdr:row>
      <xdr:rowOff>598714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3ED3B5A1-7439-4266-8FD1-773A86013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7474" cy="598714"/>
        </a:xfrm>
        <a:prstGeom prst="rect">
          <a:avLst/>
        </a:prstGeom>
      </xdr:spPr>
    </xdr:pic>
    <xdr:clientData/>
  </xdr:twoCellAnchor>
  <xdr:twoCellAnchor>
    <xdr:from>
      <xdr:col>1</xdr:col>
      <xdr:colOff>85724</xdr:colOff>
      <xdr:row>0</xdr:row>
      <xdr:rowOff>250371</xdr:rowOff>
    </xdr:from>
    <xdr:to>
      <xdr:col>6</xdr:col>
      <xdr:colOff>457200</xdr:colOff>
      <xdr:row>0</xdr:row>
      <xdr:rowOff>593271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C1CB1F50-A6EF-43E6-9699-E566575FC8D3}"/>
            </a:ext>
          </a:extLst>
        </xdr:cNvPr>
        <xdr:cNvSpPr txBox="1"/>
      </xdr:nvSpPr>
      <xdr:spPr>
        <a:xfrm>
          <a:off x="695324" y="250371"/>
          <a:ext cx="3419476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>
              <a:solidFill>
                <a:schemeClr val="bg1"/>
              </a:solidFill>
            </a:rPr>
            <a:t>DESEMPENHO DA</a:t>
          </a:r>
          <a:r>
            <a:rPr lang="pt-BR" sz="2000" baseline="0">
              <a:solidFill>
                <a:schemeClr val="bg1"/>
              </a:solidFill>
            </a:rPr>
            <a:t> EQUIPE</a:t>
          </a:r>
          <a:endParaRPr lang="pt-BR" sz="20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209550</xdr:colOff>
          <xdr:row>5</xdr:row>
          <xdr:rowOff>133350</xdr:rowOff>
        </xdr:from>
        <xdr:to>
          <xdr:col>17</xdr:col>
          <xdr:colOff>314325</xdr:colOff>
          <xdr:row>15</xdr:row>
          <xdr:rowOff>114300</xdr:rowOff>
        </xdr:to>
        <xdr:sp macro="" textlink="">
          <xdr:nvSpPr>
            <xdr:cNvPr id="2109" name="List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6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447675</xdr:colOff>
      <xdr:row>19</xdr:row>
      <xdr:rowOff>66675</xdr:rowOff>
    </xdr:from>
    <xdr:to>
      <xdr:col>11</xdr:col>
      <xdr:colOff>38100</xdr:colOff>
      <xdr:row>33</xdr:row>
      <xdr:rowOff>142875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F82CA323-7221-414D-BA5B-027681069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171450</xdr:colOff>
      <xdr:row>4</xdr:row>
      <xdr:rowOff>28575</xdr:rowOff>
    </xdr:from>
    <xdr:to>
      <xdr:col>17</xdr:col>
      <xdr:colOff>361950</xdr:colOff>
      <xdr:row>5</xdr:row>
      <xdr:rowOff>66675</xdr:rowOff>
    </xdr:to>
    <xdr:sp macro="" textlink="">
      <xdr:nvSpPr>
        <xdr:cNvPr id="47" name="Retângulo 46">
          <a:extLst>
            <a:ext uri="{FF2B5EF4-FFF2-40B4-BE49-F238E27FC236}">
              <a16:creationId xmlns:a16="http://schemas.microsoft.com/office/drawing/2014/main" id="{FDA19C64-69E3-44ED-94ED-385DD0050666}"/>
            </a:ext>
          </a:extLst>
        </xdr:cNvPr>
        <xdr:cNvSpPr/>
      </xdr:nvSpPr>
      <xdr:spPr>
        <a:xfrm>
          <a:off x="8705850" y="1143000"/>
          <a:ext cx="2019300" cy="2286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428624</xdr:colOff>
      <xdr:row>19</xdr:row>
      <xdr:rowOff>47625</xdr:rowOff>
    </xdr:from>
    <xdr:to>
      <xdr:col>17</xdr:col>
      <xdr:colOff>533399</xdr:colOff>
      <xdr:row>33</xdr:row>
      <xdr:rowOff>123825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C18A6CD0-D18A-4631-AFA9-0D6ED1C78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171450</xdr:colOff>
      <xdr:row>3</xdr:row>
      <xdr:rowOff>180975</xdr:rowOff>
    </xdr:from>
    <xdr:to>
      <xdr:col>16</xdr:col>
      <xdr:colOff>390525</xdr:colOff>
      <xdr:row>5</xdr:row>
      <xdr:rowOff>57150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FC2B3DD5-7F46-4662-A543-EA9E99F52959}"/>
            </a:ext>
          </a:extLst>
        </xdr:cNvPr>
        <xdr:cNvSpPr txBox="1"/>
      </xdr:nvSpPr>
      <xdr:spPr>
        <a:xfrm>
          <a:off x="8705850" y="1104900"/>
          <a:ext cx="143827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</a:rPr>
            <a:t>Nome do Funcionário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62241</xdr:colOff>
      <xdr:row>0</xdr:row>
      <xdr:rowOff>29307</xdr:rowOff>
    </xdr:from>
    <xdr:to>
      <xdr:col>0</xdr:col>
      <xdr:colOff>923193</xdr:colOff>
      <xdr:row>0</xdr:row>
      <xdr:rowOff>1225942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179A198-663F-4974-82C9-A120911A7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41" y="29307"/>
          <a:ext cx="860952" cy="1196635"/>
        </a:xfrm>
        <a:prstGeom prst="rect">
          <a:avLst/>
        </a:prstGeom>
      </xdr:spPr>
    </xdr:pic>
    <xdr:clientData/>
  </xdr:twoCellAnchor>
  <xdr:twoCellAnchor editAs="oneCell">
    <xdr:from>
      <xdr:col>0</xdr:col>
      <xdr:colOff>94632</xdr:colOff>
      <xdr:row>1</xdr:row>
      <xdr:rowOff>104773</xdr:rowOff>
    </xdr:from>
    <xdr:to>
      <xdr:col>0</xdr:col>
      <xdr:colOff>914400</xdr:colOff>
      <xdr:row>1</xdr:row>
      <xdr:rowOff>1117186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4C77BA4-0003-453F-A8C4-C78186187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632" y="1371598"/>
          <a:ext cx="819768" cy="1012413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</xdr:row>
      <xdr:rowOff>38100</xdr:rowOff>
    </xdr:from>
    <xdr:to>
      <xdr:col>0</xdr:col>
      <xdr:colOff>887744</xdr:colOff>
      <xdr:row>2</xdr:row>
      <xdr:rowOff>1238250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CEA49DB-EE6F-4709-BD81-9372CFC74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" y="2571750"/>
          <a:ext cx="782969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3</xdr:row>
      <xdr:rowOff>44825</xdr:rowOff>
    </xdr:from>
    <xdr:to>
      <xdr:col>0</xdr:col>
      <xdr:colOff>816689</xdr:colOff>
      <xdr:row>3</xdr:row>
      <xdr:rowOff>1221443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60D6341-8FB0-4C62-82E5-ED8EB5CF1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471" y="3843619"/>
          <a:ext cx="682218" cy="1176618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5</xdr:row>
      <xdr:rowOff>168089</xdr:rowOff>
    </xdr:from>
    <xdr:to>
      <xdr:col>0</xdr:col>
      <xdr:colOff>979566</xdr:colOff>
      <xdr:row>5</xdr:row>
      <xdr:rowOff>1165412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94BB0A8-2578-4104-B59F-83D025397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647" y="6499413"/>
          <a:ext cx="889919" cy="997323"/>
        </a:xfrm>
        <a:prstGeom prst="rect">
          <a:avLst/>
        </a:prstGeom>
      </xdr:spPr>
    </xdr:pic>
    <xdr:clientData/>
  </xdr:twoCellAnchor>
  <xdr:twoCellAnchor editAs="oneCell">
    <xdr:from>
      <xdr:col>0</xdr:col>
      <xdr:colOff>67237</xdr:colOff>
      <xdr:row>18</xdr:row>
      <xdr:rowOff>145677</xdr:rowOff>
    </xdr:from>
    <xdr:to>
      <xdr:col>0</xdr:col>
      <xdr:colOff>994592</xdr:colOff>
      <xdr:row>18</xdr:row>
      <xdr:rowOff>1120589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48C63FD-F25D-4627-9DAB-17909A6BD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237" y="22938442"/>
          <a:ext cx="927355" cy="974912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4</xdr:row>
      <xdr:rowOff>67235</xdr:rowOff>
    </xdr:from>
    <xdr:to>
      <xdr:col>0</xdr:col>
      <xdr:colOff>885265</xdr:colOff>
      <xdr:row>4</xdr:row>
      <xdr:rowOff>1223210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EF87E6B-C41B-486E-92D5-2B1CC28C7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53" y="5132294"/>
          <a:ext cx="784412" cy="1155975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</xdr:colOff>
      <xdr:row>10</xdr:row>
      <xdr:rowOff>89648</xdr:rowOff>
    </xdr:from>
    <xdr:to>
      <xdr:col>0</xdr:col>
      <xdr:colOff>963706</xdr:colOff>
      <xdr:row>10</xdr:row>
      <xdr:rowOff>1152904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2D827A1E-A9C5-4904-9269-EB741F06B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235" y="12752295"/>
          <a:ext cx="896471" cy="1063256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20</xdr:row>
      <xdr:rowOff>201706</xdr:rowOff>
    </xdr:from>
    <xdr:to>
      <xdr:col>1</xdr:col>
      <xdr:colOff>3080</xdr:colOff>
      <xdr:row>20</xdr:row>
      <xdr:rowOff>1064559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C343F4E-2A8D-4307-81D5-F31CA0A1A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236" y="25527000"/>
          <a:ext cx="939632" cy="862853"/>
        </a:xfrm>
        <a:prstGeom prst="rect">
          <a:avLst/>
        </a:prstGeom>
      </xdr:spPr>
    </xdr:pic>
    <xdr:clientData/>
  </xdr:twoCellAnchor>
  <xdr:twoCellAnchor editAs="oneCell">
    <xdr:from>
      <xdr:col>0</xdr:col>
      <xdr:colOff>67235</xdr:colOff>
      <xdr:row>29</xdr:row>
      <xdr:rowOff>134470</xdr:rowOff>
    </xdr:from>
    <xdr:to>
      <xdr:col>0</xdr:col>
      <xdr:colOff>965519</xdr:colOff>
      <xdr:row>29</xdr:row>
      <xdr:rowOff>1165412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AC48FD4-46A3-47A7-8771-8CEC8EA6B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235" y="36856146"/>
          <a:ext cx="898284" cy="1030942"/>
        </a:xfrm>
        <a:prstGeom prst="rect">
          <a:avLst/>
        </a:prstGeom>
      </xdr:spPr>
    </xdr:pic>
    <xdr:clientData/>
  </xdr:twoCellAnchor>
  <xdr:twoCellAnchor editAs="oneCell">
    <xdr:from>
      <xdr:col>0</xdr:col>
      <xdr:colOff>78442</xdr:colOff>
      <xdr:row>13</xdr:row>
      <xdr:rowOff>67237</xdr:rowOff>
    </xdr:from>
    <xdr:to>
      <xdr:col>0</xdr:col>
      <xdr:colOff>986118</xdr:colOff>
      <xdr:row>13</xdr:row>
      <xdr:rowOff>1166779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ABF0F85A-FF24-45D8-9A44-B29FA71F4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8442" y="16528678"/>
          <a:ext cx="907676" cy="1099542"/>
        </a:xfrm>
        <a:prstGeom prst="rect">
          <a:avLst/>
        </a:prstGeom>
      </xdr:spPr>
    </xdr:pic>
    <xdr:clientData/>
  </xdr:twoCellAnchor>
  <xdr:twoCellAnchor editAs="oneCell">
    <xdr:from>
      <xdr:col>0</xdr:col>
      <xdr:colOff>78441</xdr:colOff>
      <xdr:row>23</xdr:row>
      <xdr:rowOff>67236</xdr:rowOff>
    </xdr:from>
    <xdr:to>
      <xdr:col>0</xdr:col>
      <xdr:colOff>976949</xdr:colOff>
      <xdr:row>23</xdr:row>
      <xdr:rowOff>1165412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90A08B95-E9D9-4055-BA65-FE09CB7E9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441" y="29191324"/>
          <a:ext cx="898508" cy="1098176"/>
        </a:xfrm>
        <a:prstGeom prst="rect">
          <a:avLst/>
        </a:prstGeom>
      </xdr:spPr>
    </xdr:pic>
    <xdr:clientData/>
  </xdr:twoCellAnchor>
  <xdr:twoCellAnchor editAs="oneCell">
    <xdr:from>
      <xdr:col>0</xdr:col>
      <xdr:colOff>89648</xdr:colOff>
      <xdr:row>6</xdr:row>
      <xdr:rowOff>33619</xdr:rowOff>
    </xdr:from>
    <xdr:to>
      <xdr:col>0</xdr:col>
      <xdr:colOff>941294</xdr:colOff>
      <xdr:row>6</xdr:row>
      <xdr:rowOff>1214447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B9810BAB-43E0-4070-98F2-D126A2BD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9648" y="7631207"/>
          <a:ext cx="851646" cy="1180828"/>
        </a:xfrm>
        <a:prstGeom prst="rect">
          <a:avLst/>
        </a:prstGeom>
      </xdr:spPr>
    </xdr:pic>
    <xdr:clientData/>
  </xdr:twoCellAnchor>
  <xdr:twoCellAnchor editAs="oneCell">
    <xdr:from>
      <xdr:col>0</xdr:col>
      <xdr:colOff>67237</xdr:colOff>
      <xdr:row>7</xdr:row>
      <xdr:rowOff>67235</xdr:rowOff>
    </xdr:from>
    <xdr:to>
      <xdr:col>0</xdr:col>
      <xdr:colOff>882803</xdr:colOff>
      <xdr:row>7</xdr:row>
      <xdr:rowOff>1187823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398CA4C9-045D-47CC-8CFD-9B06FAF7F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7" y="8931088"/>
          <a:ext cx="815566" cy="1120588"/>
        </a:xfrm>
        <a:prstGeom prst="rect">
          <a:avLst/>
        </a:prstGeom>
      </xdr:spPr>
    </xdr:pic>
    <xdr:clientData/>
  </xdr:twoCellAnchor>
  <xdr:twoCellAnchor editAs="oneCell">
    <xdr:from>
      <xdr:col>0</xdr:col>
      <xdr:colOff>67236</xdr:colOff>
      <xdr:row>8</xdr:row>
      <xdr:rowOff>235322</xdr:rowOff>
    </xdr:from>
    <xdr:to>
      <xdr:col>0</xdr:col>
      <xdr:colOff>983068</xdr:colOff>
      <xdr:row>8</xdr:row>
      <xdr:rowOff>997323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B3B77F83-53E1-48CC-8B3F-6FA4F753F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10365440"/>
          <a:ext cx="915832" cy="762001"/>
        </a:xfrm>
        <a:prstGeom prst="rect">
          <a:avLst/>
        </a:prstGeom>
      </xdr:spPr>
    </xdr:pic>
    <xdr:clientData/>
  </xdr:twoCellAnchor>
  <xdr:twoCellAnchor editAs="oneCell">
    <xdr:from>
      <xdr:col>0</xdr:col>
      <xdr:colOff>44824</xdr:colOff>
      <xdr:row>9</xdr:row>
      <xdr:rowOff>112059</xdr:rowOff>
    </xdr:from>
    <xdr:to>
      <xdr:col>0</xdr:col>
      <xdr:colOff>980446</xdr:colOff>
      <xdr:row>9</xdr:row>
      <xdr:rowOff>1180539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55ED4C3A-80AA-40CA-A6BD-94DE3B8C6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11508441"/>
          <a:ext cx="935622" cy="1068480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11</xdr:row>
      <xdr:rowOff>134471</xdr:rowOff>
    </xdr:from>
    <xdr:to>
      <xdr:col>0</xdr:col>
      <xdr:colOff>829236</xdr:colOff>
      <xdr:row>11</xdr:row>
      <xdr:rowOff>1221993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9B50F9D6-1BCD-41D8-B467-DA3C9492F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6883" y="14063383"/>
          <a:ext cx="672353" cy="1087522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12</xdr:row>
      <xdr:rowOff>33618</xdr:rowOff>
    </xdr:from>
    <xdr:to>
      <xdr:col>0</xdr:col>
      <xdr:colOff>885265</xdr:colOff>
      <xdr:row>12</xdr:row>
      <xdr:rowOff>1203606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A71D43E0-1DB6-4109-A20C-A4FD7655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471" y="15228794"/>
          <a:ext cx="750794" cy="1169988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14</xdr:row>
      <xdr:rowOff>100853</xdr:rowOff>
    </xdr:from>
    <xdr:to>
      <xdr:col>0</xdr:col>
      <xdr:colOff>851647</xdr:colOff>
      <xdr:row>14</xdr:row>
      <xdr:rowOff>1173030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27DC9DFE-67F3-4299-BFC8-E3A9A367F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0853" y="17828559"/>
          <a:ext cx="750794" cy="1072177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134472</xdr:colOff>
      <xdr:row>16</xdr:row>
      <xdr:rowOff>56031</xdr:rowOff>
    </xdr:from>
    <xdr:to>
      <xdr:col>0</xdr:col>
      <xdr:colOff>916062</xdr:colOff>
      <xdr:row>16</xdr:row>
      <xdr:rowOff>1232649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0F00FE7C-2D71-4830-8C71-D06D0DF82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4472" y="20316266"/>
          <a:ext cx="781590" cy="1176618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145676</xdr:colOff>
      <xdr:row>17</xdr:row>
      <xdr:rowOff>123264</xdr:rowOff>
    </xdr:from>
    <xdr:to>
      <xdr:col>0</xdr:col>
      <xdr:colOff>851647</xdr:colOff>
      <xdr:row>17</xdr:row>
      <xdr:rowOff>1223265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CF09DB63-85EA-4FA6-A966-229CFBFE7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5676" y="21649764"/>
          <a:ext cx="705971" cy="1100001"/>
        </a:xfrm>
        <a:prstGeom prst="rect">
          <a:avLst/>
        </a:prstGeom>
      </xdr:spPr>
    </xdr:pic>
    <xdr:clientData/>
  </xdr:twoCellAnchor>
  <xdr:twoCellAnchor editAs="oneCell">
    <xdr:from>
      <xdr:col>0</xdr:col>
      <xdr:colOff>78442</xdr:colOff>
      <xdr:row>21</xdr:row>
      <xdr:rowOff>67237</xdr:rowOff>
    </xdr:from>
    <xdr:to>
      <xdr:col>0</xdr:col>
      <xdr:colOff>874059</xdr:colOff>
      <xdr:row>21</xdr:row>
      <xdr:rowOff>1203049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ADB2F12E-E3B9-48A2-8621-00F296267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442" y="26658796"/>
          <a:ext cx="795617" cy="1135812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100853</xdr:colOff>
      <xdr:row>15</xdr:row>
      <xdr:rowOff>56031</xdr:rowOff>
    </xdr:from>
    <xdr:to>
      <xdr:col>0</xdr:col>
      <xdr:colOff>972434</xdr:colOff>
      <xdr:row>15</xdr:row>
      <xdr:rowOff>1221441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07050B07-48E7-4331-925B-A89B9E70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0853" y="19050002"/>
          <a:ext cx="871581" cy="1165410"/>
        </a:xfrm>
        <a:prstGeom prst="rect">
          <a:avLst/>
        </a:prstGeom>
      </xdr:spPr>
    </xdr:pic>
    <xdr:clientData/>
  </xdr:twoCellAnchor>
  <xdr:twoCellAnchor editAs="oneCell">
    <xdr:from>
      <xdr:col>0</xdr:col>
      <xdr:colOff>78441</xdr:colOff>
      <xdr:row>19</xdr:row>
      <xdr:rowOff>33618</xdr:rowOff>
    </xdr:from>
    <xdr:to>
      <xdr:col>0</xdr:col>
      <xdr:colOff>952500</xdr:colOff>
      <xdr:row>19</xdr:row>
      <xdr:rowOff>1196911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759239B1-E704-4B12-8F98-5880AF1A5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8441" y="24092647"/>
          <a:ext cx="874059" cy="1163293"/>
        </a:xfrm>
        <a:prstGeom prst="rect">
          <a:avLst/>
        </a:prstGeom>
      </xdr:spPr>
    </xdr:pic>
    <xdr:clientData/>
  </xdr:twoCellAnchor>
  <xdr:twoCellAnchor editAs="oneCell">
    <xdr:from>
      <xdr:col>0</xdr:col>
      <xdr:colOff>145676</xdr:colOff>
      <xdr:row>24</xdr:row>
      <xdr:rowOff>56030</xdr:rowOff>
    </xdr:from>
    <xdr:to>
      <xdr:col>0</xdr:col>
      <xdr:colOff>930087</xdr:colOff>
      <xdr:row>24</xdr:row>
      <xdr:rowOff>1205362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8515B290-E6E3-49A9-9EB0-2F9EC0088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5676" y="30446383"/>
          <a:ext cx="784411" cy="1149332"/>
        </a:xfrm>
        <a:prstGeom prst="rect">
          <a:avLst/>
        </a:prstGeom>
      </xdr:spPr>
    </xdr:pic>
    <xdr:clientData/>
  </xdr:twoCellAnchor>
  <xdr:twoCellAnchor editAs="oneCell">
    <xdr:from>
      <xdr:col>0</xdr:col>
      <xdr:colOff>100852</xdr:colOff>
      <xdr:row>22</xdr:row>
      <xdr:rowOff>100853</xdr:rowOff>
    </xdr:from>
    <xdr:to>
      <xdr:col>0</xdr:col>
      <xdr:colOff>941294</xdr:colOff>
      <xdr:row>22</xdr:row>
      <xdr:rowOff>1109382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21EAE006-71D4-4567-BCA9-631AE665F5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52" r="13206"/>
        <a:stretch/>
      </xdr:blipFill>
      <xdr:spPr>
        <a:xfrm>
          <a:off x="100852" y="27958677"/>
          <a:ext cx="840442" cy="1008529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</xdr:colOff>
      <xdr:row>25</xdr:row>
      <xdr:rowOff>179293</xdr:rowOff>
    </xdr:from>
    <xdr:to>
      <xdr:col>0</xdr:col>
      <xdr:colOff>988328</xdr:colOff>
      <xdr:row>25</xdr:row>
      <xdr:rowOff>1131794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C33D10DC-8091-4FAE-A608-3D44C7BCF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" y="31835911"/>
          <a:ext cx="943505" cy="952501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26</xdr:row>
      <xdr:rowOff>145677</xdr:rowOff>
    </xdr:from>
    <xdr:to>
      <xdr:col>0</xdr:col>
      <xdr:colOff>977332</xdr:colOff>
      <xdr:row>26</xdr:row>
      <xdr:rowOff>1176619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2610C186-F57D-4AAF-9449-8BBD54C1A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9647" y="33068559"/>
          <a:ext cx="887685" cy="1030942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156884</xdr:colOff>
      <xdr:row>27</xdr:row>
      <xdr:rowOff>67235</xdr:rowOff>
    </xdr:from>
    <xdr:to>
      <xdr:col>0</xdr:col>
      <xdr:colOff>836600</xdr:colOff>
      <xdr:row>27</xdr:row>
      <xdr:rowOff>1227651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9B2BC2CC-005E-4472-BCF7-E4391FDE7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6884" y="34256382"/>
          <a:ext cx="679716" cy="1160416"/>
        </a:xfrm>
        <a:prstGeom prst="rect">
          <a:avLst/>
        </a:prstGeom>
      </xdr:spPr>
    </xdr:pic>
    <xdr:clientData/>
  </xdr:twoCellAnchor>
  <xdr:twoCellAnchor editAs="oneCell">
    <xdr:from>
      <xdr:col>0</xdr:col>
      <xdr:colOff>168088</xdr:colOff>
      <xdr:row>28</xdr:row>
      <xdr:rowOff>123265</xdr:rowOff>
    </xdr:from>
    <xdr:to>
      <xdr:col>0</xdr:col>
      <xdr:colOff>896470</xdr:colOff>
      <xdr:row>28</xdr:row>
      <xdr:rowOff>1215838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CBFFE2B-9088-4184-9CA0-AC2CC59D2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8088" y="35578677"/>
          <a:ext cx="728382" cy="1092573"/>
        </a:xfrm>
        <a:prstGeom prst="rect">
          <a:avLst/>
        </a:prstGeom>
      </xdr:spPr>
    </xdr:pic>
    <xdr:clientData/>
  </xdr:twoCellAnchor>
  <xdr:twoCellAnchor editAs="oneCell">
    <xdr:from>
      <xdr:col>0</xdr:col>
      <xdr:colOff>78441</xdr:colOff>
      <xdr:row>30</xdr:row>
      <xdr:rowOff>56031</xdr:rowOff>
    </xdr:from>
    <xdr:to>
      <xdr:col>0</xdr:col>
      <xdr:colOff>941294</xdr:colOff>
      <xdr:row>30</xdr:row>
      <xdr:rowOff>1189583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817E1593-0E66-470D-8127-455AC8B94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8441" y="38043972"/>
          <a:ext cx="862853" cy="11335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B79F2-AC11-4C76-8928-EA5B0E2D94C1}" name="BaseFuncionarios" displayName="BaseFuncionarios" ref="A1:AA32" totalsRowShown="0">
  <autoFilter ref="A1:AA32" xr:uid="{0DBB79F2-AC11-4C76-8928-EA5B0E2D94C1}"/>
  <sortState xmlns:xlrd2="http://schemas.microsoft.com/office/spreadsheetml/2017/richdata2" ref="A2:V32">
    <sortCondition ref="B1:B32"/>
  </sortState>
  <tableColumns count="27">
    <tableColumn id="1" xr3:uid="{8FD3C868-8E10-4BB9-B786-7CEB0ED819EB}" name="ID RH"/>
    <tableColumn id="2" xr3:uid="{E6B745B2-44FA-4D33-BE5A-AC20019953FF}" name="Nome Completo"/>
    <tableColumn id="16" xr3:uid="{B056A6D8-5C5C-4DC1-88E5-5933B22CC028}" name="Sexo"/>
    <tableColumn id="4" xr3:uid="{6B3F25A2-7528-4152-A88E-CE7DCE6E2CE3}" name="Data de Nascimento" dataDxfId="4"/>
    <tableColumn id="28" xr3:uid="{F457D9B3-12E4-4E1F-B1C9-CDCAC452C6E7}" name="Idade" dataDxfId="3">
      <calculatedColumnFormula>INT(YEARFRAC(BaseFuncionarios[[#This Row],[Data de Nascimento]],TODAY()))</calculatedColumnFormula>
    </tableColumn>
    <tableColumn id="5" xr3:uid="{6B249B8D-B16F-4888-8948-E8866CD0601E}" name="Endereço"/>
    <tableColumn id="6" xr3:uid="{2C503D24-10E2-4C57-A0E8-FBD1BB149488}" name="Data de Contratacao" dataDxfId="9"/>
    <tableColumn id="7" xr3:uid="{1C2F470F-AB01-4F29-BF8E-252FA94766C8}" name="Data de Demissao" dataDxfId="8"/>
    <tableColumn id="8" xr3:uid="{FEE1A145-8939-4249-93CA-86839242E438}" name="Salario Base" dataCellStyle="Moeda"/>
    <tableColumn id="9" xr3:uid="{7A3B3C05-5E20-42F6-BD6D-52FB785FA242}" name="Impostos" dataCellStyle="Moeda"/>
    <tableColumn id="10" xr3:uid="{B4CEA821-0B91-406D-9834-EAD1D5049CCF}" name="Beneficios" dataCellStyle="Moeda"/>
    <tableColumn id="11" xr3:uid="{9616692A-C9BB-4A53-8E54-B0960E6F2515}" name="VT" dataCellStyle="Moeda"/>
    <tableColumn id="12" xr3:uid="{3E04372B-4E5A-4CA3-B944-2E9B042BC796}" name="VR" dataCellStyle="Moeda"/>
    <tableColumn id="27" xr3:uid="{5F38DC57-6B39-4078-BB4C-F86228E9FE76}" name="Salário Total" dataDxfId="5" dataCellStyle="Moeda">
      <calculatedColumnFormula>SUM(BaseFuncionarios[[#This Row],[Salario Base]:[VR]])</calculatedColumnFormula>
    </tableColumn>
    <tableColumn id="13" xr3:uid="{522BC458-16A8-49DC-A292-01C6832AD704}" name="Cargo"/>
    <tableColumn id="19" xr3:uid="{2F0E0CBA-C95E-4C5D-95CC-9A5D7004C558}" name="Nível" dataDxfId="7"/>
    <tableColumn id="20" xr3:uid="{618CDE59-67CA-4164-8A64-64AA9E8472DC}" name="Área" dataDxfId="2"/>
    <tableColumn id="17" xr3:uid="{0871C07C-8CFC-4AF9-87E7-584E6968824D}" name="TEMPO DE EMPRESA" dataDxfId="1">
      <calculatedColumnFormula>INT(YEARFRAC(BaseFuncionarios[[#This Row],[Data de Contratacao]],TODAY()))</calculatedColumnFormula>
    </tableColumn>
    <tableColumn id="26" xr3:uid="{455901E9-E1D8-4AD0-A89F-090F983F781B}" name="FAIXA DE TEMPO" dataDxfId="0">
      <calculatedColumnFormula>IF(BaseFuncionarios[[#This Row],[TEMPO DE EMPRESA]]&lt;=2,"0-2 anos",IF(BaseFuncionarios[[#This Row],[TEMPO DE EMPRESA]]&lt;=4,"2-4 anos",IF(BaseFuncionarios[[#This Row],[TEMPO DE EMPRESA]]&lt;=6,"4-6 anos","Acima de 6 anos")))</calculatedColumnFormula>
    </tableColumn>
    <tableColumn id="14" xr3:uid="{03BDD5D1-04ED-4607-85FD-D8C8DDCFDBB2}" name="Ferias Acumuladas"/>
    <tableColumn id="15" xr3:uid="{5A826C42-EDD4-4589-AFA9-CB2E8C28FDFA}" name="Horas Extras"/>
    <tableColumn id="18" xr3:uid="{37EEC573-4ACD-42AA-9321-27FB51DF1826}" name="Avaliação do Funcionário"/>
    <tableColumn id="21" xr3:uid="{6B75C9E7-53D8-471B-9A79-575451C3FAD5}" name="Trabalho em Equipe"/>
    <tableColumn id="22" xr3:uid="{F74EA2FB-1507-403A-B312-D588A6CCA732}" name="Liderança" dataDxfId="6"/>
    <tableColumn id="23" xr3:uid="{BE77A30B-FB2A-426F-8331-F5D106B3A022}" name="Comunicação"/>
    <tableColumn id="24" xr3:uid="{B8803722-6DCD-4340-9BFB-E9691F84A62E}" name="Iniciativa"/>
    <tableColumn id="25" xr3:uid="{70C94011-DA1F-4F86-B2CD-8EF8C08FAD3D}" name="Organizaçã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showGridLines="0" zoomScale="85" zoomScaleNormal="85" workbookViewId="0"/>
  </sheetViews>
  <sheetFormatPr defaultRowHeight="15" x14ac:dyDescent="0.25"/>
  <cols>
    <col min="2" max="2" width="49.140625" bestFit="1" customWidth="1"/>
    <col min="3" max="3" width="13.28515625" customWidth="1"/>
    <col min="4" max="4" width="20.85546875" customWidth="1"/>
    <col min="5" max="5" width="8.42578125" bestFit="1" customWidth="1"/>
    <col min="6" max="6" width="76.5703125" bestFit="1" customWidth="1"/>
    <col min="7" max="7" width="18.85546875" customWidth="1"/>
    <col min="8" max="8" width="13.7109375" customWidth="1"/>
    <col min="9" max="10" width="14.140625" bestFit="1" customWidth="1"/>
    <col min="11" max="13" width="12.28515625" bestFit="1" customWidth="1"/>
    <col min="14" max="14" width="14.28515625" bestFit="1" customWidth="1"/>
    <col min="15" max="15" width="13.85546875" customWidth="1"/>
    <col min="16" max="16" width="24.42578125" bestFit="1" customWidth="1"/>
    <col min="17" max="17" width="20.5703125" customWidth="1"/>
    <col min="18" max="18" width="14.7109375" bestFit="1" customWidth="1"/>
    <col min="19" max="19" width="21.7109375" bestFit="1" customWidth="1"/>
    <col min="20" max="20" width="18.42578125" bestFit="1" customWidth="1"/>
  </cols>
  <sheetData>
    <row r="1" spans="1:27" x14ac:dyDescent="0.25">
      <c r="A1" t="s">
        <v>0</v>
      </c>
      <c r="B1" t="s">
        <v>1</v>
      </c>
      <c r="C1" t="s">
        <v>55</v>
      </c>
      <c r="D1" t="s">
        <v>2</v>
      </c>
      <c r="E1" t="s">
        <v>102</v>
      </c>
      <c r="F1" t="s">
        <v>65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107</v>
      </c>
      <c r="O1" t="s">
        <v>10</v>
      </c>
      <c r="P1" t="s">
        <v>56</v>
      </c>
      <c r="Q1" t="s">
        <v>57</v>
      </c>
      <c r="R1" t="s">
        <v>91</v>
      </c>
      <c r="S1" t="s">
        <v>92</v>
      </c>
      <c r="T1" t="s">
        <v>11</v>
      </c>
      <c r="U1" t="s">
        <v>12</v>
      </c>
      <c r="V1" t="s">
        <v>54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</row>
    <row r="2" spans="1:27" x14ac:dyDescent="0.25">
      <c r="A2">
        <v>1</v>
      </c>
      <c r="B2" t="s">
        <v>41</v>
      </c>
      <c r="C2" t="s">
        <v>97</v>
      </c>
      <c r="D2" s="1">
        <v>36233</v>
      </c>
      <c r="E2" s="10">
        <f ca="1">INT(YEARFRAC(BaseFuncionarios[[#This Row],[Data de Nascimento]],TODAY()))</f>
        <v>22</v>
      </c>
      <c r="F2" t="s">
        <v>67</v>
      </c>
      <c r="G2" s="1">
        <v>42803</v>
      </c>
      <c r="H2" s="1"/>
      <c r="I2" s="7">
        <v>11589</v>
      </c>
      <c r="J2" s="7">
        <v>863.73</v>
      </c>
      <c r="K2" s="7">
        <v>1343.58</v>
      </c>
      <c r="L2" s="7">
        <v>959.7</v>
      </c>
      <c r="M2" s="7">
        <v>1151.6399999999999</v>
      </c>
      <c r="N2" s="9">
        <f>SUM(BaseFuncionarios[[#This Row],[Salario Base]:[VR]])</f>
        <v>15907.65</v>
      </c>
      <c r="O2" t="s">
        <v>21</v>
      </c>
      <c r="P2" t="s">
        <v>58</v>
      </c>
      <c r="Q2" t="s">
        <v>63</v>
      </c>
      <c r="R2" s="11">
        <f ca="1">INT(YEARFRAC(BaseFuncionarios[[#This Row],[Data de Contratacao]],TODAY()))</f>
        <v>4</v>
      </c>
      <c r="S2" s="11" t="str">
        <f ca="1">IF(BaseFuncionarios[[#This Row],[TEMPO DE EMPRESA]]&lt;=2,"0-2 anos",IF(BaseFuncionarios[[#This Row],[TEMPO DE EMPRESA]]&lt;=4,"2-4 anos",IF(BaseFuncionarios[[#This Row],[TEMPO DE EMPRESA]]&lt;=6,"4-6 anos","Acima de 6 anos")))</f>
        <v>2-4 anos</v>
      </c>
      <c r="T2">
        <v>26</v>
      </c>
      <c r="U2">
        <v>103</v>
      </c>
      <c r="V2">
        <v>8</v>
      </c>
      <c r="W2">
        <v>10</v>
      </c>
      <c r="X2">
        <v>10</v>
      </c>
      <c r="Y2">
        <v>8</v>
      </c>
      <c r="Z2">
        <v>2</v>
      </c>
      <c r="AA2">
        <v>10</v>
      </c>
    </row>
    <row r="3" spans="1:27" x14ac:dyDescent="0.25">
      <c r="A3">
        <v>2</v>
      </c>
      <c r="B3" t="s">
        <v>20</v>
      </c>
      <c r="C3" t="s">
        <v>97</v>
      </c>
      <c r="D3" s="1">
        <v>35703</v>
      </c>
      <c r="E3" s="10">
        <f ca="1">INT(YEARFRAC(BaseFuncionarios[[#This Row],[Data de Nascimento]],TODAY()))</f>
        <v>23</v>
      </c>
      <c r="F3" t="s">
        <v>75</v>
      </c>
      <c r="G3" s="1">
        <v>42906</v>
      </c>
      <c r="H3" s="1"/>
      <c r="I3" s="7">
        <v>1795</v>
      </c>
      <c r="J3" s="7">
        <v>179.5</v>
      </c>
      <c r="K3" s="7">
        <v>53.85</v>
      </c>
      <c r="L3" s="7">
        <v>179.5</v>
      </c>
      <c r="M3" s="7">
        <v>215.4</v>
      </c>
      <c r="N3" s="9">
        <f>SUM(BaseFuncionarios[[#This Row],[Salario Base]:[VR]])</f>
        <v>2423.25</v>
      </c>
      <c r="O3" t="s">
        <v>14</v>
      </c>
      <c r="P3" t="s">
        <v>64</v>
      </c>
      <c r="Q3" t="s">
        <v>61</v>
      </c>
      <c r="R3" s="11">
        <f ca="1">INT(YEARFRAC(BaseFuncionarios[[#This Row],[Data de Contratacao]],TODAY()))</f>
        <v>3</v>
      </c>
      <c r="S3" s="11" t="str">
        <f ca="1">IF(BaseFuncionarios[[#This Row],[TEMPO DE EMPRESA]]&lt;=2,"0-2 anos",IF(BaseFuncionarios[[#This Row],[TEMPO DE EMPRESA]]&lt;=4,"2-4 anos",IF(BaseFuncionarios[[#This Row],[TEMPO DE EMPRESA]]&lt;=6,"4-6 anos","Acima de 6 anos")))</f>
        <v>2-4 anos</v>
      </c>
      <c r="T3">
        <v>46</v>
      </c>
      <c r="U3">
        <v>196</v>
      </c>
      <c r="V3">
        <v>9</v>
      </c>
      <c r="W3">
        <v>8</v>
      </c>
      <c r="X3">
        <v>10</v>
      </c>
      <c r="Y3">
        <v>7</v>
      </c>
      <c r="Z3">
        <v>10</v>
      </c>
      <c r="AA3">
        <v>10</v>
      </c>
    </row>
    <row r="4" spans="1:27" x14ac:dyDescent="0.25">
      <c r="A4">
        <v>3</v>
      </c>
      <c r="B4" t="s">
        <v>40</v>
      </c>
      <c r="C4" t="s">
        <v>97</v>
      </c>
      <c r="D4" s="1">
        <v>33786</v>
      </c>
      <c r="E4" s="10">
        <f ca="1">INT(YEARFRAC(BaseFuncionarios[[#This Row],[Data de Nascimento]],TODAY()))</f>
        <v>28</v>
      </c>
      <c r="F4" t="s">
        <v>72</v>
      </c>
      <c r="G4" s="1">
        <v>42387</v>
      </c>
      <c r="H4" s="1">
        <v>43087</v>
      </c>
      <c r="I4" s="7">
        <v>1599</v>
      </c>
      <c r="J4" s="7">
        <v>47.97</v>
      </c>
      <c r="K4" s="7">
        <v>47.97</v>
      </c>
      <c r="L4" s="7">
        <v>159.9</v>
      </c>
      <c r="M4" s="7">
        <v>191.88</v>
      </c>
      <c r="N4" s="9">
        <f>SUM(BaseFuncionarios[[#This Row],[Salario Base]:[VR]])</f>
        <v>2046.7200000000003</v>
      </c>
      <c r="O4" t="s">
        <v>18</v>
      </c>
      <c r="P4" t="s">
        <v>64</v>
      </c>
      <c r="Q4" t="s">
        <v>63</v>
      </c>
      <c r="R4" s="11">
        <f ca="1">INT(YEARFRAC(BaseFuncionarios[[#This Row],[Data de Contratacao]],TODAY()))</f>
        <v>5</v>
      </c>
      <c r="S4" s="11" t="str">
        <f ca="1">IF(BaseFuncionarios[[#This Row],[TEMPO DE EMPRESA]]&lt;=2,"0-2 anos",IF(BaseFuncionarios[[#This Row],[TEMPO DE EMPRESA]]&lt;=4,"2-4 anos",IF(BaseFuncionarios[[#This Row],[TEMPO DE EMPRESA]]&lt;=6,"4-6 anos","Acima de 6 anos")))</f>
        <v>4-6 anos</v>
      </c>
      <c r="T4">
        <v>28</v>
      </c>
      <c r="U4">
        <v>94</v>
      </c>
      <c r="V4">
        <v>9.8000000000000007</v>
      </c>
      <c r="W4">
        <v>10</v>
      </c>
      <c r="X4">
        <v>10</v>
      </c>
      <c r="Y4">
        <v>9</v>
      </c>
      <c r="Z4">
        <v>10</v>
      </c>
      <c r="AA4">
        <v>10</v>
      </c>
    </row>
    <row r="5" spans="1:27" x14ac:dyDescent="0.25">
      <c r="A5">
        <v>4</v>
      </c>
      <c r="B5" t="s">
        <v>44</v>
      </c>
      <c r="C5" t="s">
        <v>97</v>
      </c>
      <c r="D5" s="1">
        <v>36289</v>
      </c>
      <c r="E5" s="10">
        <f ca="1">INT(YEARFRAC(BaseFuncionarios[[#This Row],[Data de Nascimento]],TODAY()))</f>
        <v>22</v>
      </c>
      <c r="F5" t="s">
        <v>74</v>
      </c>
      <c r="G5" s="1">
        <v>42859</v>
      </c>
      <c r="H5" s="1"/>
      <c r="I5" s="7">
        <v>1797</v>
      </c>
      <c r="J5" s="7">
        <v>125.79</v>
      </c>
      <c r="K5" s="7">
        <v>233.61</v>
      </c>
      <c r="L5" s="7">
        <v>179.70000000000002</v>
      </c>
      <c r="M5" s="7">
        <v>215.64</v>
      </c>
      <c r="N5" s="9">
        <f>SUM(BaseFuncionarios[[#This Row],[Salario Base]:[VR]])</f>
        <v>2551.7399999999998</v>
      </c>
      <c r="O5" t="s">
        <v>18</v>
      </c>
      <c r="P5" t="s">
        <v>64</v>
      </c>
      <c r="Q5" t="s">
        <v>63</v>
      </c>
      <c r="R5" s="11">
        <f ca="1">INT(YEARFRAC(BaseFuncionarios[[#This Row],[Data de Contratacao]],TODAY()))</f>
        <v>4</v>
      </c>
      <c r="S5" s="11" t="str">
        <f ca="1">IF(BaseFuncionarios[[#This Row],[TEMPO DE EMPRESA]]&lt;=2,"0-2 anos",IF(BaseFuncionarios[[#This Row],[TEMPO DE EMPRESA]]&lt;=4,"2-4 anos",IF(BaseFuncionarios[[#This Row],[TEMPO DE EMPRESA]]&lt;=6,"4-6 anos","Acima de 6 anos")))</f>
        <v>2-4 anos</v>
      </c>
      <c r="T5">
        <v>39</v>
      </c>
      <c r="U5">
        <v>124</v>
      </c>
      <c r="V5">
        <v>7.6</v>
      </c>
      <c r="W5">
        <v>7</v>
      </c>
      <c r="X5">
        <v>8</v>
      </c>
      <c r="Y5">
        <v>4</v>
      </c>
      <c r="Z5">
        <v>10</v>
      </c>
      <c r="AA5">
        <v>9</v>
      </c>
    </row>
    <row r="6" spans="1:27" x14ac:dyDescent="0.25">
      <c r="A6">
        <v>5</v>
      </c>
      <c r="B6" t="s">
        <v>32</v>
      </c>
      <c r="C6" t="s">
        <v>98</v>
      </c>
      <c r="D6" s="1">
        <v>36494</v>
      </c>
      <c r="E6" s="10">
        <f ca="1">INT(YEARFRAC(BaseFuncionarios[[#This Row],[Data de Nascimento]],TODAY()))</f>
        <v>21</v>
      </c>
      <c r="F6" t="s">
        <v>76</v>
      </c>
      <c r="G6" s="1">
        <v>43202</v>
      </c>
      <c r="H6" s="1"/>
      <c r="I6" s="7">
        <v>1269</v>
      </c>
      <c r="J6" s="7">
        <v>101.52</v>
      </c>
      <c r="K6" s="7">
        <v>164.97</v>
      </c>
      <c r="L6" s="7">
        <v>126.9</v>
      </c>
      <c r="M6" s="7">
        <v>152.28</v>
      </c>
      <c r="N6" s="9">
        <f>SUM(BaseFuncionarios[[#This Row],[Salario Base]:[VR]])</f>
        <v>1814.67</v>
      </c>
      <c r="O6" t="s">
        <v>13</v>
      </c>
      <c r="P6" t="s">
        <v>64</v>
      </c>
      <c r="Q6" t="s">
        <v>62</v>
      </c>
      <c r="R6" s="11">
        <f ca="1">INT(YEARFRAC(BaseFuncionarios[[#This Row],[Data de Contratacao]],TODAY()))</f>
        <v>3</v>
      </c>
      <c r="S6" s="11" t="str">
        <f ca="1">IF(BaseFuncionarios[[#This Row],[TEMPO DE EMPRESA]]&lt;=2,"0-2 anos",IF(BaseFuncionarios[[#This Row],[TEMPO DE EMPRESA]]&lt;=4,"2-4 anos",IF(BaseFuncionarios[[#This Row],[TEMPO DE EMPRESA]]&lt;=6,"4-6 anos","Acima de 6 anos")))</f>
        <v>2-4 anos</v>
      </c>
      <c r="T6">
        <v>42</v>
      </c>
      <c r="U6">
        <v>82</v>
      </c>
      <c r="V6">
        <v>8.1999999999999993</v>
      </c>
      <c r="W6">
        <v>7</v>
      </c>
      <c r="X6">
        <v>8</v>
      </c>
      <c r="Y6">
        <v>6</v>
      </c>
      <c r="Z6">
        <v>10</v>
      </c>
      <c r="AA6">
        <v>10</v>
      </c>
    </row>
    <row r="7" spans="1:27" x14ac:dyDescent="0.25">
      <c r="A7">
        <v>6</v>
      </c>
      <c r="B7" t="s">
        <v>39</v>
      </c>
      <c r="C7" t="s">
        <v>98</v>
      </c>
      <c r="D7" s="1">
        <v>34826</v>
      </c>
      <c r="E7" s="10">
        <f ca="1">INT(YEARFRAC(BaseFuncionarios[[#This Row],[Data de Nascimento]],TODAY()))</f>
        <v>26</v>
      </c>
      <c r="F7" t="s">
        <v>73</v>
      </c>
      <c r="G7" s="1">
        <v>41396</v>
      </c>
      <c r="H7" s="1"/>
      <c r="I7" s="7">
        <v>11382</v>
      </c>
      <c r="J7" s="7">
        <v>213.62</v>
      </c>
      <c r="K7" s="7">
        <v>1281.72</v>
      </c>
      <c r="L7" s="7">
        <v>1068.1000000000001</v>
      </c>
      <c r="M7" s="7">
        <v>1281.72</v>
      </c>
      <c r="N7" s="9">
        <f>SUM(BaseFuncionarios[[#This Row],[Salario Base]:[VR]])</f>
        <v>15227.16</v>
      </c>
      <c r="O7" t="s">
        <v>17</v>
      </c>
      <c r="P7" t="s">
        <v>58</v>
      </c>
      <c r="Q7" t="s">
        <v>61</v>
      </c>
      <c r="R7" s="11">
        <f ca="1">INT(YEARFRAC(BaseFuncionarios[[#This Row],[Data de Contratacao]],TODAY()))</f>
        <v>8</v>
      </c>
      <c r="S7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7">
        <v>60</v>
      </c>
      <c r="U7">
        <v>145</v>
      </c>
      <c r="V7">
        <v>9.6</v>
      </c>
      <c r="W7">
        <v>10</v>
      </c>
      <c r="X7">
        <v>10</v>
      </c>
      <c r="Y7">
        <v>10</v>
      </c>
      <c r="Z7">
        <v>9</v>
      </c>
      <c r="AA7">
        <v>9</v>
      </c>
    </row>
    <row r="8" spans="1:27" x14ac:dyDescent="0.25">
      <c r="A8">
        <v>7</v>
      </c>
      <c r="B8" t="s">
        <v>25</v>
      </c>
      <c r="C8" t="s">
        <v>97</v>
      </c>
      <c r="D8" s="1">
        <v>29114</v>
      </c>
      <c r="E8" s="10">
        <f ca="1">INT(YEARFRAC(BaseFuncionarios[[#This Row],[Data de Nascimento]],TODAY()))</f>
        <v>41</v>
      </c>
      <c r="F8" t="s">
        <v>78</v>
      </c>
      <c r="G8" s="1">
        <v>41948</v>
      </c>
      <c r="H8" s="1">
        <v>42648</v>
      </c>
      <c r="I8" s="7">
        <v>11518</v>
      </c>
      <c r="J8" s="7">
        <v>436.95</v>
      </c>
      <c r="K8" s="7">
        <v>1310.85</v>
      </c>
      <c r="L8" s="7">
        <v>873.90000000000009</v>
      </c>
      <c r="M8" s="7">
        <v>1048.68</v>
      </c>
      <c r="N8" s="9">
        <f>SUM(BaseFuncionarios[[#This Row],[Salario Base]:[VR]])</f>
        <v>15188.380000000001</v>
      </c>
      <c r="O8" t="s">
        <v>19</v>
      </c>
      <c r="P8" t="s">
        <v>58</v>
      </c>
      <c r="Q8" t="s">
        <v>62</v>
      </c>
      <c r="R8" s="11">
        <f ca="1">INT(YEARFRAC(BaseFuncionarios[[#This Row],[Data de Contratacao]],TODAY()))</f>
        <v>6</v>
      </c>
      <c r="S8" s="11" t="str">
        <f ca="1">IF(BaseFuncionarios[[#This Row],[TEMPO DE EMPRESA]]&lt;=2,"0-2 anos",IF(BaseFuncionarios[[#This Row],[TEMPO DE EMPRESA]]&lt;=4,"2-4 anos",IF(BaseFuncionarios[[#This Row],[TEMPO DE EMPRESA]]&lt;=6,"4-6 anos","Acima de 6 anos")))</f>
        <v>4-6 anos</v>
      </c>
      <c r="T8">
        <v>13</v>
      </c>
      <c r="U8">
        <v>114</v>
      </c>
      <c r="V8">
        <v>7.4</v>
      </c>
      <c r="W8">
        <v>6</v>
      </c>
      <c r="X8">
        <v>8</v>
      </c>
      <c r="Y8">
        <v>3</v>
      </c>
      <c r="Z8">
        <v>10</v>
      </c>
      <c r="AA8">
        <v>10</v>
      </c>
    </row>
    <row r="9" spans="1:27" x14ac:dyDescent="0.25">
      <c r="A9">
        <v>8</v>
      </c>
      <c r="B9" t="s">
        <v>26</v>
      </c>
      <c r="C9" t="s">
        <v>98</v>
      </c>
      <c r="D9" s="1">
        <v>32259</v>
      </c>
      <c r="E9" s="10">
        <f ca="1">INT(YEARFRAC(BaseFuncionarios[[#This Row],[Data de Nascimento]],TODAY()))</f>
        <v>33</v>
      </c>
      <c r="F9" t="s">
        <v>77</v>
      </c>
      <c r="G9" s="1">
        <v>41445</v>
      </c>
      <c r="H9" s="1"/>
      <c r="I9" s="7">
        <v>7505</v>
      </c>
      <c r="J9" s="7">
        <v>652.4</v>
      </c>
      <c r="K9" s="7">
        <v>848.12</v>
      </c>
      <c r="L9" s="7">
        <v>652.40000000000009</v>
      </c>
      <c r="M9" s="7">
        <v>782.88</v>
      </c>
      <c r="N9" s="9">
        <f>SUM(BaseFuncionarios[[#This Row],[Salario Base]:[VR]])</f>
        <v>10440.799999999999</v>
      </c>
      <c r="O9" t="s">
        <v>15</v>
      </c>
      <c r="P9" t="s">
        <v>60</v>
      </c>
      <c r="Q9" t="s">
        <v>61</v>
      </c>
      <c r="R9" s="11">
        <f ca="1">INT(YEARFRAC(BaseFuncionarios[[#This Row],[Data de Contratacao]],TODAY()))</f>
        <v>7</v>
      </c>
      <c r="S9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9">
        <v>37</v>
      </c>
      <c r="U9">
        <v>174</v>
      </c>
      <c r="V9">
        <v>6.8</v>
      </c>
      <c r="W9">
        <v>7</v>
      </c>
      <c r="X9">
        <v>4</v>
      </c>
      <c r="Y9">
        <v>3</v>
      </c>
      <c r="Z9">
        <v>10</v>
      </c>
      <c r="AA9">
        <v>10</v>
      </c>
    </row>
    <row r="10" spans="1:27" x14ac:dyDescent="0.25">
      <c r="A10">
        <v>9</v>
      </c>
      <c r="B10" t="s">
        <v>50</v>
      </c>
      <c r="C10" t="s">
        <v>98</v>
      </c>
      <c r="D10" s="1">
        <v>35323</v>
      </c>
      <c r="E10" s="10">
        <f ca="1">INT(YEARFRAC(BaseFuncionarios[[#This Row],[Data de Nascimento]],TODAY()))</f>
        <v>24</v>
      </c>
      <c r="F10" t="s">
        <v>77</v>
      </c>
      <c r="G10" s="1">
        <v>41893</v>
      </c>
      <c r="H10" s="1"/>
      <c r="I10" s="7">
        <v>7632</v>
      </c>
      <c r="J10" s="7">
        <v>434.21</v>
      </c>
      <c r="K10" s="7">
        <v>868.42</v>
      </c>
      <c r="L10" s="7">
        <v>620.30000000000007</v>
      </c>
      <c r="M10" s="7">
        <v>744.36</v>
      </c>
      <c r="N10" s="9">
        <f>SUM(BaseFuncionarios[[#This Row],[Salario Base]:[VR]])</f>
        <v>10299.289999999999</v>
      </c>
      <c r="O10" t="s">
        <v>15</v>
      </c>
      <c r="P10" t="s">
        <v>60</v>
      </c>
      <c r="Q10" t="s">
        <v>61</v>
      </c>
      <c r="R10" s="11">
        <f ca="1">INT(YEARFRAC(BaseFuncionarios[[#This Row],[Data de Contratacao]],TODAY()))</f>
        <v>6</v>
      </c>
      <c r="S10" s="11" t="str">
        <f ca="1">IF(BaseFuncionarios[[#This Row],[TEMPO DE EMPRESA]]&lt;=2,"0-2 anos",IF(BaseFuncionarios[[#This Row],[TEMPO DE EMPRESA]]&lt;=4,"2-4 anos",IF(BaseFuncionarios[[#This Row],[TEMPO DE EMPRESA]]&lt;=6,"4-6 anos","Acima de 6 anos")))</f>
        <v>4-6 anos</v>
      </c>
      <c r="T10">
        <v>32</v>
      </c>
      <c r="U10">
        <v>132</v>
      </c>
      <c r="V10">
        <v>6.4</v>
      </c>
      <c r="W10">
        <v>0</v>
      </c>
      <c r="X10">
        <v>10</v>
      </c>
      <c r="Y10">
        <v>2</v>
      </c>
      <c r="Z10">
        <v>10</v>
      </c>
      <c r="AA10">
        <v>10</v>
      </c>
    </row>
    <row r="11" spans="1:27" x14ac:dyDescent="0.25">
      <c r="A11">
        <v>10</v>
      </c>
      <c r="B11" t="s">
        <v>48</v>
      </c>
      <c r="C11" t="s">
        <v>98</v>
      </c>
      <c r="D11" s="1">
        <v>32830</v>
      </c>
      <c r="E11" s="10">
        <f ca="1">INT(YEARFRAC(BaseFuncionarios[[#This Row],[Data de Nascimento]],TODAY()))</f>
        <v>31</v>
      </c>
      <c r="F11" t="s">
        <v>66</v>
      </c>
      <c r="G11" s="1">
        <v>41279</v>
      </c>
      <c r="H11" s="1"/>
      <c r="I11" s="7">
        <v>10661</v>
      </c>
      <c r="J11" s="7">
        <v>754.96</v>
      </c>
      <c r="K11" s="7">
        <v>660.59</v>
      </c>
      <c r="L11" s="7">
        <v>943.7</v>
      </c>
      <c r="M11" s="7">
        <v>1132.44</v>
      </c>
      <c r="N11" s="9">
        <f>SUM(BaseFuncionarios[[#This Row],[Salario Base]:[VR]])</f>
        <v>14152.69</v>
      </c>
      <c r="O11" t="s">
        <v>21</v>
      </c>
      <c r="P11" t="s">
        <v>58</v>
      </c>
      <c r="Q11" t="s">
        <v>63</v>
      </c>
      <c r="R11" s="11">
        <f ca="1">INT(YEARFRAC(BaseFuncionarios[[#This Row],[Data de Contratacao]],TODAY()))</f>
        <v>8</v>
      </c>
      <c r="S11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11">
        <v>7</v>
      </c>
      <c r="U11">
        <v>122</v>
      </c>
      <c r="V11">
        <v>9.6</v>
      </c>
      <c r="W11">
        <v>10</v>
      </c>
      <c r="X11">
        <v>10</v>
      </c>
      <c r="Y11">
        <v>8</v>
      </c>
      <c r="Z11">
        <v>10</v>
      </c>
      <c r="AA11">
        <v>10</v>
      </c>
    </row>
    <row r="12" spans="1:27" x14ac:dyDescent="0.25">
      <c r="A12">
        <v>11</v>
      </c>
      <c r="B12" t="s">
        <v>47</v>
      </c>
      <c r="C12" t="s">
        <v>98</v>
      </c>
      <c r="D12" s="1">
        <v>28509</v>
      </c>
      <c r="E12" s="10">
        <f ca="1">INT(YEARFRAC(BaseFuncionarios[[#This Row],[Data de Nascimento]],TODAY()))</f>
        <v>43</v>
      </c>
      <c r="F12" t="s">
        <v>71</v>
      </c>
      <c r="G12" s="1">
        <v>42614</v>
      </c>
      <c r="H12" s="1"/>
      <c r="I12" s="7">
        <v>6256</v>
      </c>
      <c r="J12" s="7">
        <v>476.1</v>
      </c>
      <c r="K12" s="7">
        <v>618.92999999999995</v>
      </c>
      <c r="L12" s="7">
        <v>476.1</v>
      </c>
      <c r="M12" s="7">
        <v>571.31999999999994</v>
      </c>
      <c r="N12" s="9">
        <f>SUM(BaseFuncionarios[[#This Row],[Salario Base]:[VR]])</f>
        <v>8398.4500000000007</v>
      </c>
      <c r="O12" t="s">
        <v>22</v>
      </c>
      <c r="P12" t="s">
        <v>60</v>
      </c>
      <c r="Q12" t="s">
        <v>62</v>
      </c>
      <c r="R12" s="11">
        <f ca="1">INT(YEARFRAC(BaseFuncionarios[[#This Row],[Data de Contratacao]],TODAY()))</f>
        <v>4</v>
      </c>
      <c r="S12" s="11" t="str">
        <f ca="1">IF(BaseFuncionarios[[#This Row],[TEMPO DE EMPRESA]]&lt;=2,"0-2 anos",IF(BaseFuncionarios[[#This Row],[TEMPO DE EMPRESA]]&lt;=4,"2-4 anos",IF(BaseFuncionarios[[#This Row],[TEMPO DE EMPRESA]]&lt;=6,"4-6 anos","Acima de 6 anos")))</f>
        <v>2-4 anos</v>
      </c>
      <c r="T12">
        <v>19</v>
      </c>
      <c r="U12">
        <v>82</v>
      </c>
      <c r="V12">
        <v>8.4</v>
      </c>
      <c r="W12">
        <v>8</v>
      </c>
      <c r="X12">
        <v>10</v>
      </c>
      <c r="Y12">
        <v>8</v>
      </c>
      <c r="Z12">
        <v>10</v>
      </c>
      <c r="AA12">
        <v>6</v>
      </c>
    </row>
    <row r="13" spans="1:27" x14ac:dyDescent="0.25">
      <c r="A13">
        <v>12</v>
      </c>
      <c r="B13" t="s">
        <v>46</v>
      </c>
      <c r="C13" t="s">
        <v>97</v>
      </c>
      <c r="D13" s="1">
        <v>35335</v>
      </c>
      <c r="E13" s="10">
        <f ca="1">INT(YEARFRAC(BaseFuncionarios[[#This Row],[Data de Nascimento]],TODAY()))</f>
        <v>24</v>
      </c>
      <c r="F13" t="s">
        <v>70</v>
      </c>
      <c r="G13" s="1">
        <v>41905</v>
      </c>
      <c r="H13" s="1"/>
      <c r="I13" s="7">
        <v>959</v>
      </c>
      <c r="J13" s="7">
        <v>28.77</v>
      </c>
      <c r="K13" s="7">
        <v>47.95</v>
      </c>
      <c r="L13" s="7">
        <v>95.9</v>
      </c>
      <c r="M13" s="7">
        <v>115.08</v>
      </c>
      <c r="N13" s="9">
        <f>SUM(BaseFuncionarios[[#This Row],[Salario Base]:[VR]])</f>
        <v>1246.7</v>
      </c>
      <c r="O13" t="s">
        <v>13</v>
      </c>
      <c r="P13" t="s">
        <v>64</v>
      </c>
      <c r="Q13" t="s">
        <v>62</v>
      </c>
      <c r="R13" s="11">
        <f ca="1">INT(YEARFRAC(BaseFuncionarios[[#This Row],[Data de Contratacao]],TODAY()))</f>
        <v>6</v>
      </c>
      <c r="S13" s="11" t="str">
        <f ca="1">IF(BaseFuncionarios[[#This Row],[TEMPO DE EMPRESA]]&lt;=2,"0-2 anos",IF(BaseFuncionarios[[#This Row],[TEMPO DE EMPRESA]]&lt;=4,"2-4 anos",IF(BaseFuncionarios[[#This Row],[TEMPO DE EMPRESA]]&lt;=6,"4-6 anos","Acima de 6 anos")))</f>
        <v>4-6 anos</v>
      </c>
      <c r="T13">
        <v>22</v>
      </c>
      <c r="U13">
        <v>81</v>
      </c>
      <c r="V13">
        <v>5.8</v>
      </c>
      <c r="W13">
        <v>8</v>
      </c>
      <c r="X13">
        <v>8</v>
      </c>
      <c r="Y13">
        <v>3</v>
      </c>
      <c r="Z13">
        <v>1</v>
      </c>
      <c r="AA13">
        <v>9</v>
      </c>
    </row>
    <row r="14" spans="1:27" x14ac:dyDescent="0.25">
      <c r="A14">
        <v>13</v>
      </c>
      <c r="B14" t="s">
        <v>31</v>
      </c>
      <c r="C14" t="s">
        <v>97</v>
      </c>
      <c r="D14" s="1">
        <v>35052</v>
      </c>
      <c r="E14" s="10">
        <f ca="1">INT(YEARFRAC(BaseFuncionarios[[#This Row],[Data de Nascimento]],TODAY()))</f>
        <v>25</v>
      </c>
      <c r="F14" t="s">
        <v>71</v>
      </c>
      <c r="G14" s="1">
        <v>41622</v>
      </c>
      <c r="H14" s="1"/>
      <c r="I14" s="7">
        <v>965</v>
      </c>
      <c r="J14" s="7">
        <v>48.25</v>
      </c>
      <c r="K14" s="7">
        <v>96.5</v>
      </c>
      <c r="L14" s="7">
        <v>96.5</v>
      </c>
      <c r="M14" s="7">
        <v>115.8</v>
      </c>
      <c r="N14" s="9">
        <f>SUM(BaseFuncionarios[[#This Row],[Salario Base]:[VR]])</f>
        <v>1322.05</v>
      </c>
      <c r="O14" t="s">
        <v>18</v>
      </c>
      <c r="P14" t="s">
        <v>64</v>
      </c>
      <c r="Q14" t="s">
        <v>63</v>
      </c>
      <c r="R14" s="11">
        <f ca="1">INT(YEARFRAC(BaseFuncionarios[[#This Row],[Data de Contratacao]],TODAY()))</f>
        <v>7</v>
      </c>
      <c r="S14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14">
        <v>13</v>
      </c>
      <c r="U14">
        <v>153</v>
      </c>
      <c r="V14">
        <v>8.4</v>
      </c>
      <c r="W14">
        <v>6</v>
      </c>
      <c r="X14">
        <v>8</v>
      </c>
      <c r="Y14">
        <v>9</v>
      </c>
      <c r="Z14">
        <v>9</v>
      </c>
      <c r="AA14">
        <v>10</v>
      </c>
    </row>
    <row r="15" spans="1:27" x14ac:dyDescent="0.25">
      <c r="A15">
        <v>14</v>
      </c>
      <c r="B15" t="s">
        <v>35</v>
      </c>
      <c r="C15" t="s">
        <v>98</v>
      </c>
      <c r="D15" s="1">
        <v>34960</v>
      </c>
      <c r="E15" s="10">
        <f ca="1">INT(YEARFRAC(BaseFuncionarios[[#This Row],[Data de Nascimento]],TODAY()))</f>
        <v>25</v>
      </c>
      <c r="F15" t="s">
        <v>69</v>
      </c>
      <c r="G15" s="1">
        <v>41530</v>
      </c>
      <c r="H15" s="1"/>
      <c r="I15" s="7">
        <v>978</v>
      </c>
      <c r="J15" s="7">
        <v>48.9</v>
      </c>
      <c r="K15" s="7">
        <v>78.239999999999995</v>
      </c>
      <c r="L15" s="7">
        <v>97.800000000000011</v>
      </c>
      <c r="M15" s="7">
        <v>117.36</v>
      </c>
      <c r="N15" s="9">
        <f>SUM(BaseFuncionarios[[#This Row],[Salario Base]:[VR]])</f>
        <v>1320.3</v>
      </c>
      <c r="O15" t="s">
        <v>18</v>
      </c>
      <c r="P15" t="s">
        <v>64</v>
      </c>
      <c r="Q15" t="s">
        <v>63</v>
      </c>
      <c r="R15" s="11">
        <f ca="1">INT(YEARFRAC(BaseFuncionarios[[#This Row],[Data de Contratacao]],TODAY()))</f>
        <v>7</v>
      </c>
      <c r="S15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15">
        <v>51</v>
      </c>
      <c r="U15">
        <v>74</v>
      </c>
      <c r="V15">
        <v>8.1999999999999993</v>
      </c>
      <c r="W15">
        <v>7</v>
      </c>
      <c r="X15">
        <v>7</v>
      </c>
      <c r="Y15">
        <v>8</v>
      </c>
      <c r="Z15">
        <v>10</v>
      </c>
      <c r="AA15">
        <v>9</v>
      </c>
    </row>
    <row r="16" spans="1:27" x14ac:dyDescent="0.25">
      <c r="A16">
        <v>15</v>
      </c>
      <c r="B16" t="s">
        <v>51</v>
      </c>
      <c r="C16" t="s">
        <v>97</v>
      </c>
      <c r="D16" s="1">
        <v>29553</v>
      </c>
      <c r="E16" s="10">
        <f ca="1">INT(YEARFRAC(BaseFuncionarios[[#This Row],[Data de Nascimento]],TODAY()))</f>
        <v>40</v>
      </c>
      <c r="F16" t="s">
        <v>76</v>
      </c>
      <c r="G16" s="1">
        <v>41286</v>
      </c>
      <c r="H16" s="1">
        <v>41986</v>
      </c>
      <c r="I16" s="7">
        <v>10000</v>
      </c>
      <c r="J16" s="7">
        <v>592.76</v>
      </c>
      <c r="K16" s="7">
        <v>931.48</v>
      </c>
      <c r="L16" s="7">
        <v>846.80000000000007</v>
      </c>
      <c r="M16" s="7">
        <v>1016.16</v>
      </c>
      <c r="N16" s="9">
        <f>SUM(BaseFuncionarios[[#This Row],[Salario Base]:[VR]])</f>
        <v>13387.199999999999</v>
      </c>
      <c r="O16" t="s">
        <v>17</v>
      </c>
      <c r="P16" t="s">
        <v>58</v>
      </c>
      <c r="Q16" t="s">
        <v>61</v>
      </c>
      <c r="R16" s="11">
        <f ca="1">INT(YEARFRAC(BaseFuncionarios[[#This Row],[Data de Contratacao]],TODAY()))</f>
        <v>8</v>
      </c>
      <c r="S16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16">
        <v>56</v>
      </c>
      <c r="U16">
        <v>11</v>
      </c>
      <c r="V16">
        <v>8.8000000000000007</v>
      </c>
      <c r="W16">
        <v>7</v>
      </c>
      <c r="X16">
        <v>8</v>
      </c>
      <c r="Y16">
        <v>9</v>
      </c>
      <c r="Z16">
        <v>10</v>
      </c>
      <c r="AA16">
        <v>10</v>
      </c>
    </row>
    <row r="17" spans="1:27" x14ac:dyDescent="0.25">
      <c r="A17">
        <v>16</v>
      </c>
      <c r="B17" t="s">
        <v>52</v>
      </c>
      <c r="C17" t="s">
        <v>97</v>
      </c>
      <c r="D17" s="1">
        <v>30989</v>
      </c>
      <c r="E17" s="10">
        <f ca="1">INT(YEARFRAC(BaseFuncionarios[[#This Row],[Data de Nascimento]],TODAY()))</f>
        <v>36</v>
      </c>
      <c r="F17" t="s">
        <v>69</v>
      </c>
      <c r="G17" s="1">
        <v>41343</v>
      </c>
      <c r="H17" s="1"/>
      <c r="I17" s="7">
        <v>16466</v>
      </c>
      <c r="J17" s="7">
        <v>1023.26</v>
      </c>
      <c r="K17" s="7">
        <v>1607.98</v>
      </c>
      <c r="L17" s="7">
        <v>1461.8000000000002</v>
      </c>
      <c r="M17" s="7">
        <v>1754.1599999999999</v>
      </c>
      <c r="N17" s="9">
        <f>SUM(BaseFuncionarios[[#This Row],[Salario Base]:[VR]])</f>
        <v>22313.199999999997</v>
      </c>
      <c r="O17" t="s">
        <v>29</v>
      </c>
      <c r="P17" t="s">
        <v>59</v>
      </c>
      <c r="Q17" t="s">
        <v>63</v>
      </c>
      <c r="R17" s="11">
        <f ca="1">INT(YEARFRAC(BaseFuncionarios[[#This Row],[Data de Contratacao]],TODAY()))</f>
        <v>8</v>
      </c>
      <c r="S17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17">
        <v>41</v>
      </c>
      <c r="U17">
        <v>58</v>
      </c>
      <c r="V17">
        <v>7.4</v>
      </c>
      <c r="W17">
        <v>1</v>
      </c>
      <c r="X17">
        <v>7</v>
      </c>
      <c r="Y17">
        <v>9</v>
      </c>
      <c r="Z17">
        <v>10</v>
      </c>
      <c r="AA17">
        <v>10</v>
      </c>
    </row>
    <row r="18" spans="1:27" x14ac:dyDescent="0.25">
      <c r="A18">
        <v>17</v>
      </c>
      <c r="B18" t="s">
        <v>42</v>
      </c>
      <c r="C18" t="s">
        <v>97</v>
      </c>
      <c r="D18" s="1">
        <v>34749</v>
      </c>
      <c r="E18" s="10">
        <f ca="1">INT(YEARFRAC(BaseFuncionarios[[#This Row],[Data de Nascimento]],TODAY()))</f>
        <v>26</v>
      </c>
      <c r="F18" t="s">
        <v>74</v>
      </c>
      <c r="G18" s="1">
        <v>41319</v>
      </c>
      <c r="H18" s="1"/>
      <c r="I18" s="7">
        <v>14887</v>
      </c>
      <c r="J18" s="7">
        <v>1072.8800000000001</v>
      </c>
      <c r="K18" s="7">
        <v>1341.1</v>
      </c>
      <c r="L18" s="7">
        <v>1341.1000000000001</v>
      </c>
      <c r="M18" s="7">
        <v>1609.32</v>
      </c>
      <c r="N18" s="9">
        <f>SUM(BaseFuncionarios[[#This Row],[Salario Base]:[VR]])</f>
        <v>20251.399999999998</v>
      </c>
      <c r="O18" t="s">
        <v>29</v>
      </c>
      <c r="P18" t="s">
        <v>59</v>
      </c>
      <c r="Q18" t="s">
        <v>63</v>
      </c>
      <c r="R18" s="11">
        <f ca="1">INT(YEARFRAC(BaseFuncionarios[[#This Row],[Data de Contratacao]],TODAY()))</f>
        <v>8</v>
      </c>
      <c r="S18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18">
        <v>23</v>
      </c>
      <c r="U18">
        <v>32</v>
      </c>
      <c r="V18">
        <v>7.8</v>
      </c>
      <c r="W18">
        <v>7</v>
      </c>
      <c r="X18">
        <v>10</v>
      </c>
      <c r="Y18">
        <v>7</v>
      </c>
      <c r="Z18">
        <v>9</v>
      </c>
      <c r="AA18">
        <v>6</v>
      </c>
    </row>
    <row r="19" spans="1:27" x14ac:dyDescent="0.25">
      <c r="A19">
        <v>18</v>
      </c>
      <c r="B19" t="s">
        <v>23</v>
      </c>
      <c r="C19" t="s">
        <v>97</v>
      </c>
      <c r="D19" s="1">
        <v>35709</v>
      </c>
      <c r="E19" s="10">
        <f ca="1">INT(YEARFRAC(BaseFuncionarios[[#This Row],[Data de Nascimento]],TODAY()))</f>
        <v>23</v>
      </c>
      <c r="F19" t="s">
        <v>73</v>
      </c>
      <c r="G19" s="1">
        <v>42279</v>
      </c>
      <c r="H19" s="1"/>
      <c r="I19" s="7">
        <v>1301</v>
      </c>
      <c r="J19" s="7">
        <v>65.05</v>
      </c>
      <c r="K19" s="7">
        <v>182.14</v>
      </c>
      <c r="L19" s="7">
        <v>130.1</v>
      </c>
      <c r="M19" s="7">
        <v>156.12</v>
      </c>
      <c r="N19" s="9">
        <f>SUM(BaseFuncionarios[[#This Row],[Salario Base]:[VR]])</f>
        <v>1834.4099999999999</v>
      </c>
      <c r="O19" t="s">
        <v>18</v>
      </c>
      <c r="P19" t="s">
        <v>64</v>
      </c>
      <c r="Q19" t="s">
        <v>63</v>
      </c>
      <c r="R19" s="11">
        <f ca="1">INT(YEARFRAC(BaseFuncionarios[[#This Row],[Data de Contratacao]],TODAY()))</f>
        <v>5</v>
      </c>
      <c r="S19" s="11" t="str">
        <f ca="1">IF(BaseFuncionarios[[#This Row],[TEMPO DE EMPRESA]]&lt;=2,"0-2 anos",IF(BaseFuncionarios[[#This Row],[TEMPO DE EMPRESA]]&lt;=4,"2-4 anos",IF(BaseFuncionarios[[#This Row],[TEMPO DE EMPRESA]]&lt;=6,"4-6 anos","Acima de 6 anos")))</f>
        <v>4-6 anos</v>
      </c>
      <c r="T19">
        <v>16</v>
      </c>
      <c r="U19">
        <v>160</v>
      </c>
      <c r="V19">
        <v>7.6</v>
      </c>
      <c r="W19">
        <v>8</v>
      </c>
      <c r="X19">
        <v>1</v>
      </c>
      <c r="Y19">
        <v>9</v>
      </c>
      <c r="Z19">
        <v>10</v>
      </c>
      <c r="AA19">
        <v>10</v>
      </c>
    </row>
    <row r="20" spans="1:27" x14ac:dyDescent="0.25">
      <c r="A20">
        <v>19</v>
      </c>
      <c r="B20" t="s">
        <v>34</v>
      </c>
      <c r="C20" t="s">
        <v>98</v>
      </c>
      <c r="D20" s="1">
        <v>32151</v>
      </c>
      <c r="E20" s="10">
        <f ca="1">INT(YEARFRAC(BaseFuncionarios[[#This Row],[Data de Nascimento]],TODAY()))</f>
        <v>33</v>
      </c>
      <c r="F20" t="s">
        <v>78</v>
      </c>
      <c r="G20" s="1">
        <v>41526</v>
      </c>
      <c r="H20" s="1"/>
      <c r="I20" s="7">
        <v>6103</v>
      </c>
      <c r="J20" s="7">
        <v>385.7</v>
      </c>
      <c r="K20" s="7">
        <v>165.3</v>
      </c>
      <c r="L20" s="7">
        <v>551</v>
      </c>
      <c r="M20" s="7">
        <v>661.19999999999993</v>
      </c>
      <c r="N20" s="9">
        <f>SUM(BaseFuncionarios[[#This Row],[Salario Base]:[VR]])</f>
        <v>7866.2</v>
      </c>
      <c r="O20" t="s">
        <v>15</v>
      </c>
      <c r="P20" t="s">
        <v>60</v>
      </c>
      <c r="Q20" t="s">
        <v>61</v>
      </c>
      <c r="R20" s="11">
        <f ca="1">INT(YEARFRAC(BaseFuncionarios[[#This Row],[Data de Contratacao]],TODAY()))</f>
        <v>7</v>
      </c>
      <c r="S20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20">
        <v>60</v>
      </c>
      <c r="U20">
        <v>154</v>
      </c>
      <c r="V20">
        <v>7.2</v>
      </c>
      <c r="W20">
        <v>10</v>
      </c>
      <c r="X20">
        <v>8</v>
      </c>
      <c r="Y20">
        <v>8</v>
      </c>
      <c r="Z20">
        <v>2</v>
      </c>
      <c r="AA20">
        <v>8</v>
      </c>
    </row>
    <row r="21" spans="1:27" x14ac:dyDescent="0.25">
      <c r="A21">
        <v>20</v>
      </c>
      <c r="B21" t="s">
        <v>43</v>
      </c>
      <c r="C21" t="s">
        <v>98</v>
      </c>
      <c r="D21" s="1">
        <v>35084</v>
      </c>
      <c r="E21" s="10">
        <f ca="1">INT(YEARFRAC(BaseFuncionarios[[#This Row],[Data de Nascimento]],TODAY()))</f>
        <v>25</v>
      </c>
      <c r="F21" t="s">
        <v>68</v>
      </c>
      <c r="G21" s="1">
        <v>41654</v>
      </c>
      <c r="H21" s="1">
        <v>42354</v>
      </c>
      <c r="I21" s="7">
        <v>1924</v>
      </c>
      <c r="J21" s="7">
        <v>134.68</v>
      </c>
      <c r="K21" s="7">
        <v>192.4</v>
      </c>
      <c r="L21" s="7">
        <v>192.4</v>
      </c>
      <c r="M21" s="7">
        <v>230.88</v>
      </c>
      <c r="N21" s="9">
        <f>SUM(BaseFuncionarios[[#This Row],[Salario Base]:[VR]])</f>
        <v>2674.36</v>
      </c>
      <c r="O21" t="s">
        <v>13</v>
      </c>
      <c r="P21" t="s">
        <v>64</v>
      </c>
      <c r="Q21" t="s">
        <v>62</v>
      </c>
      <c r="R21" s="11">
        <f ca="1">INT(YEARFRAC(BaseFuncionarios[[#This Row],[Data de Contratacao]],TODAY()))</f>
        <v>7</v>
      </c>
      <c r="S21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21">
        <v>36</v>
      </c>
      <c r="U21">
        <v>183</v>
      </c>
      <c r="V21">
        <v>7.4</v>
      </c>
      <c r="W21">
        <v>7</v>
      </c>
      <c r="X21">
        <v>10</v>
      </c>
      <c r="Y21">
        <v>2</v>
      </c>
      <c r="Z21">
        <v>10</v>
      </c>
      <c r="AA21">
        <v>8</v>
      </c>
    </row>
    <row r="22" spans="1:27" x14ac:dyDescent="0.25">
      <c r="A22">
        <v>21</v>
      </c>
      <c r="B22" t="s">
        <v>24</v>
      </c>
      <c r="C22" t="s">
        <v>98</v>
      </c>
      <c r="D22" s="1">
        <v>30682</v>
      </c>
      <c r="E22" s="10">
        <f ca="1">INT(YEARFRAC(BaseFuncionarios[[#This Row],[Data de Nascimento]],TODAY()))</f>
        <v>37</v>
      </c>
      <c r="F22" t="s">
        <v>72</v>
      </c>
      <c r="G22" s="1">
        <v>41426</v>
      </c>
      <c r="H22" s="1"/>
      <c r="I22" s="7">
        <v>940</v>
      </c>
      <c r="J22" s="7">
        <v>94</v>
      </c>
      <c r="K22" s="7">
        <v>122.2</v>
      </c>
      <c r="L22" s="7">
        <v>94</v>
      </c>
      <c r="M22" s="7">
        <v>112.8</v>
      </c>
      <c r="N22" s="9">
        <f>SUM(BaseFuncionarios[[#This Row],[Salario Base]:[VR]])</f>
        <v>1363</v>
      </c>
      <c r="O22" t="s">
        <v>14</v>
      </c>
      <c r="P22" t="s">
        <v>64</v>
      </c>
      <c r="Q22" t="s">
        <v>61</v>
      </c>
      <c r="R22" s="11">
        <f ca="1">INT(YEARFRAC(BaseFuncionarios[[#This Row],[Data de Contratacao]],TODAY()))</f>
        <v>8</v>
      </c>
      <c r="S22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22">
        <v>14</v>
      </c>
      <c r="U22">
        <v>44</v>
      </c>
      <c r="V22">
        <v>7.8</v>
      </c>
      <c r="W22">
        <v>10</v>
      </c>
      <c r="X22">
        <v>0</v>
      </c>
      <c r="Y22">
        <v>9</v>
      </c>
      <c r="Z22">
        <v>10</v>
      </c>
      <c r="AA22">
        <v>10</v>
      </c>
    </row>
    <row r="23" spans="1:27" x14ac:dyDescent="0.25">
      <c r="A23">
        <v>22</v>
      </c>
      <c r="B23" t="s">
        <v>38</v>
      </c>
      <c r="C23" t="s">
        <v>97</v>
      </c>
      <c r="D23" s="1">
        <v>35473</v>
      </c>
      <c r="E23" s="10">
        <f ca="1">INT(YEARFRAC(BaseFuncionarios[[#This Row],[Data de Nascimento]],TODAY()))</f>
        <v>24</v>
      </c>
      <c r="F23" t="s">
        <v>66</v>
      </c>
      <c r="G23" s="1">
        <v>42043</v>
      </c>
      <c r="H23" s="1"/>
      <c r="I23" s="7">
        <v>6286</v>
      </c>
      <c r="J23" s="7">
        <v>351.26</v>
      </c>
      <c r="K23" s="7">
        <v>602.16</v>
      </c>
      <c r="L23" s="7">
        <v>501.8</v>
      </c>
      <c r="M23" s="7">
        <v>602.16</v>
      </c>
      <c r="N23" s="9">
        <f>SUM(BaseFuncionarios[[#This Row],[Salario Base]:[VR]])</f>
        <v>8343.380000000001</v>
      </c>
      <c r="O23" t="s">
        <v>15</v>
      </c>
      <c r="P23" t="s">
        <v>60</v>
      </c>
      <c r="Q23" t="s">
        <v>61</v>
      </c>
      <c r="R23" s="11">
        <f ca="1">INT(YEARFRAC(BaseFuncionarios[[#This Row],[Data de Contratacao]],TODAY()))</f>
        <v>6</v>
      </c>
      <c r="S23" s="11" t="str">
        <f ca="1">IF(BaseFuncionarios[[#This Row],[TEMPO DE EMPRESA]]&lt;=2,"0-2 anos",IF(BaseFuncionarios[[#This Row],[TEMPO DE EMPRESA]]&lt;=4,"2-4 anos",IF(BaseFuncionarios[[#This Row],[TEMPO DE EMPRESA]]&lt;=6,"4-6 anos","Acima de 6 anos")))</f>
        <v>4-6 anos</v>
      </c>
      <c r="T23">
        <v>55</v>
      </c>
      <c r="U23">
        <v>57</v>
      </c>
      <c r="V23">
        <v>8.8000000000000007</v>
      </c>
      <c r="W23">
        <v>7</v>
      </c>
      <c r="X23">
        <v>10</v>
      </c>
      <c r="Y23">
        <v>8</v>
      </c>
      <c r="Z23">
        <v>10</v>
      </c>
      <c r="AA23">
        <v>9</v>
      </c>
    </row>
    <row r="24" spans="1:27" x14ac:dyDescent="0.25">
      <c r="A24">
        <v>23</v>
      </c>
      <c r="B24" t="s">
        <v>36</v>
      </c>
      <c r="C24" t="s">
        <v>97</v>
      </c>
      <c r="D24" s="1">
        <v>28775</v>
      </c>
      <c r="E24" s="10">
        <f ca="1">INT(YEARFRAC(BaseFuncionarios[[#This Row],[Data de Nascimento]],TODAY()))</f>
        <v>42</v>
      </c>
      <c r="F24" t="s">
        <v>71</v>
      </c>
      <c r="G24" s="1">
        <v>42269</v>
      </c>
      <c r="H24" s="1"/>
      <c r="I24" s="7">
        <v>7448</v>
      </c>
      <c r="J24" s="7">
        <v>391.79</v>
      </c>
      <c r="K24" s="7">
        <v>223.88</v>
      </c>
      <c r="L24" s="7">
        <v>559.70000000000005</v>
      </c>
      <c r="M24" s="7">
        <v>671.64</v>
      </c>
      <c r="N24" s="9">
        <f>SUM(BaseFuncionarios[[#This Row],[Salario Base]:[VR]])</f>
        <v>9295.01</v>
      </c>
      <c r="O24" t="s">
        <v>16</v>
      </c>
      <c r="P24" t="s">
        <v>60</v>
      </c>
      <c r="Q24" t="s">
        <v>63</v>
      </c>
      <c r="R24" s="11">
        <f ca="1">INT(YEARFRAC(BaseFuncionarios[[#This Row],[Data de Contratacao]],TODAY()))</f>
        <v>5</v>
      </c>
      <c r="S24" s="11" t="str">
        <f ca="1">IF(BaseFuncionarios[[#This Row],[TEMPO DE EMPRESA]]&lt;=2,"0-2 anos",IF(BaseFuncionarios[[#This Row],[TEMPO DE EMPRESA]]&lt;=4,"2-4 anos",IF(BaseFuncionarios[[#This Row],[TEMPO DE EMPRESA]]&lt;=6,"4-6 anos","Acima de 6 anos")))</f>
        <v>4-6 anos</v>
      </c>
      <c r="T24">
        <v>26</v>
      </c>
      <c r="U24">
        <v>15</v>
      </c>
      <c r="V24">
        <v>8.6</v>
      </c>
      <c r="W24">
        <v>7</v>
      </c>
      <c r="X24">
        <v>8</v>
      </c>
      <c r="Y24">
        <v>8</v>
      </c>
      <c r="Z24">
        <v>10</v>
      </c>
      <c r="AA24">
        <v>10</v>
      </c>
    </row>
    <row r="25" spans="1:27" x14ac:dyDescent="0.25">
      <c r="A25">
        <v>24</v>
      </c>
      <c r="B25" t="s">
        <v>49</v>
      </c>
      <c r="C25" t="s">
        <v>98</v>
      </c>
      <c r="D25" s="1">
        <v>33671</v>
      </c>
      <c r="E25" s="10">
        <f ca="1">INT(YEARFRAC(BaseFuncionarios[[#This Row],[Data de Nascimento]],TODAY()))</f>
        <v>29</v>
      </c>
      <c r="F25" t="s">
        <v>76</v>
      </c>
      <c r="G25" s="1">
        <v>42016</v>
      </c>
      <c r="H25" s="1">
        <v>42716</v>
      </c>
      <c r="I25" s="7">
        <v>10804</v>
      </c>
      <c r="J25" s="7">
        <v>828.8</v>
      </c>
      <c r="K25" s="7">
        <v>1243.2</v>
      </c>
      <c r="L25" s="7">
        <v>1036</v>
      </c>
      <c r="M25" s="7">
        <v>1243.2</v>
      </c>
      <c r="N25" s="9">
        <f>SUM(BaseFuncionarios[[#This Row],[Salario Base]:[VR]])</f>
        <v>15155.2</v>
      </c>
      <c r="O25" t="s">
        <v>17</v>
      </c>
      <c r="P25" t="s">
        <v>58</v>
      </c>
      <c r="Q25" t="s">
        <v>61</v>
      </c>
      <c r="R25" s="11">
        <f ca="1">INT(YEARFRAC(BaseFuncionarios[[#This Row],[Data de Contratacao]],TODAY()))</f>
        <v>6</v>
      </c>
      <c r="S25" s="11" t="str">
        <f ca="1">IF(BaseFuncionarios[[#This Row],[TEMPO DE EMPRESA]]&lt;=2,"0-2 anos",IF(BaseFuncionarios[[#This Row],[TEMPO DE EMPRESA]]&lt;=4,"2-4 anos",IF(BaseFuncionarios[[#This Row],[TEMPO DE EMPRESA]]&lt;=6,"4-6 anos","Acima de 6 anos")))</f>
        <v>4-6 anos</v>
      </c>
      <c r="T25">
        <v>49</v>
      </c>
      <c r="U25">
        <v>120</v>
      </c>
      <c r="V25">
        <v>9</v>
      </c>
      <c r="W25">
        <v>10</v>
      </c>
      <c r="X25">
        <v>8</v>
      </c>
      <c r="Y25">
        <v>7</v>
      </c>
      <c r="Z25">
        <v>10</v>
      </c>
      <c r="AA25">
        <v>10</v>
      </c>
    </row>
    <row r="26" spans="1:27" x14ac:dyDescent="0.25">
      <c r="A26">
        <v>25</v>
      </c>
      <c r="B26" t="s">
        <v>37</v>
      </c>
      <c r="C26" t="s">
        <v>97</v>
      </c>
      <c r="D26" s="1">
        <v>35593</v>
      </c>
      <c r="E26" s="10">
        <f ca="1">INT(YEARFRAC(BaseFuncionarios[[#This Row],[Data de Nascimento]],TODAY()))</f>
        <v>23</v>
      </c>
      <c r="F26" t="s">
        <v>73</v>
      </c>
      <c r="G26" s="1">
        <v>42163</v>
      </c>
      <c r="H26" s="1"/>
      <c r="I26" s="7">
        <v>5781</v>
      </c>
      <c r="J26" s="7">
        <v>295.56</v>
      </c>
      <c r="K26" s="7">
        <v>262.72000000000003</v>
      </c>
      <c r="L26" s="7">
        <v>328.40000000000003</v>
      </c>
      <c r="M26" s="7">
        <v>394.08</v>
      </c>
      <c r="N26" s="9">
        <f>SUM(BaseFuncionarios[[#This Row],[Salario Base]:[VR]])</f>
        <v>7061.76</v>
      </c>
      <c r="O26" t="s">
        <v>16</v>
      </c>
      <c r="P26" t="s">
        <v>60</v>
      </c>
      <c r="Q26" t="s">
        <v>63</v>
      </c>
      <c r="R26" s="11">
        <f ca="1">INT(YEARFRAC(BaseFuncionarios[[#This Row],[Data de Contratacao]],TODAY()))</f>
        <v>6</v>
      </c>
      <c r="S26" s="11" t="str">
        <f ca="1">IF(BaseFuncionarios[[#This Row],[TEMPO DE EMPRESA]]&lt;=2,"0-2 anos",IF(BaseFuncionarios[[#This Row],[TEMPO DE EMPRESA]]&lt;=4,"2-4 anos",IF(BaseFuncionarios[[#This Row],[TEMPO DE EMPRESA]]&lt;=6,"4-6 anos","Acima de 6 anos")))</f>
        <v>4-6 anos</v>
      </c>
      <c r="T26">
        <v>56</v>
      </c>
      <c r="U26">
        <v>198</v>
      </c>
      <c r="V26">
        <v>8.4</v>
      </c>
      <c r="W26">
        <v>10</v>
      </c>
      <c r="X26">
        <v>10</v>
      </c>
      <c r="Y26">
        <v>10</v>
      </c>
      <c r="Z26">
        <v>3</v>
      </c>
      <c r="AA26">
        <v>9</v>
      </c>
    </row>
    <row r="27" spans="1:27" x14ac:dyDescent="0.25">
      <c r="A27">
        <v>26</v>
      </c>
      <c r="B27" t="s">
        <v>27</v>
      </c>
      <c r="C27" t="s">
        <v>98</v>
      </c>
      <c r="D27" s="1">
        <v>36031</v>
      </c>
      <c r="E27" s="10">
        <f ca="1">INT(YEARFRAC(BaseFuncionarios[[#This Row],[Data de Nascimento]],TODAY()))</f>
        <v>22</v>
      </c>
      <c r="F27" t="s">
        <v>73</v>
      </c>
      <c r="G27" s="1">
        <v>42601</v>
      </c>
      <c r="H27" s="1"/>
      <c r="I27" s="7">
        <v>3860</v>
      </c>
      <c r="J27" s="7">
        <v>175.38</v>
      </c>
      <c r="K27" s="7">
        <v>292.3</v>
      </c>
      <c r="L27" s="7">
        <v>292.3</v>
      </c>
      <c r="M27" s="7">
        <v>350.76</v>
      </c>
      <c r="N27" s="9">
        <f>SUM(BaseFuncionarios[[#This Row],[Salario Base]:[VR]])</f>
        <v>4970.7400000000007</v>
      </c>
      <c r="O27" t="s">
        <v>16</v>
      </c>
      <c r="P27" t="s">
        <v>60</v>
      </c>
      <c r="Q27" t="s">
        <v>63</v>
      </c>
      <c r="R27" s="11">
        <f ca="1">INT(YEARFRAC(BaseFuncionarios[[#This Row],[Data de Contratacao]],TODAY()))</f>
        <v>4</v>
      </c>
      <c r="S27" s="11" t="str">
        <f ca="1">IF(BaseFuncionarios[[#This Row],[TEMPO DE EMPRESA]]&lt;=2,"0-2 anos",IF(BaseFuncionarios[[#This Row],[TEMPO DE EMPRESA]]&lt;=4,"2-4 anos",IF(BaseFuncionarios[[#This Row],[TEMPO DE EMPRESA]]&lt;=6,"4-6 anos","Acima de 6 anos")))</f>
        <v>2-4 anos</v>
      </c>
      <c r="T27">
        <v>45</v>
      </c>
      <c r="U27">
        <v>171</v>
      </c>
      <c r="V27">
        <v>8.8000000000000007</v>
      </c>
      <c r="W27">
        <v>7</v>
      </c>
      <c r="X27">
        <v>8</v>
      </c>
      <c r="Y27">
        <v>9</v>
      </c>
      <c r="Z27">
        <v>10</v>
      </c>
      <c r="AA27">
        <v>10</v>
      </c>
    </row>
    <row r="28" spans="1:27" x14ac:dyDescent="0.25">
      <c r="A28">
        <v>27</v>
      </c>
      <c r="B28" t="s">
        <v>45</v>
      </c>
      <c r="C28" t="s">
        <v>98</v>
      </c>
      <c r="D28" s="1">
        <v>36507</v>
      </c>
      <c r="E28" s="10">
        <f ca="1">INT(YEARFRAC(BaseFuncionarios[[#This Row],[Data de Nascimento]],TODAY()))</f>
        <v>21</v>
      </c>
      <c r="F28" t="s">
        <v>74</v>
      </c>
      <c r="G28" s="1">
        <v>43442</v>
      </c>
      <c r="H28" s="1"/>
      <c r="I28" s="7">
        <v>11566</v>
      </c>
      <c r="J28" s="7">
        <v>624.54</v>
      </c>
      <c r="K28" s="7">
        <v>624.54</v>
      </c>
      <c r="L28" s="7">
        <v>1040.9000000000001</v>
      </c>
      <c r="M28" s="7">
        <v>1249.08</v>
      </c>
      <c r="N28" s="9">
        <f>SUM(BaseFuncionarios[[#This Row],[Salario Base]:[VR]])</f>
        <v>15105.060000000001</v>
      </c>
      <c r="O28" t="s">
        <v>17</v>
      </c>
      <c r="P28" t="s">
        <v>58</v>
      </c>
      <c r="Q28" t="s">
        <v>61</v>
      </c>
      <c r="R28" s="11">
        <f ca="1">INT(YEARFRAC(BaseFuncionarios[[#This Row],[Data de Contratacao]],TODAY()))</f>
        <v>2</v>
      </c>
      <c r="S28" s="11" t="str">
        <f ca="1">IF(BaseFuncionarios[[#This Row],[TEMPO DE EMPRESA]]&lt;=2,"0-2 anos",IF(BaseFuncionarios[[#This Row],[TEMPO DE EMPRESA]]&lt;=4,"2-4 anos",IF(BaseFuncionarios[[#This Row],[TEMPO DE EMPRESA]]&lt;=6,"4-6 anos","Acima de 6 anos")))</f>
        <v>0-2 anos</v>
      </c>
      <c r="T28">
        <v>21</v>
      </c>
      <c r="U28">
        <v>63</v>
      </c>
      <c r="V28">
        <v>8.1999999999999993</v>
      </c>
      <c r="W28">
        <v>10</v>
      </c>
      <c r="X28">
        <v>8</v>
      </c>
      <c r="Y28">
        <v>3</v>
      </c>
      <c r="Z28">
        <v>10</v>
      </c>
      <c r="AA28">
        <v>10</v>
      </c>
    </row>
    <row r="29" spans="1:27" x14ac:dyDescent="0.25">
      <c r="A29">
        <v>28</v>
      </c>
      <c r="B29" t="s">
        <v>33</v>
      </c>
      <c r="C29" t="s">
        <v>97</v>
      </c>
      <c r="D29" s="1">
        <v>34480</v>
      </c>
      <c r="E29" s="10">
        <f ca="1">INT(YEARFRAC(BaseFuncionarios[[#This Row],[Data de Nascimento]],TODAY()))</f>
        <v>27</v>
      </c>
      <c r="F29" t="s">
        <v>66</v>
      </c>
      <c r="G29" s="1">
        <v>42762</v>
      </c>
      <c r="H29" s="1">
        <v>43462</v>
      </c>
      <c r="I29" s="7">
        <v>6637</v>
      </c>
      <c r="J29" s="7">
        <v>217.5</v>
      </c>
      <c r="K29" s="7">
        <v>304.5</v>
      </c>
      <c r="L29" s="7">
        <v>435</v>
      </c>
      <c r="M29" s="7">
        <v>522</v>
      </c>
      <c r="N29" s="9">
        <f>SUM(BaseFuncionarios[[#This Row],[Salario Base]:[VR]])</f>
        <v>8116</v>
      </c>
      <c r="O29" t="s">
        <v>15</v>
      </c>
      <c r="P29" t="s">
        <v>60</v>
      </c>
      <c r="Q29" t="s">
        <v>61</v>
      </c>
      <c r="R29" s="11">
        <f ca="1">INT(YEARFRAC(BaseFuncionarios[[#This Row],[Data de Contratacao]],TODAY()))</f>
        <v>4</v>
      </c>
      <c r="S29" s="11" t="str">
        <f ca="1">IF(BaseFuncionarios[[#This Row],[TEMPO DE EMPRESA]]&lt;=2,"0-2 anos",IF(BaseFuncionarios[[#This Row],[TEMPO DE EMPRESA]]&lt;=4,"2-4 anos",IF(BaseFuncionarios[[#This Row],[TEMPO DE EMPRESA]]&lt;=6,"4-6 anos","Acima de 6 anos")))</f>
        <v>2-4 anos</v>
      </c>
      <c r="T29">
        <v>23</v>
      </c>
      <c r="U29">
        <v>189</v>
      </c>
      <c r="V29">
        <v>6.6</v>
      </c>
      <c r="W29">
        <v>1</v>
      </c>
      <c r="X29">
        <v>4</v>
      </c>
      <c r="Y29">
        <v>8</v>
      </c>
      <c r="Z29">
        <v>10</v>
      </c>
      <c r="AA29">
        <v>10</v>
      </c>
    </row>
    <row r="30" spans="1:27" x14ac:dyDescent="0.25">
      <c r="A30">
        <v>29</v>
      </c>
      <c r="B30" t="s">
        <v>28</v>
      </c>
      <c r="C30" t="s">
        <v>97</v>
      </c>
      <c r="D30" s="1">
        <v>30476</v>
      </c>
      <c r="E30" s="10">
        <f ca="1">INT(YEARFRAC(BaseFuncionarios[[#This Row],[Data de Nascimento]],TODAY()))</f>
        <v>38</v>
      </c>
      <c r="F30" t="s">
        <v>70</v>
      </c>
      <c r="G30" s="1">
        <v>42602</v>
      </c>
      <c r="H30" s="1"/>
      <c r="I30" s="7">
        <v>8752</v>
      </c>
      <c r="J30" s="7">
        <v>313.10000000000002</v>
      </c>
      <c r="K30" s="7">
        <v>375.72</v>
      </c>
      <c r="L30" s="7">
        <v>626.20000000000005</v>
      </c>
      <c r="M30" s="7">
        <v>751.43999999999994</v>
      </c>
      <c r="N30" s="9">
        <f>SUM(BaseFuncionarios[[#This Row],[Salario Base]:[VR]])</f>
        <v>10818.460000000001</v>
      </c>
      <c r="O30" t="s">
        <v>16</v>
      </c>
      <c r="P30" t="s">
        <v>60</v>
      </c>
      <c r="Q30" t="s">
        <v>63</v>
      </c>
      <c r="R30" s="11">
        <f ca="1">INT(YEARFRAC(BaseFuncionarios[[#This Row],[Data de Contratacao]],TODAY()))</f>
        <v>4</v>
      </c>
      <c r="S30" s="11" t="str">
        <f ca="1">IF(BaseFuncionarios[[#This Row],[TEMPO DE EMPRESA]]&lt;=2,"0-2 anos",IF(BaseFuncionarios[[#This Row],[TEMPO DE EMPRESA]]&lt;=4,"2-4 anos",IF(BaseFuncionarios[[#This Row],[TEMPO DE EMPRESA]]&lt;=6,"4-6 anos","Acima de 6 anos")))</f>
        <v>2-4 anos</v>
      </c>
      <c r="T30">
        <v>21</v>
      </c>
      <c r="U30">
        <v>80</v>
      </c>
      <c r="V30">
        <v>8.6</v>
      </c>
      <c r="W30">
        <v>7</v>
      </c>
      <c r="X30">
        <v>10</v>
      </c>
      <c r="Y30">
        <v>8</v>
      </c>
      <c r="Z30">
        <v>9</v>
      </c>
      <c r="AA30">
        <v>9</v>
      </c>
    </row>
    <row r="31" spans="1:27" x14ac:dyDescent="0.25">
      <c r="A31">
        <v>30</v>
      </c>
      <c r="B31" t="s">
        <v>53</v>
      </c>
      <c r="C31" t="s">
        <v>98</v>
      </c>
      <c r="D31" s="1">
        <v>32955</v>
      </c>
      <c r="E31" s="10">
        <f ca="1">INT(YEARFRAC(BaseFuncionarios[[#This Row],[Data de Nascimento]],TODAY()))</f>
        <v>31</v>
      </c>
      <c r="F31" t="s">
        <v>71</v>
      </c>
      <c r="G31" s="1">
        <v>42408</v>
      </c>
      <c r="H31" s="1"/>
      <c r="I31" s="7">
        <v>872</v>
      </c>
      <c r="J31" s="7">
        <v>52.32</v>
      </c>
      <c r="K31" s="7">
        <v>113.36</v>
      </c>
      <c r="L31" s="7">
        <v>87.2</v>
      </c>
      <c r="M31" s="7">
        <v>104.64</v>
      </c>
      <c r="N31" s="9">
        <f>SUM(BaseFuncionarios[[#This Row],[Salario Base]:[VR]])</f>
        <v>1229.5200000000002</v>
      </c>
      <c r="O31" t="s">
        <v>14</v>
      </c>
      <c r="P31" t="s">
        <v>64</v>
      </c>
      <c r="Q31" t="s">
        <v>61</v>
      </c>
      <c r="R31" s="11">
        <f ca="1">INT(YEARFRAC(BaseFuncionarios[[#This Row],[Data de Contratacao]],TODAY()))</f>
        <v>5</v>
      </c>
      <c r="S31" s="11" t="str">
        <f ca="1">IF(BaseFuncionarios[[#This Row],[TEMPO DE EMPRESA]]&lt;=2,"0-2 anos",IF(BaseFuncionarios[[#This Row],[TEMPO DE EMPRESA]]&lt;=4,"2-4 anos",IF(BaseFuncionarios[[#This Row],[TEMPO DE EMPRESA]]&lt;=6,"4-6 anos","Acima de 6 anos")))</f>
        <v>4-6 anos</v>
      </c>
      <c r="T31">
        <v>53</v>
      </c>
      <c r="U31">
        <v>188</v>
      </c>
      <c r="V31">
        <v>9</v>
      </c>
      <c r="W31">
        <v>8</v>
      </c>
      <c r="X31">
        <v>9</v>
      </c>
      <c r="Y31">
        <v>9</v>
      </c>
      <c r="Z31">
        <v>9</v>
      </c>
      <c r="AA31">
        <v>10</v>
      </c>
    </row>
    <row r="32" spans="1:27" x14ac:dyDescent="0.25">
      <c r="A32">
        <v>31</v>
      </c>
      <c r="B32" t="s">
        <v>30</v>
      </c>
      <c r="C32" t="s">
        <v>97</v>
      </c>
      <c r="D32" s="1">
        <v>28911</v>
      </c>
      <c r="E32" s="10">
        <f ca="1">INT(YEARFRAC(BaseFuncionarios[[#This Row],[Data de Nascimento]],TODAY()))</f>
        <v>42</v>
      </c>
      <c r="F32" t="s">
        <v>74</v>
      </c>
      <c r="G32" s="1">
        <v>41493</v>
      </c>
      <c r="H32" s="1"/>
      <c r="I32" s="7">
        <v>12466</v>
      </c>
      <c r="J32" s="7">
        <v>1048.5</v>
      </c>
      <c r="K32" s="7">
        <v>629.1</v>
      </c>
      <c r="L32" s="7">
        <v>1048.5</v>
      </c>
      <c r="M32" s="7">
        <v>1258.2</v>
      </c>
      <c r="N32" s="9">
        <f>SUM(BaseFuncionarios[[#This Row],[Salario Base]:[VR]])</f>
        <v>16450.3</v>
      </c>
      <c r="O32" t="s">
        <v>19</v>
      </c>
      <c r="P32" t="s">
        <v>58</v>
      </c>
      <c r="Q32" t="s">
        <v>62</v>
      </c>
      <c r="R32" s="11">
        <f ca="1">INT(YEARFRAC(BaseFuncionarios[[#This Row],[Data de Contratacao]],TODAY()))</f>
        <v>7</v>
      </c>
      <c r="S32" s="11" t="str">
        <f ca="1">IF(BaseFuncionarios[[#This Row],[TEMPO DE EMPRESA]]&lt;=2,"0-2 anos",IF(BaseFuncionarios[[#This Row],[TEMPO DE EMPRESA]]&lt;=4,"2-4 anos",IF(BaseFuncionarios[[#This Row],[TEMPO DE EMPRESA]]&lt;=6,"4-6 anos","Acima de 6 anos")))</f>
        <v>Acima de 6 anos</v>
      </c>
      <c r="T32">
        <v>20</v>
      </c>
      <c r="U32">
        <v>175</v>
      </c>
      <c r="V32">
        <v>8.8000000000000007</v>
      </c>
      <c r="W32">
        <v>10</v>
      </c>
      <c r="X32">
        <v>10</v>
      </c>
      <c r="Y32">
        <v>8</v>
      </c>
      <c r="Z32">
        <v>10</v>
      </c>
      <c r="AA32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2983-CC1C-4833-9160-1D07DFD6C9FB}">
  <dimension ref="A1:N13"/>
  <sheetViews>
    <sheetView workbookViewId="0"/>
  </sheetViews>
  <sheetFormatPr defaultRowHeight="15" x14ac:dyDescent="0.25"/>
  <cols>
    <col min="1" max="1" width="20.140625" bestFit="1" customWidth="1"/>
    <col min="4" max="4" width="15.7109375" bestFit="1" customWidth="1"/>
    <col min="5" max="5" width="12.5703125" bestFit="1" customWidth="1"/>
    <col min="6" max="6" width="14.28515625" bestFit="1" customWidth="1"/>
    <col min="9" max="9" width="15.7109375" bestFit="1" customWidth="1"/>
    <col min="10" max="10" width="16.7109375" bestFit="1" customWidth="1"/>
    <col min="13" max="13" width="15.7109375" bestFit="1" customWidth="1"/>
    <col min="14" max="14" width="16.7109375" bestFit="1" customWidth="1"/>
  </cols>
  <sheetData>
    <row r="1" spans="1:14" ht="23.25" x14ac:dyDescent="0.35">
      <c r="A1" s="6" t="s">
        <v>104</v>
      </c>
    </row>
    <row r="3" spans="1:14" x14ac:dyDescent="0.25">
      <c r="A3" t="s">
        <v>84</v>
      </c>
      <c r="D3" t="s">
        <v>88</v>
      </c>
      <c r="E3" t="s">
        <v>90</v>
      </c>
      <c r="F3" t="s">
        <v>86</v>
      </c>
      <c r="I3" t="s">
        <v>88</v>
      </c>
      <c r="J3" t="s">
        <v>99</v>
      </c>
      <c r="M3" t="s">
        <v>88</v>
      </c>
      <c r="N3" t="s">
        <v>99</v>
      </c>
    </row>
    <row r="4" spans="1:14" x14ac:dyDescent="0.25">
      <c r="A4">
        <f>COUNTA(BaseFuncionarios[ID RH])</f>
        <v>31</v>
      </c>
      <c r="D4">
        <v>2013</v>
      </c>
      <c r="E4">
        <f>COUNTIFS(BaseFuncionarios[Data de Contratacao],"&gt;=01/01/"&amp;D4,BaseFuncionarios[Data de Contratacao],"&lt;=31/12/"&amp;D4)</f>
        <v>11</v>
      </c>
      <c r="F4">
        <f>COUNTIFS(BaseFuncionarios[Data de Demissao],"&gt;=01/01/"&amp;D4,BaseFuncionarios[Data de Demissao],"&lt;=31/12/"&amp;D4)</f>
        <v>0</v>
      </c>
      <c r="I4" t="s">
        <v>93</v>
      </c>
      <c r="J4">
        <f ca="1">COUNTIF(BaseFuncionarios[FAIXA DE TEMPO],I4)</f>
        <v>1</v>
      </c>
      <c r="M4" t="s">
        <v>97</v>
      </c>
      <c r="N4">
        <f>COUNTIF(BaseFuncionarios[Sexo],M4)</f>
        <v>17</v>
      </c>
    </row>
    <row r="5" spans="1:14" x14ac:dyDescent="0.25">
      <c r="D5">
        <v>2014</v>
      </c>
      <c r="E5">
        <f>COUNTIFS(BaseFuncionarios[Data de Contratacao],"&gt;=01/01/"&amp;D5,BaseFuncionarios[Data de Contratacao],"&lt;=31/12/"&amp;D5)</f>
        <v>4</v>
      </c>
      <c r="F5">
        <f>COUNTIFS(BaseFuncionarios[Data de Demissao],"&gt;=01/01/"&amp;D5,BaseFuncionarios[Data de Demissao],"&lt;=31/12/"&amp;D5)</f>
        <v>1</v>
      </c>
      <c r="I5" t="s">
        <v>94</v>
      </c>
      <c r="J5">
        <f ca="1">COUNTIF(BaseFuncionarios[FAIXA DE TEMPO],I5)</f>
        <v>8</v>
      </c>
      <c r="M5" t="s">
        <v>98</v>
      </c>
      <c r="N5">
        <f>COUNTIF(BaseFuncionarios[Sexo],M5)</f>
        <v>14</v>
      </c>
    </row>
    <row r="6" spans="1:14" x14ac:dyDescent="0.25">
      <c r="A6" t="s">
        <v>86</v>
      </c>
      <c r="D6">
        <v>2015</v>
      </c>
      <c r="E6">
        <f>COUNTIFS(BaseFuncionarios[Data de Contratacao],"&gt;=01/01/"&amp;D6,BaseFuncionarios[Data de Contratacao],"&lt;=31/12/"&amp;D6)</f>
        <v>5</v>
      </c>
      <c r="F6">
        <f>COUNTIFS(BaseFuncionarios[Data de Demissao],"&gt;=01/01/"&amp;D6,BaseFuncionarios[Data de Demissao],"&lt;=31/12/"&amp;D6)</f>
        <v>1</v>
      </c>
      <c r="I6" t="s">
        <v>95</v>
      </c>
      <c r="J6">
        <f ca="1">COUNTIF(BaseFuncionarios[FAIXA DE TEMPO],I6)</f>
        <v>10</v>
      </c>
      <c r="M6" t="s">
        <v>89</v>
      </c>
      <c r="N6">
        <f>SUM(N4:N5)</f>
        <v>31</v>
      </c>
    </row>
    <row r="7" spans="1:14" x14ac:dyDescent="0.25">
      <c r="A7">
        <f>COUNTIF(BaseFuncionarios[Data de Demissao],"&gt;0")</f>
        <v>6</v>
      </c>
      <c r="D7">
        <v>2016</v>
      </c>
      <c r="E7">
        <f>COUNTIFS(BaseFuncionarios[Data de Contratacao],"&gt;=01/01/"&amp;D7,BaseFuncionarios[Data de Contratacao],"&lt;=31/12/"&amp;D7)</f>
        <v>5</v>
      </c>
      <c r="F7">
        <f>COUNTIFS(BaseFuncionarios[Data de Demissao],"&gt;=01/01/"&amp;D7,BaseFuncionarios[Data de Demissao],"&lt;=31/12/"&amp;D7)</f>
        <v>2</v>
      </c>
      <c r="I7" t="s">
        <v>96</v>
      </c>
      <c r="J7">
        <f ca="1">COUNTIF(BaseFuncionarios[FAIXA DE TEMPO],I7)</f>
        <v>12</v>
      </c>
    </row>
    <row r="8" spans="1:14" x14ac:dyDescent="0.25">
      <c r="D8">
        <v>2017</v>
      </c>
      <c r="E8">
        <f>COUNTIFS(BaseFuncionarios[Data de Contratacao],"&gt;=01/01/"&amp;D8,BaseFuncionarios[Data de Contratacao],"&lt;=31/12/"&amp;D8)</f>
        <v>4</v>
      </c>
      <c r="F8">
        <f>COUNTIFS(BaseFuncionarios[Data de Demissao],"&gt;=01/01/"&amp;D8,BaseFuncionarios[Data de Demissao],"&lt;=31/12/"&amp;D8)</f>
        <v>1</v>
      </c>
      <c r="I8" t="s">
        <v>89</v>
      </c>
      <c r="J8">
        <f ca="1">SUM(J4:J7)</f>
        <v>31</v>
      </c>
    </row>
    <row r="9" spans="1:14" x14ac:dyDescent="0.25">
      <c r="A9" t="s">
        <v>85</v>
      </c>
      <c r="D9">
        <v>2018</v>
      </c>
      <c r="E9">
        <f>COUNTIFS(BaseFuncionarios[Data de Contratacao],"&gt;=01/01/"&amp;D9,BaseFuncionarios[Data de Contratacao],"&lt;=31/12/"&amp;D9)</f>
        <v>2</v>
      </c>
      <c r="F9">
        <f>COUNTIFS(BaseFuncionarios[Data de Demissao],"&gt;=01/01/"&amp;D9,BaseFuncionarios[Data de Demissao],"&lt;=31/12/"&amp;D9)</f>
        <v>1</v>
      </c>
    </row>
    <row r="10" spans="1:14" x14ac:dyDescent="0.25">
      <c r="A10">
        <f>A4-A7</f>
        <v>25</v>
      </c>
      <c r="D10" t="s">
        <v>89</v>
      </c>
      <c r="E10">
        <f>SUM(E4:E9)</f>
        <v>31</v>
      </c>
      <c r="F10">
        <f>SUM(F4:F9)</f>
        <v>6</v>
      </c>
    </row>
    <row r="12" spans="1:14" x14ac:dyDescent="0.25">
      <c r="A12" t="s">
        <v>87</v>
      </c>
    </row>
    <row r="13" spans="1:14" x14ac:dyDescent="0.25">
      <c r="A13" s="5">
        <f>A7/A4</f>
        <v>0.19354838709677419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D336-089C-4F9B-9993-25734F233548}">
  <dimension ref="A1:F12"/>
  <sheetViews>
    <sheetView workbookViewId="0">
      <selection activeCell="B3" sqref="B3"/>
    </sheetView>
  </sheetViews>
  <sheetFormatPr defaultRowHeight="15" x14ac:dyDescent="0.25"/>
  <cols>
    <col min="1" max="1" width="19" bestFit="1" customWidth="1"/>
    <col min="2" max="2" width="23.28515625" bestFit="1" customWidth="1"/>
    <col min="5" max="5" width="18.85546875" bestFit="1" customWidth="1"/>
    <col min="6" max="6" width="14.140625" bestFit="1" customWidth="1"/>
  </cols>
  <sheetData>
    <row r="1" spans="1:6" ht="23.25" x14ac:dyDescent="0.35">
      <c r="A1" s="6" t="s">
        <v>105</v>
      </c>
    </row>
    <row r="3" spans="1:6" x14ac:dyDescent="0.25">
      <c r="A3" t="s">
        <v>106</v>
      </c>
      <c r="B3" t="str" cm="1">
        <f t="array" ref="B3">INDEX(BaseFuncionarios[Nome Completo],A12)</f>
        <v>Bárbara Rodrigues</v>
      </c>
      <c r="E3" t="s">
        <v>88</v>
      </c>
      <c r="F3" t="s">
        <v>100</v>
      </c>
    </row>
    <row r="4" spans="1:6" x14ac:dyDescent="0.25">
      <c r="A4" t="s">
        <v>57</v>
      </c>
      <c r="B4" t="str" cm="1">
        <f t="array" ref="B4">INDEX(BaseFuncionarios[Área],A12)</f>
        <v>Financeiro</v>
      </c>
      <c r="E4" t="s">
        <v>81</v>
      </c>
      <c r="F4" s="8" cm="1">
        <f t="array" ref="F4">INDEX(BaseFuncionarios[],$A$12,MATCH(E4,BaseFuncionarios[#Headers],0))</f>
        <v>8</v>
      </c>
    </row>
    <row r="5" spans="1:6" x14ac:dyDescent="0.25">
      <c r="A5" t="s">
        <v>56</v>
      </c>
      <c r="B5" t="str" cm="1">
        <f t="array" ref="B5">INDEX(BaseFuncionarios[Nível],A12)</f>
        <v>Coordenador</v>
      </c>
      <c r="E5" t="s">
        <v>82</v>
      </c>
      <c r="F5" s="8" cm="1">
        <f t="array" ref="F5">INDEX(BaseFuncionarios[],$A$12,MATCH(E5,BaseFuncionarios[#Headers],0))</f>
        <v>2</v>
      </c>
    </row>
    <row r="6" spans="1:6" x14ac:dyDescent="0.25">
      <c r="A6" t="s">
        <v>2</v>
      </c>
      <c r="B6" s="1" cm="1">
        <f t="array" ref="B6">INDEX(BaseFuncionarios[Data de Nascimento],A12)</f>
        <v>36233</v>
      </c>
      <c r="E6" t="s">
        <v>80</v>
      </c>
      <c r="F6" s="8" cm="1">
        <f t="array" ref="F6">INDEX(BaseFuncionarios[],$A$12,MATCH(E6,BaseFuncionarios[#Headers],0))</f>
        <v>10</v>
      </c>
    </row>
    <row r="7" spans="1:6" x14ac:dyDescent="0.25">
      <c r="A7" t="s">
        <v>101</v>
      </c>
      <c r="B7" s="1" cm="1">
        <f t="array" ref="B7">INDEX(BaseFuncionarios[Data de Contratacao],A12)</f>
        <v>42803</v>
      </c>
      <c r="E7" t="s">
        <v>83</v>
      </c>
      <c r="F7" s="8" cm="1">
        <f t="array" ref="F7">INDEX(BaseFuncionarios[],$A$12,MATCH(E7,BaseFuncionarios[#Headers],0))</f>
        <v>10</v>
      </c>
    </row>
    <row r="8" spans="1:6" x14ac:dyDescent="0.25">
      <c r="A8" t="s">
        <v>102</v>
      </c>
      <c r="B8" cm="1">
        <f t="array" aca="1" ref="B8" ca="1">INDEX(BaseFuncionarios[Idade],A12)</f>
        <v>22</v>
      </c>
      <c r="E8" t="s">
        <v>79</v>
      </c>
      <c r="F8" s="8" cm="1">
        <f t="array" ref="F8">INDEX(BaseFuncionarios[],$A$12,MATCH(E8,BaseFuncionarios[#Headers],0))</f>
        <v>10</v>
      </c>
    </row>
    <row r="9" spans="1:6" x14ac:dyDescent="0.25">
      <c r="A9" t="s">
        <v>103</v>
      </c>
      <c r="B9" s="7" cm="1">
        <f t="array" ref="B9">INDEX(BaseFuncionarios[Salário Total],A12)</f>
        <v>15907.65</v>
      </c>
      <c r="E9" t="s">
        <v>89</v>
      </c>
      <c r="F9" s="8">
        <f>AVERAGE(F4:F8)</f>
        <v>8</v>
      </c>
    </row>
    <row r="12" spans="1:6" x14ac:dyDescent="0.25">
      <c r="A12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5814-0EC7-4941-9127-2543657D9BCE}">
  <dimension ref="A1:R2"/>
  <sheetViews>
    <sheetView showGridLines="0" zoomScaleNormal="100" workbookViewId="0"/>
  </sheetViews>
  <sheetFormatPr defaultRowHeight="15" x14ac:dyDescent="0.25"/>
  <sheetData>
    <row r="1" spans="1:18" s="4" customFormat="1" ht="53.2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s="4" customFormat="1" ht="4.5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CB62-CB53-41C1-A115-C0DB376D0E42}">
  <dimension ref="A1:R18"/>
  <sheetViews>
    <sheetView showGridLines="0" tabSelected="1" zoomScaleNormal="100" workbookViewId="0"/>
  </sheetViews>
  <sheetFormatPr defaultRowHeight="15" x14ac:dyDescent="0.25"/>
  <cols>
    <col min="19" max="16384" width="9.140625" style="4"/>
  </cols>
  <sheetData>
    <row r="1" spans="1:18" ht="53.2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4.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9" r:id="rId4" name="List Box 61">
              <controlPr defaultSize="0" autoLine="0" autoPict="0">
                <anchor moveWithCells="1">
                  <from>
                    <xdr:col>14</xdr:col>
                    <xdr:colOff>209550</xdr:colOff>
                    <xdr:row>5</xdr:row>
                    <xdr:rowOff>133350</xdr:rowOff>
                  </from>
                  <to>
                    <xdr:col>17</xdr:col>
                    <xdr:colOff>314325</xdr:colOff>
                    <xdr:row>15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5F50-FEB8-4813-A402-9716E77D8A58}">
  <dimension ref="B1:B31"/>
  <sheetViews>
    <sheetView zoomScale="130" zoomScaleNormal="130" workbookViewId="0"/>
  </sheetViews>
  <sheetFormatPr defaultRowHeight="15" x14ac:dyDescent="0.25"/>
  <cols>
    <col min="1" max="1" width="15" customWidth="1"/>
    <col min="2" max="2" width="27.5703125" bestFit="1" customWidth="1"/>
  </cols>
  <sheetData>
    <row r="1" spans="2:2" ht="99.75" customHeight="1" x14ac:dyDescent="0.25">
      <c r="B1" s="2" t="s">
        <v>41</v>
      </c>
    </row>
    <row r="2" spans="2:2" ht="99.75" customHeight="1" x14ac:dyDescent="0.25">
      <c r="B2" s="2" t="s">
        <v>20</v>
      </c>
    </row>
    <row r="3" spans="2:2" ht="99.75" customHeight="1" x14ac:dyDescent="0.25">
      <c r="B3" s="2" t="s">
        <v>40</v>
      </c>
    </row>
    <row r="4" spans="2:2" ht="99.75" customHeight="1" x14ac:dyDescent="0.25">
      <c r="B4" s="2" t="s">
        <v>44</v>
      </c>
    </row>
    <row r="5" spans="2:2" ht="99.75" customHeight="1" x14ac:dyDescent="0.25">
      <c r="B5" s="2" t="s">
        <v>32</v>
      </c>
    </row>
    <row r="6" spans="2:2" ht="99.75" customHeight="1" x14ac:dyDescent="0.25">
      <c r="B6" s="2" t="s">
        <v>39</v>
      </c>
    </row>
    <row r="7" spans="2:2" ht="99.75" customHeight="1" x14ac:dyDescent="0.25">
      <c r="B7" s="2" t="s">
        <v>25</v>
      </c>
    </row>
    <row r="8" spans="2:2" ht="99.75" customHeight="1" x14ac:dyDescent="0.25">
      <c r="B8" s="2" t="s">
        <v>26</v>
      </c>
    </row>
    <row r="9" spans="2:2" ht="99.75" customHeight="1" x14ac:dyDescent="0.25">
      <c r="B9" s="2" t="s">
        <v>50</v>
      </c>
    </row>
    <row r="10" spans="2:2" ht="99.75" customHeight="1" x14ac:dyDescent="0.25">
      <c r="B10" s="2" t="s">
        <v>48</v>
      </c>
    </row>
    <row r="11" spans="2:2" ht="99.75" customHeight="1" x14ac:dyDescent="0.25">
      <c r="B11" s="2" t="s">
        <v>47</v>
      </c>
    </row>
    <row r="12" spans="2:2" ht="99.75" customHeight="1" x14ac:dyDescent="0.25">
      <c r="B12" s="2" t="s">
        <v>46</v>
      </c>
    </row>
    <row r="13" spans="2:2" ht="99.75" customHeight="1" x14ac:dyDescent="0.25">
      <c r="B13" s="2" t="s">
        <v>31</v>
      </c>
    </row>
    <row r="14" spans="2:2" ht="99.75" customHeight="1" x14ac:dyDescent="0.25">
      <c r="B14" s="2" t="s">
        <v>35</v>
      </c>
    </row>
    <row r="15" spans="2:2" ht="99.75" customHeight="1" x14ac:dyDescent="0.25">
      <c r="B15" s="2" t="s">
        <v>51</v>
      </c>
    </row>
    <row r="16" spans="2:2" ht="99.75" customHeight="1" x14ac:dyDescent="0.25">
      <c r="B16" s="2" t="s">
        <v>52</v>
      </c>
    </row>
    <row r="17" spans="2:2" ht="99.75" customHeight="1" x14ac:dyDescent="0.25">
      <c r="B17" s="2" t="s">
        <v>42</v>
      </c>
    </row>
    <row r="18" spans="2:2" ht="99.75" customHeight="1" x14ac:dyDescent="0.25">
      <c r="B18" s="2" t="s">
        <v>23</v>
      </c>
    </row>
    <row r="19" spans="2:2" ht="99.75" customHeight="1" x14ac:dyDescent="0.25">
      <c r="B19" s="2" t="s">
        <v>34</v>
      </c>
    </row>
    <row r="20" spans="2:2" ht="99.75" customHeight="1" x14ac:dyDescent="0.25">
      <c r="B20" s="2" t="s">
        <v>43</v>
      </c>
    </row>
    <row r="21" spans="2:2" ht="99.75" customHeight="1" x14ac:dyDescent="0.25">
      <c r="B21" s="2" t="s">
        <v>24</v>
      </c>
    </row>
    <row r="22" spans="2:2" ht="99.75" customHeight="1" x14ac:dyDescent="0.25">
      <c r="B22" s="2" t="s">
        <v>38</v>
      </c>
    </row>
    <row r="23" spans="2:2" ht="99.75" customHeight="1" x14ac:dyDescent="0.25">
      <c r="B23" s="2" t="s">
        <v>36</v>
      </c>
    </row>
    <row r="24" spans="2:2" ht="99.75" customHeight="1" x14ac:dyDescent="0.25">
      <c r="B24" s="2" t="s">
        <v>49</v>
      </c>
    </row>
    <row r="25" spans="2:2" ht="99.75" customHeight="1" x14ac:dyDescent="0.25">
      <c r="B25" s="2" t="s">
        <v>37</v>
      </c>
    </row>
    <row r="26" spans="2:2" ht="99.75" customHeight="1" x14ac:dyDescent="0.25">
      <c r="B26" s="2" t="s">
        <v>27</v>
      </c>
    </row>
    <row r="27" spans="2:2" ht="99.75" customHeight="1" x14ac:dyDescent="0.25">
      <c r="B27" s="2" t="s">
        <v>45</v>
      </c>
    </row>
    <row r="28" spans="2:2" ht="99.75" customHeight="1" x14ac:dyDescent="0.25">
      <c r="B28" s="2" t="s">
        <v>33</v>
      </c>
    </row>
    <row r="29" spans="2:2" ht="99.75" customHeight="1" x14ac:dyDescent="0.25">
      <c r="B29" s="2" t="s">
        <v>28</v>
      </c>
    </row>
    <row r="30" spans="2:2" ht="99.75" customHeight="1" x14ac:dyDescent="0.25">
      <c r="B30" s="2" t="s">
        <v>53</v>
      </c>
    </row>
    <row r="31" spans="2:2" ht="99.75" customHeight="1" x14ac:dyDescent="0.25">
      <c r="B31" s="2" t="s">
        <v>30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521C7-F9C8-4526-BD44-27F25C49D8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TABELA</vt:lpstr>
      <vt:lpstr>PAINEL 1</vt:lpstr>
      <vt:lpstr>PAINEL 2</vt:lpstr>
      <vt:lpstr>DASHBOARD</vt:lpstr>
      <vt:lpstr>PESSOAL</vt:lpstr>
      <vt:lpstr>Imagens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Marcus Vinicius Cavalcanti de Jesus</cp:lastModifiedBy>
  <dcterms:created xsi:type="dcterms:W3CDTF">2018-09-26T16:56:27Z</dcterms:created>
  <dcterms:modified xsi:type="dcterms:W3CDTF">2021-06-10T20:41:49Z</dcterms:modified>
</cp:coreProperties>
</file>