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lipe\Downloads\Tetse\"/>
    </mc:Choice>
  </mc:AlternateContent>
  <xr:revisionPtr revIDLastSave="0" documentId="13_ncr:1_{B04DD203-7EC0-4991-A271-29DF3D61981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Dados experimentais" sheetId="1" state="hidden" r:id="rId1"/>
    <sheet name="id x vd" sheetId="2" state="hidden" r:id="rId2"/>
    <sheet name="id x vr" sheetId="3" state="hidden" r:id="rId3"/>
    <sheet name="Potencia x Vdd" sheetId="5" state="hidden" r:id="rId4"/>
    <sheet name="Plan1" sheetId="7" r:id="rId5"/>
  </sheets>
  <calcPr calcId="191028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D11" i="1"/>
  <c r="F11" i="1"/>
  <c r="C191" i="7"/>
  <c r="B12" i="1"/>
  <c r="D12" i="1"/>
  <c r="F12" i="1"/>
  <c r="C192" i="7"/>
  <c r="B13" i="1"/>
  <c r="D13" i="1"/>
  <c r="F13" i="1"/>
  <c r="C193" i="7"/>
  <c r="B14" i="1"/>
  <c r="D14" i="1"/>
  <c r="F14" i="1"/>
  <c r="C194" i="7"/>
  <c r="B15" i="1"/>
  <c r="D15" i="1"/>
  <c r="F15" i="1"/>
  <c r="C195" i="7"/>
  <c r="B16" i="1"/>
  <c r="D16" i="1"/>
  <c r="F16" i="1"/>
  <c r="C196" i="7"/>
  <c r="B17" i="1"/>
  <c r="D17" i="1"/>
  <c r="F17" i="1"/>
  <c r="C197" i="7"/>
  <c r="B18" i="1"/>
  <c r="D18" i="1"/>
  <c r="F18" i="1"/>
  <c r="C198" i="7"/>
  <c r="B19" i="1"/>
  <c r="D19" i="1"/>
  <c r="F19" i="1"/>
  <c r="C199" i="7"/>
  <c r="B10" i="1"/>
  <c r="D10" i="1"/>
  <c r="F10" i="1"/>
  <c r="C190" i="7"/>
  <c r="A11" i="1"/>
  <c r="B191" i="7"/>
  <c r="A12" i="1"/>
  <c r="B192" i="7"/>
  <c r="A13" i="1"/>
  <c r="B193" i="7"/>
  <c r="A14" i="1"/>
  <c r="B194" i="7"/>
  <c r="A15" i="1"/>
  <c r="B195" i="7"/>
  <c r="A16" i="1"/>
  <c r="B196" i="7"/>
  <c r="A17" i="1"/>
  <c r="B197" i="7"/>
  <c r="A18" i="1"/>
  <c r="B198" i="7"/>
  <c r="A19" i="1"/>
  <c r="B199" i="7"/>
  <c r="A10" i="1"/>
  <c r="B190" i="7"/>
  <c r="B2" i="2"/>
  <c r="A2" i="2"/>
  <c r="C10" i="1"/>
  <c r="C2" i="2"/>
  <c r="D2" i="2"/>
  <c r="G2" i="2"/>
  <c r="A3" i="2"/>
  <c r="C11" i="1"/>
  <c r="C3" i="2"/>
  <c r="D3" i="2"/>
  <c r="G3" i="2"/>
  <c r="A4" i="2"/>
  <c r="C12" i="1"/>
  <c r="C4" i="2"/>
  <c r="D4" i="2"/>
  <c r="G4" i="2"/>
  <c r="A5" i="2"/>
  <c r="C13" i="1"/>
  <c r="C5" i="2"/>
  <c r="D5" i="2"/>
  <c r="G5" i="2"/>
  <c r="A6" i="2"/>
  <c r="C14" i="1"/>
  <c r="C6" i="2"/>
  <c r="D6" i="2"/>
  <c r="G6" i="2"/>
  <c r="A7" i="2"/>
  <c r="C15" i="1"/>
  <c r="C7" i="2"/>
  <c r="D7" i="2"/>
  <c r="G7" i="2"/>
  <c r="A8" i="2"/>
  <c r="C16" i="1"/>
  <c r="C8" i="2"/>
  <c r="D8" i="2"/>
  <c r="G8" i="2"/>
  <c r="A9" i="2"/>
  <c r="C17" i="1"/>
  <c r="C9" i="2"/>
  <c r="D9" i="2"/>
  <c r="G9" i="2"/>
  <c r="A10" i="2"/>
  <c r="C18" i="1"/>
  <c r="C10" i="2"/>
  <c r="D10" i="2"/>
  <c r="G10" i="2"/>
  <c r="A11" i="2"/>
  <c r="C19" i="1"/>
  <c r="C11" i="2"/>
  <c r="D11" i="2"/>
  <c r="G11" i="2"/>
  <c r="G13" i="2"/>
  <c r="D17" i="2"/>
  <c r="H16" i="2"/>
  <c r="H2" i="2"/>
  <c r="B3" i="2"/>
  <c r="H3" i="2"/>
  <c r="B4" i="2"/>
  <c r="H4" i="2"/>
  <c r="B5" i="2"/>
  <c r="H5" i="2"/>
  <c r="B6" i="2"/>
  <c r="H6" i="2"/>
  <c r="B7" i="2"/>
  <c r="H7" i="2"/>
  <c r="B8" i="2"/>
  <c r="H8" i="2"/>
  <c r="B9" i="2"/>
  <c r="H9" i="2"/>
  <c r="B10" i="2"/>
  <c r="H10" i="2"/>
  <c r="B11" i="2"/>
  <c r="H11" i="2"/>
  <c r="H13" i="2"/>
  <c r="F2" i="2"/>
  <c r="F3" i="2"/>
  <c r="F4" i="2"/>
  <c r="F5" i="2"/>
  <c r="F6" i="2"/>
  <c r="F7" i="2"/>
  <c r="F8" i="2"/>
  <c r="F9" i="2"/>
  <c r="F10" i="2"/>
  <c r="F11" i="2"/>
  <c r="F13" i="2"/>
  <c r="C17" i="2"/>
  <c r="I16" i="2"/>
  <c r="I2" i="2"/>
  <c r="I3" i="2"/>
  <c r="I4" i="2"/>
  <c r="I5" i="2"/>
  <c r="I6" i="2"/>
  <c r="I7" i="2"/>
  <c r="I8" i="2"/>
  <c r="I9" i="2"/>
  <c r="I10" i="2"/>
  <c r="I11" i="2"/>
  <c r="I13" i="2"/>
  <c r="E2" i="2"/>
  <c r="E3" i="2"/>
  <c r="E4" i="2"/>
  <c r="E5" i="2"/>
  <c r="E6" i="2"/>
  <c r="E7" i="2"/>
  <c r="E8" i="2"/>
  <c r="E9" i="2"/>
  <c r="E10" i="2"/>
  <c r="E11" i="2"/>
  <c r="E13" i="2"/>
  <c r="C16" i="2"/>
  <c r="D16" i="2"/>
  <c r="C20" i="2"/>
  <c r="B22" i="2"/>
  <c r="H17" i="2"/>
  <c r="I17" i="2"/>
  <c r="B23" i="2"/>
  <c r="K2" i="2"/>
  <c r="K3" i="2"/>
  <c r="K4" i="2"/>
  <c r="K5" i="2"/>
  <c r="K6" i="2"/>
  <c r="K7" i="2"/>
  <c r="K8" i="2"/>
  <c r="K9" i="2"/>
  <c r="K10" i="2"/>
  <c r="K11" i="2"/>
  <c r="K13" i="2"/>
  <c r="B32" i="2"/>
  <c r="D177" i="7"/>
  <c r="B30" i="2"/>
  <c r="B29" i="2"/>
  <c r="D176" i="7"/>
  <c r="J2" i="2"/>
  <c r="J3" i="2"/>
  <c r="J4" i="2"/>
  <c r="J5" i="2"/>
  <c r="J6" i="2"/>
  <c r="J7" i="2"/>
  <c r="J8" i="2"/>
  <c r="J9" i="2"/>
  <c r="J10" i="2"/>
  <c r="J11" i="2"/>
  <c r="J13" i="2"/>
  <c r="B25" i="2"/>
  <c r="G145" i="7"/>
  <c r="E23" i="2"/>
  <c r="E146" i="7"/>
  <c r="E22" i="2"/>
  <c r="E145" i="7"/>
  <c r="C146" i="7"/>
  <c r="C145" i="7"/>
  <c r="B31" i="3"/>
  <c r="B30" i="3"/>
  <c r="B2" i="3"/>
  <c r="A2" i="3"/>
  <c r="C2" i="3"/>
  <c r="D2" i="3"/>
  <c r="G2" i="3"/>
  <c r="A3" i="3"/>
  <c r="C3" i="3"/>
  <c r="D3" i="3"/>
  <c r="G3" i="3"/>
  <c r="A4" i="3"/>
  <c r="C4" i="3"/>
  <c r="D4" i="3"/>
  <c r="G4" i="3"/>
  <c r="A5" i="3"/>
  <c r="C5" i="3"/>
  <c r="D5" i="3"/>
  <c r="G5" i="3"/>
  <c r="A6" i="3"/>
  <c r="C6" i="3"/>
  <c r="D6" i="3"/>
  <c r="G6" i="3"/>
  <c r="A7" i="3"/>
  <c r="C7" i="3"/>
  <c r="D7" i="3"/>
  <c r="G7" i="3"/>
  <c r="A8" i="3"/>
  <c r="C8" i="3"/>
  <c r="D8" i="3"/>
  <c r="G8" i="3"/>
  <c r="A9" i="3"/>
  <c r="C9" i="3"/>
  <c r="D9" i="3"/>
  <c r="G9" i="3"/>
  <c r="A10" i="3"/>
  <c r="C10" i="3"/>
  <c r="D10" i="3"/>
  <c r="G10" i="3"/>
  <c r="A11" i="3"/>
  <c r="C11" i="3"/>
  <c r="D11" i="3"/>
  <c r="G11" i="3"/>
  <c r="G13" i="3"/>
  <c r="D17" i="3"/>
  <c r="H16" i="3"/>
  <c r="H2" i="3"/>
  <c r="B3" i="3"/>
  <c r="H3" i="3"/>
  <c r="B4" i="3"/>
  <c r="H4" i="3"/>
  <c r="B5" i="3"/>
  <c r="H5" i="3"/>
  <c r="B6" i="3"/>
  <c r="H6" i="3"/>
  <c r="B7" i="3"/>
  <c r="H7" i="3"/>
  <c r="B8" i="3"/>
  <c r="H8" i="3"/>
  <c r="B9" i="3"/>
  <c r="H9" i="3"/>
  <c r="B10" i="3"/>
  <c r="H10" i="3"/>
  <c r="B11" i="3"/>
  <c r="H11" i="3"/>
  <c r="H13" i="3"/>
  <c r="F2" i="3"/>
  <c r="F3" i="3"/>
  <c r="F4" i="3"/>
  <c r="F5" i="3"/>
  <c r="F6" i="3"/>
  <c r="F7" i="3"/>
  <c r="F8" i="3"/>
  <c r="F9" i="3"/>
  <c r="F10" i="3"/>
  <c r="F11" i="3"/>
  <c r="F13" i="3"/>
  <c r="C17" i="3"/>
  <c r="I16" i="3"/>
  <c r="I2" i="3"/>
  <c r="I3" i="3"/>
  <c r="I4" i="3"/>
  <c r="I5" i="3"/>
  <c r="I6" i="3"/>
  <c r="I7" i="3"/>
  <c r="I8" i="3"/>
  <c r="I9" i="3"/>
  <c r="I10" i="3"/>
  <c r="I11" i="3"/>
  <c r="I13" i="3"/>
  <c r="E2" i="3"/>
  <c r="E3" i="3"/>
  <c r="E4" i="3"/>
  <c r="E5" i="3"/>
  <c r="E6" i="3"/>
  <c r="E7" i="3"/>
  <c r="E8" i="3"/>
  <c r="E9" i="3"/>
  <c r="E10" i="3"/>
  <c r="E11" i="3"/>
  <c r="E13" i="3"/>
  <c r="C16" i="3"/>
  <c r="D16" i="3"/>
  <c r="C20" i="3"/>
  <c r="B22" i="3"/>
  <c r="H17" i="3"/>
  <c r="I17" i="3"/>
  <c r="B23" i="3"/>
  <c r="K2" i="3"/>
  <c r="K3" i="3"/>
  <c r="K4" i="3"/>
  <c r="K5" i="3"/>
  <c r="K6" i="3"/>
  <c r="K7" i="3"/>
  <c r="K8" i="3"/>
  <c r="K9" i="3"/>
  <c r="K10" i="3"/>
  <c r="K11" i="3"/>
  <c r="K13" i="3"/>
  <c r="B33" i="3"/>
  <c r="D133" i="7"/>
  <c r="D132" i="7"/>
  <c r="J2" i="3"/>
  <c r="J3" i="3"/>
  <c r="J4" i="3"/>
  <c r="J5" i="3"/>
  <c r="J6" i="3"/>
  <c r="J7" i="3"/>
  <c r="J8" i="3"/>
  <c r="J9" i="3"/>
  <c r="J10" i="3"/>
  <c r="J11" i="3"/>
  <c r="J13" i="3"/>
  <c r="B25" i="3"/>
  <c r="G83" i="7"/>
  <c r="E23" i="3"/>
  <c r="E84" i="7"/>
  <c r="E22" i="3"/>
  <c r="E83" i="7"/>
  <c r="C84" i="7"/>
  <c r="C83" i="7"/>
  <c r="B31" i="2"/>
  <c r="B3" i="5"/>
  <c r="B4" i="5"/>
  <c r="B5" i="5"/>
  <c r="B6" i="5"/>
  <c r="B7" i="5"/>
  <c r="B8" i="5"/>
  <c r="B9" i="5"/>
  <c r="B10" i="5"/>
  <c r="B11" i="5"/>
  <c r="B2" i="5"/>
  <c r="A3" i="5"/>
  <c r="A4" i="5"/>
  <c r="A5" i="5"/>
  <c r="A6" i="5"/>
  <c r="A7" i="5"/>
  <c r="A8" i="5"/>
  <c r="A9" i="5"/>
  <c r="A10" i="5"/>
  <c r="A11" i="5"/>
  <c r="A2" i="5"/>
  <c r="B32" i="3"/>
  <c r="L11" i="3"/>
  <c r="L10" i="3"/>
  <c r="L9" i="3"/>
  <c r="L8" i="3"/>
  <c r="L7" i="3"/>
  <c r="L6" i="3"/>
  <c r="L5" i="3"/>
  <c r="L4" i="3"/>
  <c r="L3" i="3"/>
  <c r="L2" i="3"/>
  <c r="L11" i="2"/>
  <c r="L10" i="2"/>
  <c r="L9" i="2"/>
  <c r="L8" i="2"/>
  <c r="L7" i="2"/>
  <c r="L6" i="2"/>
  <c r="L5" i="2"/>
  <c r="L4" i="2"/>
  <c r="L3" i="2"/>
  <c r="L2" i="2"/>
  <c r="G10" i="1"/>
  <c r="G11" i="1"/>
  <c r="G12" i="1"/>
  <c r="G13" i="1"/>
  <c r="G14" i="1"/>
  <c r="G15" i="1"/>
  <c r="G16" i="1"/>
  <c r="G17" i="1"/>
  <c r="G18" i="1"/>
  <c r="G19" i="1"/>
  <c r="E11" i="1"/>
  <c r="E12" i="1"/>
  <c r="E13" i="1"/>
  <c r="E14" i="1"/>
  <c r="E15" i="1"/>
  <c r="E16" i="1"/>
  <c r="E17" i="1"/>
  <c r="E18" i="1"/>
  <c r="E19" i="1"/>
  <c r="E10" i="1"/>
</calcChain>
</file>

<file path=xl/sharedStrings.xml><?xml version="1.0" encoding="utf-8"?>
<sst xmlns="http://schemas.openxmlformats.org/spreadsheetml/2006/main" count="103" uniqueCount="56">
  <si>
    <t>Vd</t>
  </si>
  <si>
    <t>Id</t>
  </si>
  <si>
    <t>Equipamento</t>
  </si>
  <si>
    <t>ICEL MD-6110</t>
  </si>
  <si>
    <t>MINIPA ET-1110</t>
  </si>
  <si>
    <t>Fundo de escala</t>
  </si>
  <si>
    <t>20 V</t>
  </si>
  <si>
    <t>200 mA</t>
  </si>
  <si>
    <t>Erro de calibragem (%)</t>
  </si>
  <si>
    <t>%</t>
  </si>
  <si>
    <t>Dígito menos significativo</t>
  </si>
  <si>
    <t>Quantidade de dígitos menos significativos</t>
  </si>
  <si>
    <t>Vdd (V)</t>
  </si>
  <si>
    <t>Id (mA)</t>
  </si>
  <si>
    <t>Id - incerteza</t>
  </si>
  <si>
    <t>Vd (V)</t>
  </si>
  <si>
    <t>Vd - incerteza (V)</t>
  </si>
  <si>
    <t>Pd (W)</t>
  </si>
  <si>
    <t>Vr (V)</t>
  </si>
  <si>
    <t>x</t>
  </si>
  <si>
    <t>y</t>
  </si>
  <si>
    <t>s</t>
  </si>
  <si>
    <t>s^2</t>
  </si>
  <si>
    <t>1/s^2</t>
  </si>
  <si>
    <t>x/s^2</t>
  </si>
  <si>
    <t>x^2/s^2</t>
  </si>
  <si>
    <t>y/s^2</t>
  </si>
  <si>
    <t>x*y/s^2</t>
  </si>
  <si>
    <t>y^2/s^2</t>
  </si>
  <si>
    <t>(y - y(x))/s</t>
  </si>
  <si>
    <t>y (x)</t>
  </si>
  <si>
    <t>Barras de erro (s/2)</t>
  </si>
  <si>
    <t>SOMA</t>
  </si>
  <si>
    <t>MATRIZ</t>
  </si>
  <si>
    <t>C</t>
  </si>
  <si>
    <t>ADJ C</t>
  </si>
  <si>
    <t>DET C</t>
  </si>
  <si>
    <t>A</t>
  </si>
  <si>
    <t>VAR A</t>
  </si>
  <si>
    <t>B</t>
  </si>
  <si>
    <t>VAR B</t>
  </si>
  <si>
    <t xml:space="preserve">R^2 </t>
  </si>
  <si>
    <t>Teste de qui quadrado</t>
  </si>
  <si>
    <t>Graus de liberdade</t>
  </si>
  <si>
    <t>Erro</t>
  </si>
  <si>
    <t>QUI-CRITICO</t>
  </si>
  <si>
    <t>QUI-QUADRADO</t>
  </si>
  <si>
    <t>y(x)</t>
  </si>
  <si>
    <r>
      <t>V</t>
    </r>
    <r>
      <rPr>
        <b/>
        <vertAlign val="subscript"/>
        <sz val="12"/>
        <color theme="1"/>
        <rFont val="Arial"/>
        <family val="2"/>
      </rPr>
      <t>DD</t>
    </r>
    <r>
      <rPr>
        <b/>
        <sz val="12"/>
        <color theme="1"/>
        <rFont val="Arial"/>
        <family val="2"/>
      </rPr>
      <t xml:space="preserve"> (V)</t>
    </r>
  </si>
  <si>
    <r>
      <t>I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 xml:space="preserve"> (mA) &lt; 20 mA</t>
    </r>
  </si>
  <si>
    <r>
      <t>V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 xml:space="preserve"> (V) &lt; 3,3 V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</si>
  <si>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</si>
  <si>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</si>
  <si>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R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</si>
  <si>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r>
      <t>a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</si>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</sst>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4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14" xfId="0" applyNumberFormat="1" applyFill="1" applyBorder="1"/>
    <xf numFmtId="164" fontId="0" fillId="0" borderId="15" xfId="0" applyNumberFormat="1" applyBorder="1"/>
    <xf numFmtId="164" fontId="0" fillId="0" borderId="16" xfId="0" applyNumberFormat="1" applyBorder="1"/>
    <xf numFmtId="165" fontId="0" fillId="0" borderId="16" xfId="0" applyNumberFormat="1" applyBorder="1"/>
    <xf numFmtId="164" fontId="0" fillId="2" borderId="0" xfId="0" applyNumberFormat="1" applyFill="1"/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/>
    <xf numFmtId="164" fontId="0" fillId="2" borderId="17" xfId="0" applyNumberFormat="1" applyFill="1" applyBorder="1"/>
    <xf numFmtId="164" fontId="0" fillId="0" borderId="18" xfId="0" applyNumberFormat="1" applyBorder="1"/>
    <xf numFmtId="164" fontId="0" fillId="2" borderId="19" xfId="0" applyNumberFormat="1" applyFill="1" applyBorder="1"/>
    <xf numFmtId="164" fontId="0" fillId="0" borderId="20" xfId="0" applyNumberFormat="1" applyBorder="1"/>
    <xf numFmtId="0" fontId="0" fillId="0" borderId="21" xfId="0" applyBorder="1"/>
    <xf numFmtId="164" fontId="0" fillId="4" borderId="3" xfId="0" applyNumberFormat="1" applyFill="1" applyBorder="1"/>
    <xf numFmtId="0" fontId="0" fillId="3" borderId="4" xfId="0" applyFill="1" applyBorder="1"/>
    <xf numFmtId="0" fontId="0" fillId="5" borderId="3" xfId="0" applyFill="1" applyBorder="1"/>
    <xf numFmtId="164" fontId="0" fillId="4" borderId="5" xfId="0" applyNumberFormat="1" applyFill="1" applyBorder="1"/>
    <xf numFmtId="165" fontId="0" fillId="3" borderId="6" xfId="0" applyNumberFormat="1" applyFill="1" applyBorder="1"/>
    <xf numFmtId="9" fontId="0" fillId="3" borderId="4" xfId="1" applyFont="1" applyFill="1" applyBorder="1"/>
    <xf numFmtId="0" fontId="2" fillId="0" borderId="0" xfId="0" applyFont="1"/>
    <xf numFmtId="11" fontId="0" fillId="0" borderId="6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5" fillId="0" borderId="22" xfId="0" applyFont="1" applyBorder="1" applyAlignment="1">
      <alignment horizontal="center" vertical="top" wrapText="1"/>
    </xf>
    <xf numFmtId="0" fontId="8" fillId="0" borderId="0" xfId="0" applyFont="1"/>
    <xf numFmtId="166" fontId="8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0" fontId="9" fillId="6" borderId="0" xfId="0" applyFont="1" applyFill="1" applyAlignment="1">
      <alignment horizontal="right"/>
    </xf>
    <xf numFmtId="166" fontId="0" fillId="3" borderId="4" xfId="0" applyNumberFormat="1" applyFill="1" applyBorder="1"/>
    <xf numFmtId="167" fontId="0" fillId="3" borderId="6" xfId="0" applyNumberFormat="1" applyFill="1" applyBorder="1"/>
    <xf numFmtId="168" fontId="8" fillId="0" borderId="0" xfId="0" applyNumberFormat="1" applyFont="1"/>
    <xf numFmtId="0" fontId="9" fillId="0" borderId="0" xfId="0" applyFont="1" applyAlignment="1">
      <alignment horizontal="center" vertical="center"/>
    </xf>
    <xf numFmtId="11" fontId="8" fillId="0" borderId="0" xfId="0" applyNumberFormat="1" applyFont="1"/>
    <xf numFmtId="0" fontId="0" fillId="3" borderId="4" xfId="0" applyFill="1" applyBorder="1" applyProtection="1">
      <protection locked="0"/>
    </xf>
    <xf numFmtId="0" fontId="7" fillId="0" borderId="23" xfId="0" applyFont="1" applyBorder="1" applyAlignment="1" applyProtection="1">
      <alignment horizontal="right" vertical="center" wrapText="1" indent="3"/>
      <protection locked="0"/>
    </xf>
    <xf numFmtId="0" fontId="7" fillId="0" borderId="24" xfId="0" applyFont="1" applyBorder="1" applyAlignment="1" applyProtection="1">
      <alignment horizontal="right" vertical="center" wrapText="1"/>
      <protection locked="0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</cellXfs>
  <cellStyles count="22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 Visitado" xfId="7" builtinId="9" hidden="1"/>
    <cellStyle name="Hiperlink Visitado" xfId="11" builtinId="9" hidden="1"/>
    <cellStyle name="Hiperlink Visitado" xfId="5" builtinId="9" hidden="1"/>
    <cellStyle name="Hiperlink Visitado" xfId="3" builtinId="9" hidden="1"/>
    <cellStyle name="Hiperlink Visitado" xfId="9" builtinId="9" hidden="1"/>
    <cellStyle name="Hiperlink Visitado" xfId="19" builtinId="9" hidden="1"/>
    <cellStyle name="Hiperlink Visitado" xfId="21" builtinId="9" hidden="1"/>
    <cellStyle name="Hiperlink Visitado" xfId="15" builtinId="9" hidden="1"/>
    <cellStyle name="Hiperlink Visitado" xfId="17" builtinId="9" hidden="1"/>
    <cellStyle name="Hiperlink Visitado" xfId="13" builtinId="9" hidden="1"/>
    <cellStyle name="Normal" xfId="0" builtinId="0"/>
    <cellStyle name="Porcentagem" xfId="1" builtinId="5"/>
  </cellStyles>
  <dxfs count="37">
    <dxf>
      <font>
        <b val="0"/>
        <i val="0"/>
        <strike val="0"/>
        <condense val="0"/>
        <extend val="0"/>
        <u val="none"/>
        <sz val="11"/>
        <color indexed="16"/>
      </font>
      <fill>
        <patternFill patternType="solid">
          <fgColor indexed="31"/>
          <bgColor indexed="47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1"/>
        <color indexed="17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1"/>
        <color indexed="16"/>
      </font>
      <fill>
        <patternFill patternType="solid">
          <fgColor indexed="31"/>
          <bgColor indexed="47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11"/>
        <color indexed="17"/>
      </font>
      <fill>
        <patternFill patternType="solid">
          <fgColor indexed="27"/>
          <bgColor indexed="42"/>
        </patternFill>
      </fill>
      <border>
        <left/>
        <right/>
        <top/>
        <bottom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border outline="0">
        <right style="medium">
          <color indexed="8"/>
        </right>
        <top style="medium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24"/>
          <bgColor indexed="44"/>
        </patternFill>
      </fill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0.00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border outline="0">
        <right style="medium">
          <color indexed="8"/>
        </right>
        <top style="medium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24"/>
          <bgColor indexed="44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Led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Table14[[#Headers],[y]]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vd'!$C$2:$C$11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plus>
            <c:minus>
              <c:numRef>
                <c:f>'id x vd'!$C$2:$C$11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minus>
          </c:errBars>
          <c:xVal>
            <c:numRef>
              <c:f>Table14[x]</c:f>
              <c:numCache>
                <c:formatCode>0.000</c:formatCode>
                <c:ptCount val="10"/>
                <c:pt idx="0">
                  <c:v>2.4500000000000002</c:v>
                </c:pt>
                <c:pt idx="1">
                  <c:v>2.66</c:v>
                </c:pt>
                <c:pt idx="2">
                  <c:v>2.72</c:v>
                </c:pt>
                <c:pt idx="3">
                  <c:v>2.76</c:v>
                </c:pt>
                <c:pt idx="4">
                  <c:v>2.79</c:v>
                </c:pt>
                <c:pt idx="5">
                  <c:v>2.85</c:v>
                </c:pt>
                <c:pt idx="6">
                  <c:v>2.92</c:v>
                </c:pt>
                <c:pt idx="7">
                  <c:v>3</c:v>
                </c:pt>
                <c:pt idx="8">
                  <c:v>3.03</c:v>
                </c:pt>
                <c:pt idx="9">
                  <c:v>3.07</c:v>
                </c:pt>
              </c:numCache>
            </c:numRef>
          </c:xVal>
          <c:yVal>
            <c:numRef>
              <c:f>Table14[y]</c:f>
              <c:numCache>
                <c:formatCode>0.000</c:formatCode>
                <c:ptCount val="10"/>
                <c:pt idx="0">
                  <c:v>0.04</c:v>
                </c:pt>
                <c:pt idx="1">
                  <c:v>1.72</c:v>
                </c:pt>
                <c:pt idx="2">
                  <c:v>2.96</c:v>
                </c:pt>
                <c:pt idx="3">
                  <c:v>3.92</c:v>
                </c:pt>
                <c:pt idx="4">
                  <c:v>4.82</c:v>
                </c:pt>
                <c:pt idx="5">
                  <c:v>6.79</c:v>
                </c:pt>
                <c:pt idx="6">
                  <c:v>9.23</c:v>
                </c:pt>
                <c:pt idx="7">
                  <c:v>13.17</c:v>
                </c:pt>
                <c:pt idx="8">
                  <c:v>15.04</c:v>
                </c:pt>
                <c:pt idx="9">
                  <c:v>17.36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E-4E12-BE73-65D48E4FA770}"/>
            </c:ext>
          </c:extLst>
        </c:ser>
        <c:ser>
          <c:idx val="1"/>
          <c:order val="1"/>
          <c:tx>
            <c:strRef>
              <c:f>Table14[[#Headers],[y (x)]]</c:f>
              <c:strCache>
                <c:ptCount val="1"/>
                <c:pt idx="0">
                  <c:v>y (x)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Table14[x]</c:f>
              <c:numCache>
                <c:formatCode>0.000</c:formatCode>
                <c:ptCount val="10"/>
                <c:pt idx="0">
                  <c:v>2.4500000000000002</c:v>
                </c:pt>
                <c:pt idx="1">
                  <c:v>2.66</c:v>
                </c:pt>
                <c:pt idx="2">
                  <c:v>2.72</c:v>
                </c:pt>
                <c:pt idx="3">
                  <c:v>2.76</c:v>
                </c:pt>
                <c:pt idx="4">
                  <c:v>2.79</c:v>
                </c:pt>
                <c:pt idx="5">
                  <c:v>2.85</c:v>
                </c:pt>
                <c:pt idx="6">
                  <c:v>2.92</c:v>
                </c:pt>
                <c:pt idx="7">
                  <c:v>3</c:v>
                </c:pt>
                <c:pt idx="8">
                  <c:v>3.03</c:v>
                </c:pt>
                <c:pt idx="9">
                  <c:v>3.07</c:v>
                </c:pt>
              </c:numCache>
            </c:numRef>
          </c:xVal>
          <c:yVal>
            <c:numRef>
              <c:f>Table14[y (x)]</c:f>
              <c:numCache>
                <c:formatCode>General</c:formatCode>
                <c:ptCount val="10"/>
                <c:pt idx="0">
                  <c:v>-2.0921422482259757</c:v>
                </c:pt>
                <c:pt idx="1">
                  <c:v>3.0170015019696095</c:v>
                </c:pt>
                <c:pt idx="2">
                  <c:v>4.47675685916834</c:v>
                </c:pt>
                <c:pt idx="3">
                  <c:v>5.4499270973008223</c:v>
                </c:pt>
                <c:pt idx="4">
                  <c:v>6.1798047759002017</c:v>
                </c:pt>
                <c:pt idx="5">
                  <c:v>7.6395601330989322</c:v>
                </c:pt>
                <c:pt idx="6">
                  <c:v>9.342608049830794</c:v>
                </c:pt>
                <c:pt idx="7">
                  <c:v>11.288948526095773</c:v>
                </c:pt>
                <c:pt idx="8">
                  <c:v>12.018826204695138</c:v>
                </c:pt>
                <c:pt idx="9">
                  <c:v>12.991996442827634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E-4E12-BE73-65D48E4F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6160"/>
        <c:axId val="36676736"/>
      </c:scatterChart>
      <c:valAx>
        <c:axId val="36676160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Led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676736"/>
        <c:crosses val="autoZero"/>
        <c:crossBetween val="midCat"/>
      </c:valAx>
      <c:valAx>
        <c:axId val="366767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Corrente no circuito (mA)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67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resistor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Table15[[#Headers],[y]]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vr'!$C$2:$C$11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plus>
            <c:minus>
              <c:numRef>
                <c:f>'id x vr'!$C$2:$C$11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minus>
          </c:errBars>
          <c:xVal>
            <c:numRef>
              <c:f>Table15[x]</c:f>
              <c:numCache>
                <c:formatCode>0.000</c:formatCode>
                <c:ptCount val="10"/>
                <c:pt idx="0">
                  <c:v>-5.0000000000000266E-2</c:v>
                </c:pt>
                <c:pt idx="1">
                  <c:v>1.6399999999999997</c:v>
                </c:pt>
                <c:pt idx="2">
                  <c:v>2.78</c:v>
                </c:pt>
                <c:pt idx="3">
                  <c:v>3.74</c:v>
                </c:pt>
                <c:pt idx="4">
                  <c:v>4.6100000000000003</c:v>
                </c:pt>
                <c:pt idx="5">
                  <c:v>6.5500000000000007</c:v>
                </c:pt>
                <c:pt idx="6">
                  <c:v>8.8800000000000008</c:v>
                </c:pt>
                <c:pt idx="7">
                  <c:v>12.6</c:v>
                </c:pt>
                <c:pt idx="8">
                  <c:v>14.47</c:v>
                </c:pt>
                <c:pt idx="9">
                  <c:v>16.63</c:v>
                </c:pt>
              </c:numCache>
            </c:numRef>
          </c:xVal>
          <c:yVal>
            <c:numRef>
              <c:f>Table15[y]</c:f>
              <c:numCache>
                <c:formatCode>0.000</c:formatCode>
                <c:ptCount val="10"/>
                <c:pt idx="0">
                  <c:v>0.04</c:v>
                </c:pt>
                <c:pt idx="1">
                  <c:v>1.72</c:v>
                </c:pt>
                <c:pt idx="2">
                  <c:v>2.96</c:v>
                </c:pt>
                <c:pt idx="3">
                  <c:v>3.92</c:v>
                </c:pt>
                <c:pt idx="4">
                  <c:v>4.82</c:v>
                </c:pt>
                <c:pt idx="5">
                  <c:v>6.79</c:v>
                </c:pt>
                <c:pt idx="6">
                  <c:v>9.23</c:v>
                </c:pt>
                <c:pt idx="7">
                  <c:v>13.17</c:v>
                </c:pt>
                <c:pt idx="8">
                  <c:v>15.04</c:v>
                </c:pt>
                <c:pt idx="9">
                  <c:v>17.36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B-45E5-94B7-E1D5A490D711}"/>
            </c:ext>
          </c:extLst>
        </c:ser>
        <c:ser>
          <c:idx val="1"/>
          <c:order val="1"/>
          <c:tx>
            <c:strRef>
              <c:f>Table15[[#Headers],[y(x)]]</c:f>
              <c:strCache>
                <c:ptCount val="1"/>
                <c:pt idx="0">
                  <c:v>y(x)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Table15[x]</c:f>
              <c:numCache>
                <c:formatCode>0.000</c:formatCode>
                <c:ptCount val="10"/>
                <c:pt idx="0">
                  <c:v>-5.0000000000000266E-2</c:v>
                </c:pt>
                <c:pt idx="1">
                  <c:v>1.6399999999999997</c:v>
                </c:pt>
                <c:pt idx="2">
                  <c:v>2.78</c:v>
                </c:pt>
                <c:pt idx="3">
                  <c:v>3.74</c:v>
                </c:pt>
                <c:pt idx="4">
                  <c:v>4.6100000000000003</c:v>
                </c:pt>
                <c:pt idx="5">
                  <c:v>6.5500000000000007</c:v>
                </c:pt>
                <c:pt idx="6">
                  <c:v>8.8800000000000008</c:v>
                </c:pt>
                <c:pt idx="7">
                  <c:v>12.6</c:v>
                </c:pt>
                <c:pt idx="8">
                  <c:v>14.47</c:v>
                </c:pt>
                <c:pt idx="9">
                  <c:v>16.63</c:v>
                </c:pt>
              </c:numCache>
            </c:numRef>
          </c:xVal>
          <c:yVal>
            <c:numRef>
              <c:f>Table15[y(x)]</c:f>
              <c:numCache>
                <c:formatCode>General</c:formatCode>
                <c:ptCount val="10"/>
                <c:pt idx="0">
                  <c:v>1.3289177486897202E-3</c:v>
                </c:pt>
                <c:pt idx="1">
                  <c:v>1.7537051309267413</c:v>
                </c:pt>
                <c:pt idx="2">
                  <c:v>2.9357813930705157</c:v>
                </c:pt>
                <c:pt idx="3">
                  <c:v>3.9312140348757998</c:v>
                </c:pt>
                <c:pt idx="4">
                  <c:v>4.8333248665118376</c:v>
                </c:pt>
                <c:pt idx="5">
                  <c:v>6.8449283301600152</c:v>
                </c:pt>
                <c:pt idx="6">
                  <c:v>9.2609263045415897</c:v>
                </c:pt>
                <c:pt idx="7">
                  <c:v>13.118227791537063</c:v>
                </c:pt>
                <c:pt idx="8">
                  <c:v>15.057247625053606</c:v>
                </c:pt>
                <c:pt idx="9">
                  <c:v>17.296971069115493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B-45E5-94B7-E1D5A490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9616"/>
        <c:axId val="36680192"/>
      </c:scatterChart>
      <c:valAx>
        <c:axId val="3667961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resistor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680192"/>
        <c:crosses val="autoZero"/>
        <c:crossBetween val="midCat"/>
      </c:valAx>
      <c:valAx>
        <c:axId val="366801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Corrente  no circuito (mA)</a:t>
                </a:r>
                <a:endParaRPr lang="en-US" sz="14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667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Potência dissipada pelo Led x Tensão da fonte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'Potencia x Vdd'!$B$1</c:f>
              <c:strCache>
                <c:ptCount val="1"/>
                <c:pt idx="0">
                  <c:v>Pd (W)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657317628684793E-2"/>
                  <c:y val="0.186735397482094"/>
                </c:manualLayout>
              </c:layout>
              <c:numFmt formatCode="General" sourceLinked="0"/>
            </c:trendlineLbl>
          </c:trendline>
          <c:xVal>
            <c:numRef>
              <c:f>'Potencia x Vdd'!$A$2:$A$11</c:f>
              <c:numCache>
                <c:formatCode>General</c:formatCode>
                <c:ptCount val="10"/>
                <c:pt idx="0">
                  <c:v>2.4</c:v>
                </c:pt>
                <c:pt idx="1">
                  <c:v>4.3</c:v>
                </c:pt>
                <c:pt idx="2">
                  <c:v>5.5</c:v>
                </c:pt>
                <c:pt idx="3">
                  <c:v>6.5</c:v>
                </c:pt>
                <c:pt idx="4">
                  <c:v>7.4</c:v>
                </c:pt>
                <c:pt idx="5">
                  <c:v>9.4</c:v>
                </c:pt>
                <c:pt idx="6">
                  <c:v>11.8</c:v>
                </c:pt>
                <c:pt idx="7">
                  <c:v>15.6</c:v>
                </c:pt>
                <c:pt idx="8">
                  <c:v>17.5</c:v>
                </c:pt>
                <c:pt idx="9">
                  <c:v>19.7</c:v>
                </c:pt>
              </c:numCache>
            </c:numRef>
          </c:xVal>
          <c:yVal>
            <c:numRef>
              <c:f>'Potencia x Vdd'!$B$2:$B$11</c:f>
              <c:numCache>
                <c:formatCode>0.00E+00</c:formatCode>
                <c:ptCount val="10"/>
                <c:pt idx="0">
                  <c:v>9.800000000000001E-5</c:v>
                </c:pt>
                <c:pt idx="1">
                  <c:v>4.5751999999999998E-3</c:v>
                </c:pt>
                <c:pt idx="2">
                  <c:v>8.0511999999999997E-3</c:v>
                </c:pt>
                <c:pt idx="3">
                  <c:v>1.0819199999999999E-2</c:v>
                </c:pt>
                <c:pt idx="4">
                  <c:v>1.3447800000000001E-2</c:v>
                </c:pt>
                <c:pt idx="5">
                  <c:v>1.9351500000000001E-2</c:v>
                </c:pt>
                <c:pt idx="6">
                  <c:v>2.6951599999999999E-2</c:v>
                </c:pt>
                <c:pt idx="7">
                  <c:v>3.9509999999999997E-2</c:v>
                </c:pt>
                <c:pt idx="8">
                  <c:v>4.5571199999999992E-2</c:v>
                </c:pt>
                <c:pt idx="9">
                  <c:v>5.3295200000000001E-2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1-48EE-B406-E0BED399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2496"/>
        <c:axId val="36683072"/>
      </c:scatterChart>
      <c:valAx>
        <c:axId val="366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83072"/>
        <c:crosses val="autoZero"/>
        <c:crossBetween val="midCat"/>
      </c:valAx>
      <c:valAx>
        <c:axId val="3668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Potência dissipada</a:t>
                </a:r>
                <a:r>
                  <a:rPr lang="en-US" baseline="0"/>
                  <a:t> pelo Led (W)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668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resistor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 x vr'!$B$1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vr'!$C$2:$C$11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plus>
            <c:minus>
              <c:numRef>
                <c:f>'id x vr'!$C$2:$C$11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minus>
          </c:errBars>
          <c:xVal>
            <c:numRef>
              <c:f>'id x vr'!$A$2:$A$11</c:f>
              <c:numCache>
                <c:formatCode>0.000</c:formatCode>
                <c:ptCount val="10"/>
                <c:pt idx="0">
                  <c:v>-5.0000000000000266E-2</c:v>
                </c:pt>
                <c:pt idx="1">
                  <c:v>1.6399999999999997</c:v>
                </c:pt>
                <c:pt idx="2">
                  <c:v>2.78</c:v>
                </c:pt>
                <c:pt idx="3">
                  <c:v>3.74</c:v>
                </c:pt>
                <c:pt idx="4">
                  <c:v>4.6100000000000003</c:v>
                </c:pt>
                <c:pt idx="5">
                  <c:v>6.5500000000000007</c:v>
                </c:pt>
                <c:pt idx="6">
                  <c:v>8.8800000000000008</c:v>
                </c:pt>
                <c:pt idx="7">
                  <c:v>12.6</c:v>
                </c:pt>
                <c:pt idx="8">
                  <c:v>14.47</c:v>
                </c:pt>
                <c:pt idx="9">
                  <c:v>16.63</c:v>
                </c:pt>
              </c:numCache>
            </c:numRef>
          </c:xVal>
          <c:yVal>
            <c:numRef>
              <c:f>'id x vr'!$B$2:$B$11</c:f>
              <c:numCache>
                <c:formatCode>0.000</c:formatCode>
                <c:ptCount val="10"/>
                <c:pt idx="0">
                  <c:v>0.04</c:v>
                </c:pt>
                <c:pt idx="1">
                  <c:v>1.72</c:v>
                </c:pt>
                <c:pt idx="2">
                  <c:v>2.96</c:v>
                </c:pt>
                <c:pt idx="3">
                  <c:v>3.92</c:v>
                </c:pt>
                <c:pt idx="4">
                  <c:v>4.82</c:v>
                </c:pt>
                <c:pt idx="5">
                  <c:v>6.79</c:v>
                </c:pt>
                <c:pt idx="6">
                  <c:v>9.23</c:v>
                </c:pt>
                <c:pt idx="7">
                  <c:v>13.17</c:v>
                </c:pt>
                <c:pt idx="8">
                  <c:v>15.04</c:v>
                </c:pt>
                <c:pt idx="9">
                  <c:v>17.36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8-498E-878F-0BCDC9B4A089}"/>
            </c:ext>
          </c:extLst>
        </c:ser>
        <c:ser>
          <c:idx val="1"/>
          <c:order val="1"/>
          <c:tx>
            <c:strRef>
              <c:f>'id x vr'!$L$1</c:f>
              <c:strCache>
                <c:ptCount val="1"/>
                <c:pt idx="0">
                  <c:v>y(x)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'id x vr'!$A$2:$A$11</c:f>
              <c:numCache>
                <c:formatCode>0.000</c:formatCode>
                <c:ptCount val="10"/>
                <c:pt idx="0">
                  <c:v>-5.0000000000000266E-2</c:v>
                </c:pt>
                <c:pt idx="1">
                  <c:v>1.6399999999999997</c:v>
                </c:pt>
                <c:pt idx="2">
                  <c:v>2.78</c:v>
                </c:pt>
                <c:pt idx="3">
                  <c:v>3.74</c:v>
                </c:pt>
                <c:pt idx="4">
                  <c:v>4.6100000000000003</c:v>
                </c:pt>
                <c:pt idx="5">
                  <c:v>6.5500000000000007</c:v>
                </c:pt>
                <c:pt idx="6">
                  <c:v>8.8800000000000008</c:v>
                </c:pt>
                <c:pt idx="7">
                  <c:v>12.6</c:v>
                </c:pt>
                <c:pt idx="8">
                  <c:v>14.47</c:v>
                </c:pt>
                <c:pt idx="9">
                  <c:v>16.63</c:v>
                </c:pt>
              </c:numCache>
            </c:numRef>
          </c:xVal>
          <c:yVal>
            <c:numRef>
              <c:f>'id x vr'!$L$2:$L$11</c:f>
              <c:numCache>
                <c:formatCode>General</c:formatCode>
                <c:ptCount val="10"/>
                <c:pt idx="0">
                  <c:v>1.3289177486897202E-3</c:v>
                </c:pt>
                <c:pt idx="1">
                  <c:v>1.7537051309267413</c:v>
                </c:pt>
                <c:pt idx="2">
                  <c:v>2.9357813930705157</c:v>
                </c:pt>
                <c:pt idx="3">
                  <c:v>3.9312140348757998</c:v>
                </c:pt>
                <c:pt idx="4">
                  <c:v>4.8333248665118376</c:v>
                </c:pt>
                <c:pt idx="5">
                  <c:v>6.8449283301600152</c:v>
                </c:pt>
                <c:pt idx="6">
                  <c:v>9.2609263045415897</c:v>
                </c:pt>
                <c:pt idx="7">
                  <c:v>13.118227791537063</c:v>
                </c:pt>
                <c:pt idx="8">
                  <c:v>15.057247625053606</c:v>
                </c:pt>
                <c:pt idx="9">
                  <c:v>17.296971069115493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8-498E-878F-0BCDC9B4A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7200"/>
        <c:axId val="183945472"/>
      </c:scatterChart>
      <c:valAx>
        <c:axId val="1839472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resistor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3945472"/>
        <c:crosses val="autoZero"/>
        <c:crossBetween val="midCat"/>
      </c:valAx>
      <c:valAx>
        <c:axId val="1839454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Corrente  no circuito (mA)</a:t>
                </a:r>
                <a:endParaRPr lang="en-US" sz="14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394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Corrente no circuito X</a:t>
            </a:r>
            <a:r>
              <a:rPr lang="en-US" baseline="0"/>
              <a:t> Tensão no Led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'id x vd'!$B$1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noFill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'id x vd'!$C$2:$C$11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plus>
            <c:minus>
              <c:numRef>
                <c:f>'id x vd'!$C$2:$C$11</c:f>
                <c:numCache>
                  <c:formatCode>General</c:formatCode>
                  <c:ptCount val="10"/>
                  <c:pt idx="0">
                    <c:v>0.20673741799683967</c:v>
                  </c:pt>
                  <c:pt idx="1">
                    <c:v>0.2312696261941892</c:v>
                  </c:pt>
                  <c:pt idx="2">
                    <c:v>0.24946214141628786</c:v>
                  </c:pt>
                  <c:pt idx="3">
                    <c:v>0.26358573557762949</c:v>
                  </c:pt>
                  <c:pt idx="4">
                    <c:v>0.27685246973794542</c:v>
                  </c:pt>
                  <c:pt idx="5">
                    <c:v>0.30596310643605384</c:v>
                  </c:pt>
                  <c:pt idx="6">
                    <c:v>0.34212337321498515</c:v>
                  </c:pt>
                  <c:pt idx="7">
                    <c:v>0.40068192185323259</c:v>
                  </c:pt>
                  <c:pt idx="8">
                    <c:v>0.42852696531256934</c:v>
                  </c:pt>
                  <c:pt idx="9">
                    <c:v>0.4631070718527196</c:v>
                  </c:pt>
                </c:numCache>
              </c:numRef>
            </c:minus>
          </c:errBars>
          <c:xVal>
            <c:numRef>
              <c:f>'id x vd'!$A$2:$A$11</c:f>
              <c:numCache>
                <c:formatCode>0.000</c:formatCode>
                <c:ptCount val="10"/>
                <c:pt idx="0">
                  <c:v>2.4500000000000002</c:v>
                </c:pt>
                <c:pt idx="1">
                  <c:v>2.66</c:v>
                </c:pt>
                <c:pt idx="2">
                  <c:v>2.72</c:v>
                </c:pt>
                <c:pt idx="3">
                  <c:v>2.76</c:v>
                </c:pt>
                <c:pt idx="4">
                  <c:v>2.79</c:v>
                </c:pt>
                <c:pt idx="5">
                  <c:v>2.85</c:v>
                </c:pt>
                <c:pt idx="6">
                  <c:v>2.92</c:v>
                </c:pt>
                <c:pt idx="7">
                  <c:v>3</c:v>
                </c:pt>
                <c:pt idx="8">
                  <c:v>3.03</c:v>
                </c:pt>
                <c:pt idx="9">
                  <c:v>3.07</c:v>
                </c:pt>
              </c:numCache>
            </c:numRef>
          </c:xVal>
          <c:yVal>
            <c:numRef>
              <c:f>'id x vd'!$B$2:$B$11</c:f>
              <c:numCache>
                <c:formatCode>0.000</c:formatCode>
                <c:ptCount val="10"/>
                <c:pt idx="0">
                  <c:v>0.04</c:v>
                </c:pt>
                <c:pt idx="1">
                  <c:v>1.72</c:v>
                </c:pt>
                <c:pt idx="2">
                  <c:v>2.96</c:v>
                </c:pt>
                <c:pt idx="3">
                  <c:v>3.92</c:v>
                </c:pt>
                <c:pt idx="4">
                  <c:v>4.82</c:v>
                </c:pt>
                <c:pt idx="5">
                  <c:v>6.79</c:v>
                </c:pt>
                <c:pt idx="6">
                  <c:v>9.23</c:v>
                </c:pt>
                <c:pt idx="7">
                  <c:v>13.17</c:v>
                </c:pt>
                <c:pt idx="8">
                  <c:v>15.04</c:v>
                </c:pt>
                <c:pt idx="9">
                  <c:v>17.36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49AF-B2DE-1D8E8B97A26F}"/>
            </c:ext>
          </c:extLst>
        </c:ser>
        <c:ser>
          <c:idx val="1"/>
          <c:order val="1"/>
          <c:tx>
            <c:strRef>
              <c:f>'id x vd'!$L$1</c:f>
              <c:strCache>
                <c:ptCount val="1"/>
                <c:pt idx="0">
                  <c:v>y (x)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'id x vd'!$A$2:$A$11</c:f>
              <c:numCache>
                <c:formatCode>0.000</c:formatCode>
                <c:ptCount val="10"/>
                <c:pt idx="0">
                  <c:v>2.4500000000000002</c:v>
                </c:pt>
                <c:pt idx="1">
                  <c:v>2.66</c:v>
                </c:pt>
                <c:pt idx="2">
                  <c:v>2.72</c:v>
                </c:pt>
                <c:pt idx="3">
                  <c:v>2.76</c:v>
                </c:pt>
                <c:pt idx="4">
                  <c:v>2.79</c:v>
                </c:pt>
                <c:pt idx="5">
                  <c:v>2.85</c:v>
                </c:pt>
                <c:pt idx="6">
                  <c:v>2.92</c:v>
                </c:pt>
                <c:pt idx="7">
                  <c:v>3</c:v>
                </c:pt>
                <c:pt idx="8">
                  <c:v>3.03</c:v>
                </c:pt>
                <c:pt idx="9">
                  <c:v>3.07</c:v>
                </c:pt>
              </c:numCache>
            </c:numRef>
          </c:xVal>
          <c:yVal>
            <c:numRef>
              <c:f>'id x vd'!$L$2:$L$11</c:f>
              <c:numCache>
                <c:formatCode>General</c:formatCode>
                <c:ptCount val="10"/>
                <c:pt idx="0">
                  <c:v>-2.0921422482259757</c:v>
                </c:pt>
                <c:pt idx="1">
                  <c:v>3.0170015019696095</c:v>
                </c:pt>
                <c:pt idx="2">
                  <c:v>4.47675685916834</c:v>
                </c:pt>
                <c:pt idx="3">
                  <c:v>5.4499270973008223</c:v>
                </c:pt>
                <c:pt idx="4">
                  <c:v>6.1798047759002017</c:v>
                </c:pt>
                <c:pt idx="5">
                  <c:v>7.6395601330989322</c:v>
                </c:pt>
                <c:pt idx="6">
                  <c:v>9.342608049830794</c:v>
                </c:pt>
                <c:pt idx="7">
                  <c:v>11.288948526095773</c:v>
                </c:pt>
                <c:pt idx="8">
                  <c:v>12.018826204695138</c:v>
                </c:pt>
                <c:pt idx="9">
                  <c:v>12.991996442827634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C-49AF-B2DE-1D8E8B97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4320"/>
        <c:axId val="183944896"/>
      </c:scatterChart>
      <c:valAx>
        <c:axId val="183944320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Tensão no Led (V)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3944896"/>
        <c:crosses val="autoZero"/>
        <c:crossBetween val="midCat"/>
      </c:valAx>
      <c:valAx>
        <c:axId val="1839448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Corrente no circuito (mA)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8394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Potência dissipada pelo Led x Tensão da fonte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'Potencia x Vdd'!$B$1</c:f>
              <c:strCache>
                <c:ptCount val="1"/>
                <c:pt idx="0">
                  <c:v>Pd (W)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592247253422887"/>
                  <c:y val="-5.0051955350683672E-2"/>
                </c:manualLayout>
              </c:layout>
              <c:numFmt formatCode="General" sourceLinked="0"/>
            </c:trendlineLbl>
          </c:trendline>
          <c:xVal>
            <c:numRef>
              <c:f>'Potencia x Vdd'!$A$2:$A$11</c:f>
              <c:numCache>
                <c:formatCode>General</c:formatCode>
                <c:ptCount val="10"/>
                <c:pt idx="0">
                  <c:v>2.4</c:v>
                </c:pt>
                <c:pt idx="1">
                  <c:v>4.3</c:v>
                </c:pt>
                <c:pt idx="2">
                  <c:v>5.5</c:v>
                </c:pt>
                <c:pt idx="3">
                  <c:v>6.5</c:v>
                </c:pt>
                <c:pt idx="4">
                  <c:v>7.4</c:v>
                </c:pt>
                <c:pt idx="5">
                  <c:v>9.4</c:v>
                </c:pt>
                <c:pt idx="6">
                  <c:v>11.8</c:v>
                </c:pt>
                <c:pt idx="7">
                  <c:v>15.6</c:v>
                </c:pt>
                <c:pt idx="8">
                  <c:v>17.5</c:v>
                </c:pt>
                <c:pt idx="9">
                  <c:v>19.7</c:v>
                </c:pt>
              </c:numCache>
            </c:numRef>
          </c:xVal>
          <c:yVal>
            <c:numRef>
              <c:f>'Potencia x Vdd'!$B$2:$B$11</c:f>
              <c:numCache>
                <c:formatCode>0.00E+00</c:formatCode>
                <c:ptCount val="10"/>
                <c:pt idx="0">
                  <c:v>9.800000000000001E-5</c:v>
                </c:pt>
                <c:pt idx="1">
                  <c:v>4.5751999999999998E-3</c:v>
                </c:pt>
                <c:pt idx="2">
                  <c:v>8.0511999999999997E-3</c:v>
                </c:pt>
                <c:pt idx="3">
                  <c:v>1.0819199999999999E-2</c:v>
                </c:pt>
                <c:pt idx="4">
                  <c:v>1.3447800000000001E-2</c:v>
                </c:pt>
                <c:pt idx="5">
                  <c:v>1.9351500000000001E-2</c:v>
                </c:pt>
                <c:pt idx="6">
                  <c:v>2.6951599999999999E-2</c:v>
                </c:pt>
                <c:pt idx="7">
                  <c:v>3.9509999999999997E-2</c:v>
                </c:pt>
                <c:pt idx="8">
                  <c:v>4.5571199999999992E-2</c:v>
                </c:pt>
                <c:pt idx="9">
                  <c:v>5.3295200000000001E-2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B-435A-AC37-093DF9D1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3168"/>
        <c:axId val="183925504"/>
      </c:scatterChart>
      <c:valAx>
        <c:axId val="1839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Vdd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25504"/>
        <c:crosses val="autoZero"/>
        <c:crossBetween val="midCat"/>
      </c:valAx>
      <c:valAx>
        <c:axId val="18392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Potência dissipada</a:t>
                </a:r>
                <a:r>
                  <a:rPr lang="en-US" baseline="0"/>
                  <a:t> pelo Led (W)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8394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38100</xdr:rowOff>
    </xdr:from>
    <xdr:to>
      <xdr:col>14</xdr:col>
      <xdr:colOff>101600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0</xdr:rowOff>
    </xdr:from>
    <xdr:to>
      <xdr:col>18</xdr:col>
      <xdr:colOff>114300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63500</xdr:rowOff>
    </xdr:from>
    <xdr:to>
      <xdr:col>12</xdr:col>
      <xdr:colOff>76200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0</xdr:row>
          <xdr:rowOff>0</xdr:rowOff>
        </xdr:from>
        <xdr:to>
          <xdr:col>7</xdr:col>
          <xdr:colOff>171450</xdr:colOff>
          <xdr:row>6</xdr:row>
          <xdr:rowOff>114300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57150</xdr:rowOff>
        </xdr:from>
        <xdr:to>
          <xdr:col>7</xdr:col>
          <xdr:colOff>123825</xdr:colOff>
          <xdr:row>15</xdr:row>
          <xdr:rowOff>152400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4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46</xdr:row>
          <xdr:rowOff>57150</xdr:rowOff>
        </xdr:from>
        <xdr:to>
          <xdr:col>7</xdr:col>
          <xdr:colOff>171450</xdr:colOff>
          <xdr:row>52</xdr:row>
          <xdr:rowOff>152400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4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15</xdr:row>
          <xdr:rowOff>28575</xdr:rowOff>
        </xdr:from>
        <xdr:to>
          <xdr:col>7</xdr:col>
          <xdr:colOff>142875</xdr:colOff>
          <xdr:row>45</xdr:row>
          <xdr:rowOff>104775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4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53</xdr:row>
          <xdr:rowOff>0</xdr:rowOff>
        </xdr:from>
        <xdr:to>
          <xdr:col>7</xdr:col>
          <xdr:colOff>180975</xdr:colOff>
          <xdr:row>59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4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71</xdr:row>
          <xdr:rowOff>57150</xdr:rowOff>
        </xdr:from>
        <xdr:to>
          <xdr:col>6</xdr:col>
          <xdr:colOff>638175</xdr:colOff>
          <xdr:row>74</xdr:row>
          <xdr:rowOff>28575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4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73</xdr:row>
          <xdr:rowOff>57150</xdr:rowOff>
        </xdr:from>
        <xdr:to>
          <xdr:col>7</xdr:col>
          <xdr:colOff>38100</xdr:colOff>
          <xdr:row>79</xdr:row>
          <xdr:rowOff>57150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4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7</xdr:col>
          <xdr:colOff>247650</xdr:colOff>
          <xdr:row>88</xdr:row>
          <xdr:rowOff>9525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4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90</xdr:row>
          <xdr:rowOff>57150</xdr:rowOff>
        </xdr:from>
        <xdr:to>
          <xdr:col>7</xdr:col>
          <xdr:colOff>171450</xdr:colOff>
          <xdr:row>96</xdr:row>
          <xdr:rowOff>152400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4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523874</xdr:colOff>
      <xdr:row>97</xdr:row>
      <xdr:rowOff>57150</xdr:rowOff>
    </xdr:from>
    <xdr:to>
      <xdr:col>7</xdr:col>
      <xdr:colOff>485775</xdr:colOff>
      <xdr:row>124</xdr:row>
      <xdr:rowOff>85725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123825</xdr:rowOff>
        </xdr:from>
        <xdr:to>
          <xdr:col>7</xdr:col>
          <xdr:colOff>209550</xdr:colOff>
          <xdr:row>127</xdr:row>
          <xdr:rowOff>142875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4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161925</xdr:rowOff>
        </xdr:from>
        <xdr:to>
          <xdr:col>7</xdr:col>
          <xdr:colOff>495300</xdr:colOff>
          <xdr:row>135</xdr:row>
          <xdr:rowOff>180975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4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136</xdr:row>
          <xdr:rowOff>57150</xdr:rowOff>
        </xdr:from>
        <xdr:to>
          <xdr:col>7</xdr:col>
          <xdr:colOff>247650</xdr:colOff>
          <xdr:row>142</xdr:row>
          <xdr:rowOff>152400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4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200025</xdr:colOff>
      <xdr:row>146</xdr:row>
      <xdr:rowOff>47625</xdr:rowOff>
    </xdr:from>
    <xdr:to>
      <xdr:col>7</xdr:col>
      <xdr:colOff>514350</xdr:colOff>
      <xdr:row>171</xdr:row>
      <xdr:rowOff>90170</xdr:rowOff>
    </xdr:to>
    <xdr:graphicFrame macro="">
      <xdr:nvGraphicFramePr>
        <xdr:cNvPr id="20" name="Chart 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95250</xdr:rowOff>
        </xdr:from>
        <xdr:to>
          <xdr:col>7</xdr:col>
          <xdr:colOff>590550</xdr:colOff>
          <xdr:row>180</xdr:row>
          <xdr:rowOff>133350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4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181</xdr:row>
          <xdr:rowOff>19050</xdr:rowOff>
        </xdr:from>
        <xdr:to>
          <xdr:col>7</xdr:col>
          <xdr:colOff>314325</xdr:colOff>
          <xdr:row>187</xdr:row>
          <xdr:rowOff>123825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4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161925</xdr:colOff>
      <xdr:row>199</xdr:row>
      <xdr:rowOff>161926</xdr:rowOff>
    </xdr:from>
    <xdr:to>
      <xdr:col>7</xdr:col>
      <xdr:colOff>409575</xdr:colOff>
      <xdr:row>221</xdr:row>
      <xdr:rowOff>95250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225</xdr:row>
          <xdr:rowOff>19050</xdr:rowOff>
        </xdr:from>
        <xdr:to>
          <xdr:col>7</xdr:col>
          <xdr:colOff>323850</xdr:colOff>
          <xdr:row>231</xdr:row>
          <xdr:rowOff>123825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4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232</xdr:row>
          <xdr:rowOff>0</xdr:rowOff>
        </xdr:from>
        <xdr:to>
          <xdr:col>7</xdr:col>
          <xdr:colOff>581025</xdr:colOff>
          <xdr:row>234</xdr:row>
          <xdr:rowOff>19050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4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57150</xdr:rowOff>
        </xdr:from>
        <xdr:to>
          <xdr:col>7</xdr:col>
          <xdr:colOff>495300</xdr:colOff>
          <xdr:row>237</xdr:row>
          <xdr:rowOff>85725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4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38100</xdr:colOff>
      <xdr:row>237</xdr:row>
      <xdr:rowOff>133350</xdr:rowOff>
    </xdr:from>
    <xdr:to>
      <xdr:col>7</xdr:col>
      <xdr:colOff>590550</xdr:colOff>
      <xdr:row>246</xdr:row>
      <xdr:rowOff>19050</xdr:rowOff>
    </xdr:to>
    <xdr:sp macro="" textlink="" fLocksText="0">
      <xdr:nvSpPr>
        <xdr:cNvPr id="2" name="CaixaDeTexto 1">
          <a:extLst>
            <a:ext uri="{FF2B5EF4-FFF2-40B4-BE49-F238E27FC236}">
              <a16:creationId xmlns:a16="http://schemas.microsoft.com/office/drawing/2014/main" id="{00000000-0008-0000-0400-000002000000}"/>
            </a:ext>
            <a:ext uri="{147F2762-F138-4A5C-976F-8EAC2B608ADB}">
              <a16:predDERef xmlns:a16="http://schemas.microsoft.com/office/drawing/2014/main" pred="{00000000-0008-0000-0400-00001E180000}"/>
            </a:ext>
          </a:extLst>
        </xdr:cNvPr>
        <xdr:cNvSpPr txBox="1"/>
      </xdr:nvSpPr>
      <xdr:spPr>
        <a:xfrm>
          <a:off x="38100" y="48482250"/>
          <a:ext cx="641032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Levando em consideração que um dipolo ôhmico é aquele que obedece à Lei de Ohm, ou seja, sua resistência elétrica é constante e proporcional à corrente elétrica que passa através dele, podemos a partir da análise do gráfico afirmar que o resistor se trata de um dipolo ôhmico, por apresentar um comportamento linear e sua resistência elétrica ser constante em uma ampla faixa de tensão e corrente.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47625</xdr:rowOff>
        </xdr:from>
        <xdr:to>
          <xdr:col>7</xdr:col>
          <xdr:colOff>495300</xdr:colOff>
          <xdr:row>249</xdr:row>
          <xdr:rowOff>76200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4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66675</xdr:colOff>
      <xdr:row>249</xdr:row>
      <xdr:rowOff>123826</xdr:rowOff>
    </xdr:from>
    <xdr:to>
      <xdr:col>7</xdr:col>
      <xdr:colOff>523875</xdr:colOff>
      <xdr:row>256</xdr:row>
      <xdr:rowOff>190501</xdr:rowOff>
    </xdr:to>
    <xdr:sp macro="" textlink="" fLocksText="0">
      <xdr:nvSpPr>
        <xdr:cNvPr id="3" name="CaixaDeTexto 2"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00000000-0008-0000-0400-00001F180000}"/>
            </a:ext>
          </a:extLst>
        </xdr:cNvPr>
        <xdr:cNvSpPr txBox="1"/>
      </xdr:nvSpPr>
      <xdr:spPr>
        <a:xfrm>
          <a:off x="66675" y="50873026"/>
          <a:ext cx="631507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Como já exemplificado na questão 1) a definição de um dipolo ôhmico, e tendo o gráfico Corrente x Tensão no LED, observa-se uma não compatibilidade com o ideal da lei de Ohm, mostrando uma curva ao invés de uma reta. Portanto, não podemos classificar o LED como um dipolo ôhmico, e sim como um não-ôhmico.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257</xdr:row>
          <xdr:rowOff>38100</xdr:rowOff>
        </xdr:from>
        <xdr:to>
          <xdr:col>7</xdr:col>
          <xdr:colOff>581025</xdr:colOff>
          <xdr:row>261</xdr:row>
          <xdr:rowOff>85725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4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47625</xdr:colOff>
      <xdr:row>261</xdr:row>
      <xdr:rowOff>104775</xdr:rowOff>
    </xdr:from>
    <xdr:to>
      <xdr:col>7</xdr:col>
      <xdr:colOff>628650</xdr:colOff>
      <xdr:row>270</xdr:row>
      <xdr:rowOff>171450</xdr:rowOff>
    </xdr:to>
    <xdr:sp macro="" textlink="" fLocksText="0">
      <xdr:nvSpPr>
        <xdr:cNvPr id="4" name="CaixaDeTexto 3">
          <a:extLst>
            <a:ext uri="{FF2B5EF4-FFF2-40B4-BE49-F238E27FC236}">
              <a16:creationId xmlns:a16="http://schemas.microsoft.com/office/drawing/2014/main" id="{00000000-0008-0000-0400-000004000000}"/>
            </a:ext>
            <a:ext uri="{147F2762-F138-4A5C-976F-8EAC2B608ADB}">
              <a16:predDERef xmlns:a16="http://schemas.microsoft.com/office/drawing/2014/main" pred="{00000000-0008-0000-0400-000020180000}"/>
            </a:ext>
          </a:extLst>
        </xdr:cNvPr>
        <xdr:cNvSpPr txBox="1"/>
      </xdr:nvSpPr>
      <xdr:spPr>
        <a:xfrm>
          <a:off x="47625" y="53254275"/>
          <a:ext cx="6438900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O LED é um dispositivo que converte energia elétrica em luz visivel. A intensidade da luz emitida pelo LED esta diretamente ligada a corrente que flui através dele, que por sua vez é diretamente ligado a diferença de potencial, por este motivo a luz do LED aumenta e diminui de acodo com a ddp sobre ele.</a:t>
          </a:r>
        </a:p>
        <a:p>
          <a:pPr marL="0" indent="0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As causas fisicas para o LED emitir luz é porque ele é um material semicondutor, geralmente dopado com impurezas que criam camadas tipo P e N. A camada N tem um excesso de elétrons e a camada P tem um excesso de lacunas. Quando uma tensão é aplicada ao LED, os elétrons e lacunas se movem em direção à junção PN, onde ocorre a recombinação de portadores de carga que resulta na emissão de luz.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G19" totalsRowShown="0" headerRowDxfId="36" dataDxfId="35">
  <autoFilter ref="A9:G19" xr:uid="{00000000-0009-0000-0100-000001000000}"/>
  <tableColumns count="7">
    <tableColumn id="1" xr3:uid="{00000000-0010-0000-0000-000001000000}" name="Vdd (V)" dataDxfId="34">
      <calculatedColumnFormula>Plan1!D62</calculatedColumnFormula>
    </tableColumn>
    <tableColumn id="2" xr3:uid="{00000000-0010-0000-0000-000002000000}" name="Id (mA)" dataDxfId="33">
      <calculatedColumnFormula>Plan1!E62</calculatedColumnFormula>
    </tableColumn>
    <tableColumn id="3" xr3:uid="{00000000-0010-0000-0000-000003000000}" name="Id - incerteza" dataDxfId="32">
      <calculatedColumnFormula>SQRT((B10*D$4+D$6*D$5)^2+D$5^2/4)</calculatedColumnFormula>
    </tableColumn>
    <tableColumn id="4" xr3:uid="{00000000-0010-0000-0000-000004000000}" name="Vd (V)" dataDxfId="31">
      <calculatedColumnFormula>Plan1!F62</calculatedColumnFormula>
    </tableColumn>
    <tableColumn id="5" xr3:uid="{00000000-0010-0000-0000-000005000000}" name="Vd - incerteza (V)" dataDxfId="30">
      <calculatedColumnFormula>D10*C$4+C$6*C$5</calculatedColumnFormula>
    </tableColumn>
    <tableColumn id="9" xr3:uid="{00000000-0010-0000-0000-000009000000}" name="Pd (W)" dataDxfId="29">
      <calculatedColumnFormula>Table1[[#This Row],[Id (mA)]]*10^-3*Table1[[#This Row],[Vd (V)]]</calculatedColumnFormula>
    </tableColumn>
    <tableColumn id="6" xr3:uid="{00000000-0010-0000-0000-000006000000}" name="Vr (V)" dataDxfId="28">
      <calculatedColumnFormula>Table1[[#This Row],[Vdd (V)]]-Table1[[#This Row],[Vd (V)]]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1:L11" totalsRowShown="0" headerRowDxfId="27" tableBorderDxfId="26">
  <autoFilter ref="A1:L11" xr:uid="{00000000-0009-0000-0100-000003000000}"/>
  <tableColumns count="12">
    <tableColumn id="1" xr3:uid="{00000000-0010-0000-0100-000001000000}" name="x" dataDxfId="25">
      <calculatedColumnFormula>'Dados experimentais'!D10</calculatedColumnFormula>
    </tableColumn>
    <tableColumn id="2" xr3:uid="{00000000-0010-0000-0100-000002000000}" name="y" dataDxfId="24">
      <calculatedColumnFormula>'Dados experimentais'!B10</calculatedColumnFormula>
    </tableColumn>
    <tableColumn id="3" xr3:uid="{00000000-0010-0000-0100-000003000000}" name="s" dataDxfId="23">
      <calculatedColumnFormula>'Dados experimentais'!C10</calculatedColumnFormula>
    </tableColumn>
    <tableColumn id="4" xr3:uid="{00000000-0010-0000-0100-000004000000}" name="s^2" dataDxfId="22">
      <calculatedColumnFormula>C2^2</calculatedColumnFormula>
    </tableColumn>
    <tableColumn id="5" xr3:uid="{00000000-0010-0000-0100-000005000000}" name="1/s^2" dataDxfId="21">
      <calculatedColumnFormula>1/D2</calculatedColumnFormula>
    </tableColumn>
    <tableColumn id="6" xr3:uid="{00000000-0010-0000-0100-000006000000}" name="x/s^2" dataDxfId="20">
      <calculatedColumnFormula>A2/D2</calculatedColumnFormula>
    </tableColumn>
    <tableColumn id="7" xr3:uid="{00000000-0010-0000-0100-000007000000}" name="x^2/s^2" dataDxfId="19">
      <calculatedColumnFormula>A2^2/D2</calculatedColumnFormula>
    </tableColumn>
    <tableColumn id="8" xr3:uid="{00000000-0010-0000-0100-000008000000}" name="y/s^2" dataDxfId="18">
      <calculatedColumnFormula>B2/D2</calculatedColumnFormula>
    </tableColumn>
    <tableColumn id="9" xr3:uid="{00000000-0010-0000-0100-000009000000}" name="x*y/s^2" dataDxfId="17">
      <calculatedColumnFormula>A2*B2/D2</calculatedColumnFormula>
    </tableColumn>
    <tableColumn id="10" xr3:uid="{00000000-0010-0000-0100-00000A000000}" name="y^2/s^2" dataDxfId="16">
      <calculatedColumnFormula>(B2^2)/D2</calculatedColumnFormula>
    </tableColumn>
    <tableColumn id="11" xr3:uid="{00000000-0010-0000-0100-00000B000000}" name="(y - y(x))/s" dataDxfId="15">
      <calculatedColumnFormula>((B2-(B$22+B$23*A2))/C2)^2</calculatedColumnFormula>
    </tableColumn>
    <tableColumn id="12" xr3:uid="{00000000-0010-0000-0100-00000C000000}" name="y (x)">
      <calculatedColumnFormula>B$22+B$23*A2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5" displayName="Table15" ref="A1:L11" totalsRowShown="0" headerRowDxfId="14" tableBorderDxfId="13">
  <autoFilter ref="A1:L11" xr:uid="{00000000-0009-0000-0100-000004000000}"/>
  <tableColumns count="12">
    <tableColumn id="1" xr3:uid="{00000000-0010-0000-0200-000001000000}" name="x" dataDxfId="12">
      <calculatedColumnFormula>'Dados experimentais'!A10-'Dados experimentais'!D10</calculatedColumnFormula>
    </tableColumn>
    <tableColumn id="2" xr3:uid="{00000000-0010-0000-0200-000002000000}" name="y" dataDxfId="11">
      <calculatedColumnFormula>'Dados experimentais'!B10</calculatedColumnFormula>
    </tableColumn>
    <tableColumn id="3" xr3:uid="{00000000-0010-0000-0200-000003000000}" name="s" dataDxfId="10">
      <calculatedColumnFormula>'Dados experimentais'!C10</calculatedColumnFormula>
    </tableColumn>
    <tableColumn id="4" xr3:uid="{00000000-0010-0000-0200-000004000000}" name="s^2" dataDxfId="9">
      <calculatedColumnFormula>C2^2</calculatedColumnFormula>
    </tableColumn>
    <tableColumn id="5" xr3:uid="{00000000-0010-0000-0200-000005000000}" name="1/s^2" dataDxfId="8">
      <calculatedColumnFormula>1/D2</calculatedColumnFormula>
    </tableColumn>
    <tableColumn id="6" xr3:uid="{00000000-0010-0000-0200-000006000000}" name="x/s^2" dataDxfId="7">
      <calculatedColumnFormula>A2/D2</calculatedColumnFormula>
    </tableColumn>
    <tableColumn id="7" xr3:uid="{00000000-0010-0000-0200-000007000000}" name="x^2/s^2" dataDxfId="6">
      <calculatedColumnFormula>A2^2/D2</calculatedColumnFormula>
    </tableColumn>
    <tableColumn id="8" xr3:uid="{00000000-0010-0000-0200-000008000000}" name="y/s^2" dataDxfId="5">
      <calculatedColumnFormula>B2/D2</calculatedColumnFormula>
    </tableColumn>
    <tableColumn id="9" xr3:uid="{00000000-0010-0000-0200-000009000000}" name="x*y/s^2" dataDxfId="4">
      <calculatedColumnFormula>A2*B2/D2</calculatedColumnFormula>
    </tableColumn>
    <tableColumn id="10" xr3:uid="{00000000-0010-0000-0200-00000A000000}" name="y^2/s^2">
      <calculatedColumnFormula>(B2^2)/D2</calculatedColumnFormula>
    </tableColumn>
    <tableColumn id="11" xr3:uid="{00000000-0010-0000-0200-00000B000000}" name="(y - y(x))/s">
      <calculatedColumnFormula>((B2-(B$22+B$23*A2))/C2)^2</calculatedColumnFormula>
    </tableColumn>
    <tableColumn id="12" xr3:uid="{00000000-0010-0000-0200-00000C000000}" name="y(x)">
      <calculatedColumnFormula>B$22+B$23*A2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package" Target="../embeddings/Microsoft_Word_Document7.docx"/><Relationship Id="rId26" Type="http://schemas.openxmlformats.org/officeDocument/2006/relationships/package" Target="../embeddings/Microsoft_Word_Document11.docx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package" Target="../embeddings/Microsoft_Word_Document15.docx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6" Type="http://schemas.openxmlformats.org/officeDocument/2006/relationships/package" Target="../embeddings/Microsoft_Word_Document6.docx"/><Relationship Id="rId20" Type="http://schemas.openxmlformats.org/officeDocument/2006/relationships/package" Target="../embeddings/Microsoft_Word_Document8.docx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24" Type="http://schemas.openxmlformats.org/officeDocument/2006/relationships/package" Target="../embeddings/Microsoft_Word_Document10.docx"/><Relationship Id="rId32" Type="http://schemas.openxmlformats.org/officeDocument/2006/relationships/package" Target="../embeddings/Microsoft_Word_Document14.docx"/><Relationship Id="rId37" Type="http://schemas.openxmlformats.org/officeDocument/2006/relationships/image" Target="../media/image17.emf"/><Relationship Id="rId40" Type="http://schemas.openxmlformats.org/officeDocument/2006/relationships/package" Target="../embeddings/Microsoft_Word_Document18.docx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package" Target="../embeddings/Microsoft_Word_Document12.docx"/><Relationship Id="rId36" Type="http://schemas.openxmlformats.org/officeDocument/2006/relationships/package" Target="../embeddings/Microsoft_Word_Document16.docx"/><Relationship Id="rId10" Type="http://schemas.openxmlformats.org/officeDocument/2006/relationships/package" Target="../embeddings/Microsoft_Word_Document3.docx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Relationship Id="rId14" Type="http://schemas.openxmlformats.org/officeDocument/2006/relationships/package" Target="../embeddings/Microsoft_Word_Document5.docx"/><Relationship Id="rId22" Type="http://schemas.openxmlformats.org/officeDocument/2006/relationships/package" Target="../embeddings/Microsoft_Word_Document9.docx"/><Relationship Id="rId27" Type="http://schemas.openxmlformats.org/officeDocument/2006/relationships/image" Target="../media/image12.emf"/><Relationship Id="rId30" Type="http://schemas.openxmlformats.org/officeDocument/2006/relationships/package" Target="../embeddings/Microsoft_Word_Document13.docx"/><Relationship Id="rId35" Type="http://schemas.openxmlformats.org/officeDocument/2006/relationships/image" Target="../media/image16.emf"/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12" Type="http://schemas.openxmlformats.org/officeDocument/2006/relationships/package" Target="../embeddings/Microsoft_Word_Document4.docx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package" Target="../embeddings/Microsoft_Word_Document17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Normal="100" workbookViewId="0">
      <selection activeCell="D10" sqref="D10"/>
    </sheetView>
  </sheetViews>
  <sheetFormatPr defaultColWidth="11.25" defaultRowHeight="15.75" x14ac:dyDescent="0.25"/>
  <cols>
    <col min="1" max="1" width="19.75" bestFit="1" customWidth="1"/>
    <col min="2" max="2" width="52.75" bestFit="1" customWidth="1"/>
    <col min="3" max="3" width="16.75" customWidth="1"/>
    <col min="4" max="4" width="15" customWidth="1"/>
    <col min="5" max="5" width="20.75" bestFit="1" customWidth="1"/>
    <col min="6" max="6" width="20.75" customWidth="1"/>
    <col min="7" max="7" width="11.25" bestFit="1" customWidth="1"/>
  </cols>
  <sheetData>
    <row r="1" spans="1:7" ht="16.5" thickBot="1" x14ac:dyDescent="0.3">
      <c r="C1" s="59" t="s">
        <v>0</v>
      </c>
      <c r="D1" s="60" t="s">
        <v>1</v>
      </c>
    </row>
    <row r="2" spans="1:7" x14ac:dyDescent="0.25">
      <c r="B2" s="4" t="s">
        <v>2</v>
      </c>
      <c r="C2" s="7" t="s">
        <v>3</v>
      </c>
      <c r="D2" s="8" t="s">
        <v>4</v>
      </c>
    </row>
    <row r="3" spans="1:7" ht="16.5" thickBot="1" x14ac:dyDescent="0.3">
      <c r="B3" s="5" t="s">
        <v>5</v>
      </c>
      <c r="C3" s="9" t="s">
        <v>6</v>
      </c>
      <c r="D3" s="10" t="s">
        <v>7</v>
      </c>
    </row>
    <row r="4" spans="1:7" x14ac:dyDescent="0.25">
      <c r="A4" s="62" t="s">
        <v>8</v>
      </c>
      <c r="B4" s="5" t="s">
        <v>9</v>
      </c>
      <c r="C4" s="11">
        <v>5.0000000000000001E-3</v>
      </c>
      <c r="D4" s="12">
        <v>1.4999999999999999E-2</v>
      </c>
    </row>
    <row r="5" spans="1:7" x14ac:dyDescent="0.25">
      <c r="A5" s="63"/>
      <c r="B5" s="5" t="s">
        <v>10</v>
      </c>
      <c r="C5" s="13">
        <v>0.01</v>
      </c>
      <c r="D5" s="14">
        <v>0.1</v>
      </c>
      <c r="G5" s="2"/>
    </row>
    <row r="6" spans="1:7" ht="16.5" thickBot="1" x14ac:dyDescent="0.3">
      <c r="A6" s="64"/>
      <c r="B6" s="6" t="s">
        <v>11</v>
      </c>
      <c r="C6" s="15">
        <v>3</v>
      </c>
      <c r="D6" s="16">
        <v>2</v>
      </c>
    </row>
    <row r="9" spans="1:7" x14ac:dyDescent="0.25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</row>
    <row r="10" spans="1:7" x14ac:dyDescent="0.25">
      <c r="A10" s="1">
        <f>Plan1!D62</f>
        <v>2.4</v>
      </c>
      <c r="B10" s="1">
        <f>Plan1!E62</f>
        <v>0.04</v>
      </c>
      <c r="C10" s="3">
        <f t="shared" ref="C10:C19" si="0">SQRT((B10*D$4+D$6*D$5)^2+D$5^2/4)</f>
        <v>0.20673741799683967</v>
      </c>
      <c r="D10" s="1">
        <f>Plan1!F62</f>
        <v>2.4500000000000002</v>
      </c>
      <c r="E10" s="3">
        <f t="shared" ref="E10:E19" si="1">D10*C$4+C$6*C$5</f>
        <v>4.2249999999999996E-2</v>
      </c>
      <c r="F10" s="3">
        <f>Table1[[#This Row],[Id (mA)]]*10^-3*Table1[[#This Row],[Vd (V)]]</f>
        <v>9.800000000000001E-5</v>
      </c>
      <c r="G10" s="1">
        <f>Table1[[#This Row],[Vdd (V)]]-Table1[[#This Row],[Vd (V)]]</f>
        <v>-5.0000000000000266E-2</v>
      </c>
    </row>
    <row r="11" spans="1:7" x14ac:dyDescent="0.25">
      <c r="A11" s="1">
        <f>Plan1!D63</f>
        <v>4.3</v>
      </c>
      <c r="B11" s="1">
        <f>Plan1!E63</f>
        <v>1.72</v>
      </c>
      <c r="C11" s="3">
        <f t="shared" si="0"/>
        <v>0.2312696261941892</v>
      </c>
      <c r="D11" s="1">
        <f>Plan1!F63</f>
        <v>2.66</v>
      </c>
      <c r="E11" s="3">
        <f t="shared" si="1"/>
        <v>4.3299999999999998E-2</v>
      </c>
      <c r="F11" s="3">
        <f>Table1[[#This Row],[Id (mA)]]*10^-3*Table1[[#This Row],[Vd (V)]]</f>
        <v>4.5751999999999998E-3</v>
      </c>
      <c r="G11" s="1">
        <f>Table1[[#This Row],[Vdd (V)]]-Table1[[#This Row],[Vd (V)]]</f>
        <v>1.6399999999999997</v>
      </c>
    </row>
    <row r="12" spans="1:7" x14ac:dyDescent="0.25">
      <c r="A12" s="1">
        <f>Plan1!D64</f>
        <v>5.5</v>
      </c>
      <c r="B12" s="1">
        <f>Plan1!E64</f>
        <v>2.96</v>
      </c>
      <c r="C12" s="3">
        <f t="shared" si="0"/>
        <v>0.24946214141628786</v>
      </c>
      <c r="D12" s="1">
        <f>Plan1!F64</f>
        <v>2.72</v>
      </c>
      <c r="E12" s="3">
        <f t="shared" si="1"/>
        <v>4.36E-2</v>
      </c>
      <c r="F12" s="3">
        <f>Table1[[#This Row],[Id (mA)]]*10^-3*Table1[[#This Row],[Vd (V)]]</f>
        <v>8.0511999999999997E-3</v>
      </c>
      <c r="G12" s="1">
        <f>Table1[[#This Row],[Vdd (V)]]-Table1[[#This Row],[Vd (V)]]</f>
        <v>2.78</v>
      </c>
    </row>
    <row r="13" spans="1:7" x14ac:dyDescent="0.25">
      <c r="A13" s="1">
        <f>Plan1!D65</f>
        <v>6.5</v>
      </c>
      <c r="B13" s="1">
        <f>Plan1!E65</f>
        <v>3.92</v>
      </c>
      <c r="C13" s="3">
        <f t="shared" si="0"/>
        <v>0.26358573557762949</v>
      </c>
      <c r="D13" s="1">
        <f>Plan1!F65</f>
        <v>2.76</v>
      </c>
      <c r="E13" s="3">
        <f t="shared" si="1"/>
        <v>4.3799999999999999E-2</v>
      </c>
      <c r="F13" s="3">
        <f>Table1[[#This Row],[Id (mA)]]*10^-3*Table1[[#This Row],[Vd (V)]]</f>
        <v>1.0819199999999999E-2</v>
      </c>
      <c r="G13" s="1">
        <f>Table1[[#This Row],[Vdd (V)]]-Table1[[#This Row],[Vd (V)]]</f>
        <v>3.74</v>
      </c>
    </row>
    <row r="14" spans="1:7" x14ac:dyDescent="0.25">
      <c r="A14" s="1">
        <f>Plan1!D66</f>
        <v>7.4</v>
      </c>
      <c r="B14" s="1">
        <f>Plan1!E66</f>
        <v>4.82</v>
      </c>
      <c r="C14" s="3">
        <f t="shared" si="0"/>
        <v>0.27685246973794542</v>
      </c>
      <c r="D14" s="1">
        <f>Plan1!F66</f>
        <v>2.79</v>
      </c>
      <c r="E14" s="3">
        <f t="shared" si="1"/>
        <v>4.3950000000000003E-2</v>
      </c>
      <c r="F14" s="3">
        <f>Table1[[#This Row],[Id (mA)]]*10^-3*Table1[[#This Row],[Vd (V)]]</f>
        <v>1.3447800000000001E-2</v>
      </c>
      <c r="G14" s="1">
        <f>Table1[[#This Row],[Vdd (V)]]-Table1[[#This Row],[Vd (V)]]</f>
        <v>4.6100000000000003</v>
      </c>
    </row>
    <row r="15" spans="1:7" x14ac:dyDescent="0.25">
      <c r="A15" s="1">
        <f>Plan1!D67</f>
        <v>9.4</v>
      </c>
      <c r="B15" s="1">
        <f>Plan1!E67</f>
        <v>6.79</v>
      </c>
      <c r="C15" s="3">
        <f t="shared" si="0"/>
        <v>0.30596310643605384</v>
      </c>
      <c r="D15" s="1">
        <f>Plan1!F67</f>
        <v>2.85</v>
      </c>
      <c r="E15" s="3">
        <f t="shared" si="1"/>
        <v>4.4249999999999998E-2</v>
      </c>
      <c r="F15" s="3">
        <f>Table1[[#This Row],[Id (mA)]]*10^-3*Table1[[#This Row],[Vd (V)]]</f>
        <v>1.9351500000000001E-2</v>
      </c>
      <c r="G15" s="1">
        <f>Table1[[#This Row],[Vdd (V)]]-Table1[[#This Row],[Vd (V)]]</f>
        <v>6.5500000000000007</v>
      </c>
    </row>
    <row r="16" spans="1:7" x14ac:dyDescent="0.25">
      <c r="A16" s="1">
        <f>Plan1!D68</f>
        <v>11.8</v>
      </c>
      <c r="B16" s="1">
        <f>Plan1!E68</f>
        <v>9.23</v>
      </c>
      <c r="C16" s="3">
        <f t="shared" si="0"/>
        <v>0.34212337321498515</v>
      </c>
      <c r="D16" s="1">
        <f>Plan1!F68</f>
        <v>2.92</v>
      </c>
      <c r="E16" s="3">
        <f t="shared" si="1"/>
        <v>4.4600000000000001E-2</v>
      </c>
      <c r="F16" s="3">
        <f>Table1[[#This Row],[Id (mA)]]*10^-3*Table1[[#This Row],[Vd (V)]]</f>
        <v>2.6951599999999999E-2</v>
      </c>
      <c r="G16" s="1">
        <f>Table1[[#This Row],[Vdd (V)]]-Table1[[#This Row],[Vd (V)]]</f>
        <v>8.8800000000000008</v>
      </c>
    </row>
    <row r="17" spans="1:7" x14ac:dyDescent="0.25">
      <c r="A17" s="1">
        <f>Plan1!D69</f>
        <v>15.6</v>
      </c>
      <c r="B17" s="1">
        <f>Plan1!E69</f>
        <v>13.17</v>
      </c>
      <c r="C17" s="3">
        <f t="shared" si="0"/>
        <v>0.40068192185323259</v>
      </c>
      <c r="D17" s="1">
        <f>Plan1!F69</f>
        <v>3</v>
      </c>
      <c r="E17" s="3">
        <f t="shared" si="1"/>
        <v>4.4999999999999998E-2</v>
      </c>
      <c r="F17" s="3">
        <f>Table1[[#This Row],[Id (mA)]]*10^-3*Table1[[#This Row],[Vd (V)]]</f>
        <v>3.9509999999999997E-2</v>
      </c>
      <c r="G17" s="1">
        <f>Table1[[#This Row],[Vdd (V)]]-Table1[[#This Row],[Vd (V)]]</f>
        <v>12.6</v>
      </c>
    </row>
    <row r="18" spans="1:7" x14ac:dyDescent="0.25">
      <c r="A18" s="1">
        <f>Plan1!D70</f>
        <v>17.5</v>
      </c>
      <c r="B18" s="1">
        <f>Plan1!E70</f>
        <v>15.04</v>
      </c>
      <c r="C18" s="3">
        <f t="shared" si="0"/>
        <v>0.42852696531256934</v>
      </c>
      <c r="D18" s="1">
        <f>Plan1!F70</f>
        <v>3.03</v>
      </c>
      <c r="E18" s="3">
        <f t="shared" si="1"/>
        <v>4.5149999999999996E-2</v>
      </c>
      <c r="F18" s="3">
        <f>Table1[[#This Row],[Id (mA)]]*10^-3*Table1[[#This Row],[Vd (V)]]</f>
        <v>4.5571199999999992E-2</v>
      </c>
      <c r="G18" s="1">
        <f>Table1[[#This Row],[Vdd (V)]]-Table1[[#This Row],[Vd (V)]]</f>
        <v>14.47</v>
      </c>
    </row>
    <row r="19" spans="1:7" x14ac:dyDescent="0.25">
      <c r="A19" s="1">
        <f>Plan1!D71</f>
        <v>19.7</v>
      </c>
      <c r="B19" s="1">
        <f>Plan1!E71</f>
        <v>17.36</v>
      </c>
      <c r="C19" s="3">
        <f t="shared" si="0"/>
        <v>0.4631070718527196</v>
      </c>
      <c r="D19" s="1">
        <f>Plan1!F71</f>
        <v>3.07</v>
      </c>
      <c r="E19" s="3">
        <f t="shared" si="1"/>
        <v>4.5350000000000001E-2</v>
      </c>
      <c r="F19" s="3">
        <f>Table1[[#This Row],[Id (mA)]]*10^-3*Table1[[#This Row],[Vd (V)]]</f>
        <v>5.3295200000000001E-2</v>
      </c>
      <c r="G19" s="1">
        <f>Table1[[#This Row],[Vdd (V)]]-Table1[[#This Row],[Vd (V)]]</f>
        <v>16.63</v>
      </c>
    </row>
  </sheetData>
  <mergeCells count="1">
    <mergeCell ref="A4:A6"/>
  </mergeCell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workbookViewId="0">
      <selection activeCell="A2" sqref="A2"/>
    </sheetView>
  </sheetViews>
  <sheetFormatPr defaultColWidth="11.25" defaultRowHeight="15.75" x14ac:dyDescent="0.25"/>
  <cols>
    <col min="1" max="1" width="17.125" bestFit="1" customWidth="1"/>
    <col min="3" max="3" width="16" bestFit="1" customWidth="1"/>
    <col min="4" max="4" width="13.75" bestFit="1" customWidth="1"/>
    <col min="5" max="6" width="12.75" bestFit="1" customWidth="1"/>
    <col min="7" max="8" width="13.75" bestFit="1" customWidth="1"/>
    <col min="9" max="9" width="13.5" bestFit="1" customWidth="1"/>
    <col min="11" max="11" width="15" bestFit="1" customWidth="1"/>
    <col min="12" max="12" width="21.25" customWidth="1"/>
  </cols>
  <sheetData>
    <row r="1" spans="1:19" ht="15" customHeight="1" x14ac:dyDescent="0.2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28</v>
      </c>
      <c r="K1" s="17" t="s">
        <v>29</v>
      </c>
      <c r="L1" s="17" t="s">
        <v>30</v>
      </c>
      <c r="S1" t="s">
        <v>31</v>
      </c>
    </row>
    <row r="2" spans="1:19" ht="15" customHeight="1" x14ac:dyDescent="0.25">
      <c r="A2" s="18">
        <f>'Dados experimentais'!D10</f>
        <v>2.4500000000000002</v>
      </c>
      <c r="B2" s="18">
        <f>'Dados experimentais'!B10</f>
        <v>0.04</v>
      </c>
      <c r="C2" s="18">
        <f>'Dados experimentais'!C10</f>
        <v>0.20673741799683967</v>
      </c>
      <c r="D2" s="19">
        <f t="shared" ref="D2:D11" si="0">C2^2</f>
        <v>4.2740360000000005E-2</v>
      </c>
      <c r="E2" s="2">
        <f>1/D2</f>
        <v>23.397088840618093</v>
      </c>
      <c r="F2" s="2">
        <f t="shared" ref="F2:F11" si="1">A2/D2</f>
        <v>57.32286765951433</v>
      </c>
      <c r="G2" s="2">
        <f t="shared" ref="G2:G11" si="2">A2^2/D2</f>
        <v>140.44102576581014</v>
      </c>
      <c r="H2" s="2">
        <f t="shared" ref="H2:H11" si="3">B2/D2</f>
        <v>0.93588355362472375</v>
      </c>
      <c r="I2" s="2">
        <f t="shared" ref="I2:I11" si="4">A2*B2/D2</f>
        <v>2.2929147063805733</v>
      </c>
      <c r="J2" s="2">
        <f t="shared" ref="J2:J11" si="5">(B2^2)/D2</f>
        <v>3.7435342144988948E-2</v>
      </c>
      <c r="K2" s="2">
        <f t="shared" ref="K2:K11" si="6">((B2-(B$22+B$23*A2))/C2)^2</f>
        <v>106.36388104054615</v>
      </c>
      <c r="L2">
        <f t="shared" ref="L2:L11" si="7">B$22+B$23*A2</f>
        <v>-2.0921422482259757</v>
      </c>
      <c r="S2">
        <v>0.25</v>
      </c>
    </row>
    <row r="3" spans="1:19" ht="15" customHeight="1" x14ac:dyDescent="0.25">
      <c r="A3" s="18">
        <f>'Dados experimentais'!D11</f>
        <v>2.66</v>
      </c>
      <c r="B3" s="18">
        <f>'Dados experimentais'!B11</f>
        <v>1.72</v>
      </c>
      <c r="C3" s="18">
        <f>'Dados experimentais'!C11</f>
        <v>0.2312696261941892</v>
      </c>
      <c r="D3" s="19">
        <f t="shared" si="0"/>
        <v>5.3485640000000001E-2</v>
      </c>
      <c r="E3" s="2">
        <f t="shared" ref="E3:E11" si="8">1/D3</f>
        <v>18.696607164091148</v>
      </c>
      <c r="F3" s="2">
        <f t="shared" si="1"/>
        <v>49.732975056482452</v>
      </c>
      <c r="G3" s="2">
        <f t="shared" si="2"/>
        <v>132.28971365024333</v>
      </c>
      <c r="H3" s="2">
        <f t="shared" si="3"/>
        <v>32.158164322236772</v>
      </c>
      <c r="I3" s="2">
        <f t="shared" si="4"/>
        <v>85.540717097149823</v>
      </c>
      <c r="J3" s="2">
        <f t="shared" si="5"/>
        <v>55.312042634247241</v>
      </c>
      <c r="K3" s="2">
        <f t="shared" si="6"/>
        <v>31.451673684963342</v>
      </c>
      <c r="L3">
        <f t="shared" si="7"/>
        <v>3.0170015019696095</v>
      </c>
      <c r="S3">
        <v>0.30000000000000004</v>
      </c>
    </row>
    <row r="4" spans="1:19" ht="15" customHeight="1" x14ac:dyDescent="0.25">
      <c r="A4" s="18">
        <f>'Dados experimentais'!D12</f>
        <v>2.72</v>
      </c>
      <c r="B4" s="18">
        <f>'Dados experimentais'!B12</f>
        <v>2.96</v>
      </c>
      <c r="C4" s="18">
        <f>'Dados experimentais'!C12</f>
        <v>0.24946214141628786</v>
      </c>
      <c r="D4" s="19">
        <f t="shared" si="0"/>
        <v>6.2231360000000006E-2</v>
      </c>
      <c r="E4" s="2">
        <f t="shared" si="8"/>
        <v>16.069068713908869</v>
      </c>
      <c r="F4" s="2">
        <f t="shared" si="1"/>
        <v>43.707866901832126</v>
      </c>
      <c r="G4" s="2">
        <f t="shared" si="2"/>
        <v>118.88539797298341</v>
      </c>
      <c r="H4" s="2">
        <f t="shared" si="3"/>
        <v>47.564443393170258</v>
      </c>
      <c r="I4" s="2">
        <f t="shared" si="4"/>
        <v>129.37528602942308</v>
      </c>
      <c r="J4" s="2">
        <f t="shared" si="5"/>
        <v>140.79075244378396</v>
      </c>
      <c r="K4" s="2">
        <f t="shared" si="6"/>
        <v>36.967718041743062</v>
      </c>
      <c r="L4">
        <f t="shared" si="7"/>
        <v>4.47675685916834</v>
      </c>
      <c r="S4">
        <v>0.4</v>
      </c>
    </row>
    <row r="5" spans="1:19" ht="15" customHeight="1" x14ac:dyDescent="0.25">
      <c r="A5" s="18">
        <f>'Dados experimentais'!D13</f>
        <v>2.76</v>
      </c>
      <c r="B5" s="18">
        <f>'Dados experimentais'!B13</f>
        <v>3.92</v>
      </c>
      <c r="C5" s="18">
        <f>'Dados experimentais'!C13</f>
        <v>0.26358573557762949</v>
      </c>
      <c r="D5" s="19">
        <f t="shared" si="0"/>
        <v>6.9477440000000015E-2</v>
      </c>
      <c r="E5" s="2">
        <f t="shared" si="8"/>
        <v>14.393161290916876</v>
      </c>
      <c r="F5" s="2">
        <f t="shared" si="1"/>
        <v>39.725125162930574</v>
      </c>
      <c r="G5" s="2">
        <f t="shared" si="2"/>
        <v>109.64134544968837</v>
      </c>
      <c r="H5" s="2">
        <f t="shared" si="3"/>
        <v>56.42119226039415</v>
      </c>
      <c r="I5" s="2">
        <f t="shared" si="4"/>
        <v>155.72249063868784</v>
      </c>
      <c r="J5" s="2">
        <f t="shared" si="5"/>
        <v>221.17107366074507</v>
      </c>
      <c r="K5" s="2">
        <f t="shared" si="6"/>
        <v>33.689740483462245</v>
      </c>
      <c r="L5">
        <f t="shared" si="7"/>
        <v>5.4499270973008223</v>
      </c>
      <c r="S5">
        <v>0.45</v>
      </c>
    </row>
    <row r="6" spans="1:19" ht="15" customHeight="1" x14ac:dyDescent="0.25">
      <c r="A6" s="18">
        <f>'Dados experimentais'!D14</f>
        <v>2.79</v>
      </c>
      <c r="B6" s="18">
        <f>'Dados experimentais'!B14</f>
        <v>4.82</v>
      </c>
      <c r="C6" s="18">
        <f>'Dados experimentais'!C14</f>
        <v>0.27685246973794542</v>
      </c>
      <c r="D6" s="19">
        <f t="shared" si="0"/>
        <v>7.6647289999999979E-2</v>
      </c>
      <c r="E6" s="2">
        <f t="shared" si="8"/>
        <v>13.046775691612845</v>
      </c>
      <c r="F6" s="2">
        <f t="shared" si="1"/>
        <v>36.400504179599835</v>
      </c>
      <c r="G6" s="2">
        <f t="shared" si="2"/>
        <v>101.55740666108355</v>
      </c>
      <c r="H6" s="2">
        <f t="shared" si="3"/>
        <v>62.885458833573914</v>
      </c>
      <c r="I6" s="2">
        <f t="shared" si="4"/>
        <v>175.45043014567122</v>
      </c>
      <c r="J6" s="2">
        <f t="shared" si="5"/>
        <v>303.10791157782626</v>
      </c>
      <c r="K6" s="2">
        <f t="shared" si="6"/>
        <v>24.124388853943795</v>
      </c>
      <c r="L6">
        <f t="shared" si="7"/>
        <v>6.1798047759002017</v>
      </c>
    </row>
    <row r="7" spans="1:19" ht="15" customHeight="1" x14ac:dyDescent="0.25">
      <c r="A7" s="18">
        <f>'Dados experimentais'!D15</f>
        <v>2.85</v>
      </c>
      <c r="B7" s="18">
        <f>'Dados experimentais'!B15</f>
        <v>6.79</v>
      </c>
      <c r="C7" s="18">
        <f>'Dados experimentais'!C15</f>
        <v>0.30596310643605384</v>
      </c>
      <c r="D7" s="19">
        <f t="shared" si="0"/>
        <v>9.3613422500000015E-2</v>
      </c>
      <c r="E7" s="2">
        <f t="shared" si="8"/>
        <v>10.682228822474681</v>
      </c>
      <c r="F7" s="2">
        <f t="shared" si="1"/>
        <v>30.444352144052843</v>
      </c>
      <c r="G7" s="2">
        <f t="shared" si="2"/>
        <v>86.766403610550597</v>
      </c>
      <c r="H7" s="2">
        <f t="shared" si="3"/>
        <v>72.53233370460309</v>
      </c>
      <c r="I7" s="2">
        <f t="shared" si="4"/>
        <v>206.71715105811882</v>
      </c>
      <c r="J7" s="2">
        <f t="shared" si="5"/>
        <v>492.49454585425497</v>
      </c>
      <c r="K7" s="2">
        <f t="shared" si="6"/>
        <v>7.7099245009557826</v>
      </c>
      <c r="L7">
        <f t="shared" si="7"/>
        <v>7.6395601330989322</v>
      </c>
    </row>
    <row r="8" spans="1:19" ht="13.5" customHeight="1" x14ac:dyDescent="0.25">
      <c r="A8" s="18">
        <f>'Dados experimentais'!D16</f>
        <v>2.92</v>
      </c>
      <c r="B8" s="18">
        <f>'Dados experimentais'!B16</f>
        <v>9.23</v>
      </c>
      <c r="C8" s="18">
        <f>'Dados experimentais'!C16</f>
        <v>0.34212337321498515</v>
      </c>
      <c r="D8" s="19">
        <f t="shared" si="0"/>
        <v>0.11704840250000002</v>
      </c>
      <c r="E8" s="2">
        <f t="shared" si="8"/>
        <v>8.5434741409648876</v>
      </c>
      <c r="F8" s="2">
        <f t="shared" si="1"/>
        <v>24.946944491617469</v>
      </c>
      <c r="G8" s="2">
        <f t="shared" si="2"/>
        <v>72.845077915523007</v>
      </c>
      <c r="H8" s="2">
        <f t="shared" si="3"/>
        <v>78.856266321105906</v>
      </c>
      <c r="I8" s="2">
        <f t="shared" si="4"/>
        <v>230.26029765762922</v>
      </c>
      <c r="J8" s="2">
        <f t="shared" si="5"/>
        <v>727.84333814380761</v>
      </c>
      <c r="K8" s="2">
        <f t="shared" si="6"/>
        <v>0.10833614655009477</v>
      </c>
      <c r="L8">
        <f t="shared" si="7"/>
        <v>9.342608049830794</v>
      </c>
    </row>
    <row r="9" spans="1:19" ht="15" customHeight="1" x14ac:dyDescent="0.25">
      <c r="A9" s="18">
        <f>'Dados experimentais'!D17</f>
        <v>3</v>
      </c>
      <c r="B9" s="18">
        <f>'Dados experimentais'!B17</f>
        <v>13.17</v>
      </c>
      <c r="C9" s="18">
        <f>'Dados experimentais'!C17</f>
        <v>0.40068192185323259</v>
      </c>
      <c r="D9" s="19">
        <f t="shared" si="0"/>
        <v>0.16054600249999998</v>
      </c>
      <c r="E9" s="2">
        <f t="shared" si="8"/>
        <v>6.2287443127087521</v>
      </c>
      <c r="F9" s="2">
        <f t="shared" si="1"/>
        <v>18.686232938126256</v>
      </c>
      <c r="G9" s="2">
        <f t="shared" si="2"/>
        <v>56.058698814378772</v>
      </c>
      <c r="H9" s="2">
        <f t="shared" si="3"/>
        <v>82.03256259837427</v>
      </c>
      <c r="I9" s="2">
        <f t="shared" si="4"/>
        <v>246.09768779512279</v>
      </c>
      <c r="J9" s="2">
        <f t="shared" si="5"/>
        <v>1080.3688494205892</v>
      </c>
      <c r="K9" s="2">
        <f t="shared" si="6"/>
        <v>22.039506386820594</v>
      </c>
      <c r="L9">
        <f t="shared" si="7"/>
        <v>11.288948526095773</v>
      </c>
    </row>
    <row r="10" spans="1:19" ht="15" customHeight="1" x14ac:dyDescent="0.25">
      <c r="A10" s="18">
        <f>'Dados experimentais'!D18</f>
        <v>3.03</v>
      </c>
      <c r="B10" s="18">
        <f>'Dados experimentais'!B18</f>
        <v>15.04</v>
      </c>
      <c r="C10" s="18">
        <f>'Dados experimentais'!C18</f>
        <v>0.42852696531256934</v>
      </c>
      <c r="D10" s="19">
        <f t="shared" si="0"/>
        <v>0.18363536</v>
      </c>
      <c r="E10" s="2">
        <f t="shared" si="8"/>
        <v>5.445574316406165</v>
      </c>
      <c r="F10" s="2">
        <f t="shared" si="1"/>
        <v>16.500090178710678</v>
      </c>
      <c r="G10" s="2">
        <f t="shared" si="2"/>
        <v>49.995273241493358</v>
      </c>
      <c r="H10" s="2">
        <f t="shared" si="3"/>
        <v>81.90143771874871</v>
      </c>
      <c r="I10" s="2">
        <f t="shared" si="4"/>
        <v>248.16135628780862</v>
      </c>
      <c r="J10" s="2">
        <f t="shared" si="5"/>
        <v>1231.7976232899807</v>
      </c>
      <c r="K10" s="2">
        <f t="shared" si="6"/>
        <v>49.704431115209943</v>
      </c>
      <c r="L10">
        <f t="shared" si="7"/>
        <v>12.018826204695138</v>
      </c>
    </row>
    <row r="11" spans="1:19" ht="15" customHeight="1" x14ac:dyDescent="0.25">
      <c r="A11" s="18">
        <f>'Dados experimentais'!D19</f>
        <v>3.07</v>
      </c>
      <c r="B11" s="18">
        <f>'Dados experimentais'!B19</f>
        <v>17.36</v>
      </c>
      <c r="C11" s="18">
        <f>'Dados experimentais'!C19</f>
        <v>0.4631070718527196</v>
      </c>
      <c r="D11" s="19">
        <f t="shared" si="0"/>
        <v>0.21446815999999999</v>
      </c>
      <c r="E11" s="2">
        <f t="shared" si="8"/>
        <v>4.6626967844550915</v>
      </c>
      <c r="F11" s="2">
        <f t="shared" si="1"/>
        <v>14.31447912827713</v>
      </c>
      <c r="G11" s="2">
        <f t="shared" si="2"/>
        <v>43.945450923810789</v>
      </c>
      <c r="H11" s="2">
        <f t="shared" si="3"/>
        <v>80.944416178140386</v>
      </c>
      <c r="I11" s="2">
        <f t="shared" si="4"/>
        <v>248.49935766689094</v>
      </c>
      <c r="J11" s="2">
        <f t="shared" si="5"/>
        <v>1405.1950648525171</v>
      </c>
      <c r="K11" s="2">
        <f t="shared" si="6"/>
        <v>88.961713829551371</v>
      </c>
      <c r="L11">
        <f t="shared" si="7"/>
        <v>12.991996442827634</v>
      </c>
      <c r="S11">
        <v>0.5</v>
      </c>
    </row>
    <row r="12" spans="1:19" ht="15" customHeight="1" thickBot="1" x14ac:dyDescent="0.3">
      <c r="A12" s="19"/>
      <c r="B12" s="19"/>
      <c r="C12" s="19"/>
      <c r="D12" s="19"/>
      <c r="E12" s="19"/>
      <c r="F12" s="19"/>
      <c r="G12" s="19"/>
      <c r="H12" s="19"/>
      <c r="I12" s="19"/>
    </row>
    <row r="13" spans="1:19" ht="15" customHeight="1" thickBot="1" x14ac:dyDescent="0.3">
      <c r="A13" s="20" t="s">
        <v>32</v>
      </c>
      <c r="B13" s="21"/>
      <c r="C13" s="21"/>
      <c r="D13" s="21"/>
      <c r="E13" s="22">
        <f t="shared" ref="E13:J13" si="9">SUM(E2:E11)</f>
        <v>121.16542007815742</v>
      </c>
      <c r="F13" s="22">
        <f t="shared" si="9"/>
        <v>331.7814378411436</v>
      </c>
      <c r="G13" s="22">
        <f t="shared" si="9"/>
        <v>912.42579400556519</v>
      </c>
      <c r="H13" s="22">
        <f t="shared" si="9"/>
        <v>596.23215888397226</v>
      </c>
      <c r="I13" s="22">
        <f t="shared" si="9"/>
        <v>1728.1176890828829</v>
      </c>
      <c r="J13" s="22">
        <f t="shared" si="9"/>
        <v>5658.1186372198972</v>
      </c>
      <c r="K13" s="23">
        <f>SUM(K2:K11)</f>
        <v>401.12131408374648</v>
      </c>
    </row>
    <row r="14" spans="1:19" ht="1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19" ht="15" customHeight="1" thickBot="1" x14ac:dyDescent="0.3">
      <c r="A15" s="19"/>
      <c r="B15" s="19"/>
      <c r="C15" s="19"/>
      <c r="D15" s="19"/>
      <c r="E15" s="19"/>
      <c r="F15" s="19"/>
      <c r="G15" s="19"/>
      <c r="H15" s="19"/>
      <c r="I15" s="19"/>
    </row>
    <row r="16" spans="1:19" ht="15" customHeight="1" x14ac:dyDescent="0.25">
      <c r="A16" s="24" t="s">
        <v>33</v>
      </c>
      <c r="B16" s="19"/>
      <c r="C16" s="25">
        <f>E13</f>
        <v>121.16542007815742</v>
      </c>
      <c r="D16" s="26">
        <f>F13</f>
        <v>331.7814378411436</v>
      </c>
      <c r="E16" s="19"/>
      <c r="F16" s="24" t="s">
        <v>33</v>
      </c>
      <c r="G16" s="19"/>
      <c r="H16" s="25">
        <f>D17</f>
        <v>912.42579400556519</v>
      </c>
      <c r="I16" s="26">
        <f>-C17</f>
        <v>-331.7814378411436</v>
      </c>
    </row>
    <row r="17" spans="1:9" ht="15" customHeight="1" thickBot="1" x14ac:dyDescent="0.3">
      <c r="A17" s="27" t="s">
        <v>34</v>
      </c>
      <c r="B17" s="19"/>
      <c r="C17" s="28">
        <f>F13</f>
        <v>331.7814378411436</v>
      </c>
      <c r="D17" s="29">
        <f>G13</f>
        <v>912.42579400556519</v>
      </c>
      <c r="E17" s="19"/>
      <c r="F17" s="24" t="s">
        <v>35</v>
      </c>
      <c r="G17" s="19"/>
      <c r="H17" s="28">
        <f>-D16</f>
        <v>-331.7814378411436</v>
      </c>
      <c r="I17" s="29">
        <f>C16</f>
        <v>121.16542007815742</v>
      </c>
    </row>
    <row r="18" spans="1:9" ht="15" customHeight="1" x14ac:dyDescent="0.25">
      <c r="A18" s="18"/>
      <c r="B18" s="19"/>
      <c r="C18" s="19"/>
      <c r="D18" s="19"/>
      <c r="E18" s="19"/>
      <c r="F18" s="19"/>
      <c r="G18" s="19"/>
      <c r="H18" s="19"/>
      <c r="I18" s="19"/>
    </row>
    <row r="19" spans="1:9" ht="15" customHeight="1" thickBot="1" x14ac:dyDescent="0.3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15" customHeight="1" thickBot="1" x14ac:dyDescent="0.3">
      <c r="A20" s="20" t="s">
        <v>36</v>
      </c>
      <c r="B20" s="21"/>
      <c r="C20" s="30">
        <f>C16*D17-C17*D16</f>
        <v>475.53212489400175</v>
      </c>
      <c r="D20" s="19"/>
      <c r="E20" s="19"/>
      <c r="F20" s="19"/>
      <c r="G20" s="19"/>
      <c r="H20" s="19"/>
      <c r="I20" s="19"/>
    </row>
    <row r="21" spans="1:9" ht="15" customHeight="1" thickBot="1" x14ac:dyDescent="0.3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15" customHeight="1" x14ac:dyDescent="0.25">
      <c r="A22" s="31" t="s">
        <v>37</v>
      </c>
      <c r="B22" s="32">
        <f>(H16*H13+I16*I13)/C20</f>
        <v>-61.698819333841094</v>
      </c>
      <c r="C22" s="19"/>
      <c r="D22" s="31" t="s">
        <v>38</v>
      </c>
      <c r="E22" s="32">
        <f>SQRT(H16/C20)</f>
        <v>1.3851884014065634</v>
      </c>
      <c r="F22" s="19"/>
      <c r="G22" s="19"/>
      <c r="H22" s="19"/>
      <c r="I22" s="19"/>
    </row>
    <row r="23" spans="1:9" ht="15" customHeight="1" thickBot="1" x14ac:dyDescent="0.3">
      <c r="A23" s="33" t="s">
        <v>39</v>
      </c>
      <c r="B23" s="34">
        <f>(H17*H13+I17*I13)/C20</f>
        <v>24.329255953312291</v>
      </c>
      <c r="C23" s="19"/>
      <c r="D23" s="33" t="s">
        <v>40</v>
      </c>
      <c r="E23" s="34">
        <f>SQRT(I17/C20)</f>
        <v>0.50477683415063035</v>
      </c>
      <c r="F23" s="19"/>
      <c r="G23" s="19"/>
      <c r="H23" s="19"/>
      <c r="I23" s="19"/>
    </row>
    <row r="24" spans="1:9" ht="15" customHeight="1" thickBot="1" x14ac:dyDescent="0.3"/>
    <row r="25" spans="1:9" ht="15" customHeight="1" thickBot="1" x14ac:dyDescent="0.3">
      <c r="A25" s="20" t="s">
        <v>41</v>
      </c>
      <c r="B25" s="35">
        <f>((E13*I13-F13*H13)^2)/((E13*G13-F13^2)*(E13*J13-H13^2))</f>
        <v>0.85275481675820097</v>
      </c>
    </row>
    <row r="26" spans="1:9" ht="15" customHeight="1" x14ac:dyDescent="0.25"/>
    <row r="27" spans="1:9" ht="15" customHeight="1" thickBot="1" x14ac:dyDescent="0.3"/>
    <row r="28" spans="1:9" ht="15" customHeight="1" x14ac:dyDescent="0.25">
      <c r="A28" s="65" t="s">
        <v>42</v>
      </c>
      <c r="B28" s="66"/>
    </row>
    <row r="29" spans="1:9" ht="15" customHeight="1" x14ac:dyDescent="0.25">
      <c r="A29" s="36" t="s">
        <v>43</v>
      </c>
      <c r="B29" s="37">
        <f>Plan1!D174</f>
        <v>8</v>
      </c>
    </row>
    <row r="30" spans="1:9" ht="15" customHeight="1" x14ac:dyDescent="0.25">
      <c r="A30" s="36" t="s">
        <v>44</v>
      </c>
      <c r="B30" s="41">
        <f>Plan1!D175</f>
        <v>0.05</v>
      </c>
    </row>
    <row r="31" spans="1:9" ht="15" customHeight="1" x14ac:dyDescent="0.25">
      <c r="A31" s="38" t="s">
        <v>45</v>
      </c>
      <c r="B31" s="37">
        <f>CHIINV(B30,B29)</f>
        <v>15.507313055865453</v>
      </c>
    </row>
    <row r="32" spans="1:9" ht="15" customHeight="1" thickBot="1" x14ac:dyDescent="0.3">
      <c r="A32" s="39" t="s">
        <v>46</v>
      </c>
      <c r="B32" s="40">
        <f>K13</f>
        <v>401.12131408374648</v>
      </c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1">
    <mergeCell ref="A28:B28"/>
  </mergeCells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lessThan" id="{833924C7-9D41-4B2C-AE0B-8ABD054A651C}">
            <xm:f>'id x vr'!$B$32</xm:f>
            <x14:dxf>
              <font>
                <b val="0"/>
                <i val="0"/>
                <strike val="0"/>
                <condense val="0"/>
                <extend val="0"/>
                <u val="none"/>
                <sz val="11"/>
                <color indexed="17"/>
              </font>
              <fill>
                <patternFill patternType="solid">
                  <fgColor indexed="27"/>
                  <bgColor indexed="42"/>
                </patternFill>
              </fill>
              <border>
                <left/>
                <right/>
                <top/>
                <bottom/>
              </border>
            </x14:dxf>
          </x14:cfRule>
          <x14:cfRule type="cellIs" priority="2" stopIfTrue="1" operator="greaterThan" id="{87404897-6559-45F2-92F3-DD9BC4B8E51A}">
            <xm:f>'id x vr'!$B$32</xm:f>
            <x14:dxf>
              <font>
                <b val="0"/>
                <i val="0"/>
                <strike val="0"/>
                <condense val="0"/>
                <extend val="0"/>
                <u val="none"/>
                <sz val="11"/>
                <color indexed="16"/>
              </font>
              <fill>
                <patternFill patternType="solid">
                  <fgColor indexed="31"/>
                  <bgColor indexed="47"/>
                </patternFill>
              </fill>
              <border>
                <left/>
                <right/>
                <top/>
                <bottom/>
              </border>
            </x14:dxf>
          </x14:cfRule>
          <xm:sqref>B32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zoomScale="90" zoomScaleNormal="90" workbookViewId="0">
      <selection activeCell="C20" sqref="C20"/>
    </sheetView>
  </sheetViews>
  <sheetFormatPr defaultColWidth="11.25" defaultRowHeight="15.75" x14ac:dyDescent="0.25"/>
  <cols>
    <col min="1" max="1" width="16.75" bestFit="1" customWidth="1"/>
    <col min="3" max="3" width="18" bestFit="1" customWidth="1"/>
    <col min="8" max="8" width="11.75" bestFit="1" customWidth="1"/>
    <col min="9" max="9" width="13.25" bestFit="1" customWidth="1"/>
  </cols>
  <sheetData>
    <row r="1" spans="1:12" ht="15" customHeight="1" x14ac:dyDescent="0.2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28</v>
      </c>
      <c r="K1" s="17" t="s">
        <v>29</v>
      </c>
      <c r="L1" s="17" t="s">
        <v>47</v>
      </c>
    </row>
    <row r="2" spans="1:12" ht="15" customHeight="1" x14ac:dyDescent="0.25">
      <c r="A2" s="18">
        <f>'Dados experimentais'!A10-'Dados experimentais'!D10</f>
        <v>-5.0000000000000266E-2</v>
      </c>
      <c r="B2" s="18">
        <f>'Dados experimentais'!B10</f>
        <v>0.04</v>
      </c>
      <c r="C2" s="18">
        <f>'Dados experimentais'!C10</f>
        <v>0.20673741799683967</v>
      </c>
      <c r="D2" s="19">
        <f t="shared" ref="D2:D11" si="0">C2^2</f>
        <v>4.2740360000000005E-2</v>
      </c>
      <c r="E2" s="19">
        <f t="shared" ref="E2:E11" si="1">1/D2</f>
        <v>23.397088840618093</v>
      </c>
      <c r="F2" s="19">
        <f t="shared" ref="F2:F11" si="2">A2/D2</f>
        <v>-1.1698544420309109</v>
      </c>
      <c r="G2" s="19">
        <f t="shared" ref="G2:G11" si="3">A2^2/D2</f>
        <v>5.8492722101545852E-2</v>
      </c>
      <c r="H2" s="19">
        <f t="shared" ref="H2:H11" si="4">B2/D2</f>
        <v>0.93588355362472375</v>
      </c>
      <c r="I2" s="19">
        <f t="shared" ref="I2:I11" si="5">A2*B2/D2</f>
        <v>-4.6794177681236442E-2</v>
      </c>
      <c r="J2">
        <f t="shared" ref="J2:J11" si="6">(B2^2)/D2</f>
        <v>3.7435342144988948E-2</v>
      </c>
      <c r="K2">
        <f t="shared" ref="K2:K11" si="7">((B2-(B$22+B$23*A2))/C2)^2</f>
        <v>3.4989237397336025E-2</v>
      </c>
      <c r="L2">
        <f>B$22+B$23*A2</f>
        <v>1.3289177486897202E-3</v>
      </c>
    </row>
    <row r="3" spans="1:12" ht="15" customHeight="1" x14ac:dyDescent="0.25">
      <c r="A3" s="18">
        <f>'Dados experimentais'!A11-'Dados experimentais'!D11</f>
        <v>1.6399999999999997</v>
      </c>
      <c r="B3" s="18">
        <f>'Dados experimentais'!B11</f>
        <v>1.72</v>
      </c>
      <c r="C3" s="18">
        <f>'Dados experimentais'!C11</f>
        <v>0.2312696261941892</v>
      </c>
      <c r="D3" s="19">
        <f t="shared" si="0"/>
        <v>5.3485640000000001E-2</v>
      </c>
      <c r="E3" s="19">
        <f t="shared" si="1"/>
        <v>18.696607164091148</v>
      </c>
      <c r="F3" s="19">
        <f t="shared" si="2"/>
        <v>30.662435749109473</v>
      </c>
      <c r="G3" s="19">
        <f t="shared" si="3"/>
        <v>50.286394628539533</v>
      </c>
      <c r="H3" s="19">
        <f t="shared" si="4"/>
        <v>32.158164322236772</v>
      </c>
      <c r="I3" s="19">
        <f t="shared" si="5"/>
        <v>52.739389488468291</v>
      </c>
      <c r="J3">
        <f t="shared" si="6"/>
        <v>55.312042634247241</v>
      </c>
      <c r="K3">
        <f t="shared" si="7"/>
        <v>2.1240016026521778E-2</v>
      </c>
      <c r="L3">
        <f t="shared" ref="L3:L11" si="8">B$22+B$23*A3</f>
        <v>1.7537051309267413</v>
      </c>
    </row>
    <row r="4" spans="1:12" ht="15" customHeight="1" x14ac:dyDescent="0.25">
      <c r="A4" s="18">
        <f>'Dados experimentais'!A12-'Dados experimentais'!D12</f>
        <v>2.78</v>
      </c>
      <c r="B4" s="18">
        <f>'Dados experimentais'!B12</f>
        <v>2.96</v>
      </c>
      <c r="C4" s="18">
        <f>'Dados experimentais'!C12</f>
        <v>0.24946214141628786</v>
      </c>
      <c r="D4" s="19">
        <f t="shared" si="0"/>
        <v>6.2231360000000006E-2</v>
      </c>
      <c r="E4" s="19">
        <f t="shared" si="1"/>
        <v>16.069068713908869</v>
      </c>
      <c r="F4" s="19">
        <f t="shared" si="2"/>
        <v>44.672011024666652</v>
      </c>
      <c r="G4" s="19">
        <f t="shared" si="3"/>
        <v>124.1881906485733</v>
      </c>
      <c r="H4" s="19">
        <f t="shared" si="4"/>
        <v>47.564443393170258</v>
      </c>
      <c r="I4" s="19">
        <f t="shared" si="5"/>
        <v>132.22915263301331</v>
      </c>
      <c r="J4">
        <f t="shared" si="6"/>
        <v>140.79075244378396</v>
      </c>
      <c r="K4">
        <f t="shared" si="7"/>
        <v>9.425166372788011E-3</v>
      </c>
      <c r="L4">
        <f t="shared" si="8"/>
        <v>2.9357813930705157</v>
      </c>
    </row>
    <row r="5" spans="1:12" ht="15" customHeight="1" x14ac:dyDescent="0.25">
      <c r="A5" s="18">
        <f>'Dados experimentais'!A13-'Dados experimentais'!D13</f>
        <v>3.74</v>
      </c>
      <c r="B5" s="18">
        <f>'Dados experimentais'!B13</f>
        <v>3.92</v>
      </c>
      <c r="C5" s="18">
        <f>'Dados experimentais'!C13</f>
        <v>0.26358573557762949</v>
      </c>
      <c r="D5" s="19">
        <f t="shared" si="0"/>
        <v>6.9477440000000015E-2</v>
      </c>
      <c r="E5" s="19">
        <f t="shared" si="1"/>
        <v>14.393161290916876</v>
      </c>
      <c r="F5" s="19">
        <f t="shared" si="2"/>
        <v>53.830423228029119</v>
      </c>
      <c r="G5" s="19">
        <f t="shared" si="3"/>
        <v>201.32578287282891</v>
      </c>
      <c r="H5" s="19">
        <f t="shared" si="4"/>
        <v>56.42119226039415</v>
      </c>
      <c r="I5" s="19">
        <f t="shared" si="5"/>
        <v>211.01525905387413</v>
      </c>
      <c r="J5">
        <f t="shared" si="6"/>
        <v>221.17107366074507</v>
      </c>
      <c r="K5">
        <f t="shared" si="7"/>
        <v>1.8100059270412898E-3</v>
      </c>
      <c r="L5">
        <f t="shared" si="8"/>
        <v>3.9312140348757998</v>
      </c>
    </row>
    <row r="6" spans="1:12" ht="15" customHeight="1" x14ac:dyDescent="0.25">
      <c r="A6" s="18">
        <f>'Dados experimentais'!A14-'Dados experimentais'!D14</f>
        <v>4.6100000000000003</v>
      </c>
      <c r="B6" s="18">
        <f>'Dados experimentais'!B14</f>
        <v>4.82</v>
      </c>
      <c r="C6" s="18">
        <f>'Dados experimentais'!C14</f>
        <v>0.27685246973794542</v>
      </c>
      <c r="D6" s="19">
        <f t="shared" si="0"/>
        <v>7.6647289999999979E-2</v>
      </c>
      <c r="E6" s="19">
        <f t="shared" si="1"/>
        <v>13.046775691612845</v>
      </c>
      <c r="F6" s="19">
        <f t="shared" si="2"/>
        <v>60.145635938335218</v>
      </c>
      <c r="G6" s="19">
        <f t="shared" si="3"/>
        <v>277.27138167572537</v>
      </c>
      <c r="H6" s="19">
        <f t="shared" si="4"/>
        <v>62.885458833573914</v>
      </c>
      <c r="I6" s="19">
        <f t="shared" si="5"/>
        <v>289.90196522277574</v>
      </c>
      <c r="J6">
        <f t="shared" si="6"/>
        <v>303.10791157782626</v>
      </c>
      <c r="K6">
        <f t="shared" si="7"/>
        <v>2.3164819990150044E-3</v>
      </c>
      <c r="L6">
        <f t="shared" si="8"/>
        <v>4.8333248665118376</v>
      </c>
    </row>
    <row r="7" spans="1:12" ht="15" customHeight="1" x14ac:dyDescent="0.25">
      <c r="A7" s="18">
        <f>'Dados experimentais'!A15-'Dados experimentais'!D15</f>
        <v>6.5500000000000007</v>
      </c>
      <c r="B7" s="18">
        <f>'Dados experimentais'!B15</f>
        <v>6.79</v>
      </c>
      <c r="C7" s="18">
        <f>'Dados experimentais'!C15</f>
        <v>0.30596310643605384</v>
      </c>
      <c r="D7" s="19">
        <f t="shared" si="0"/>
        <v>9.3613422500000015E-2</v>
      </c>
      <c r="E7" s="19">
        <f t="shared" si="1"/>
        <v>10.682228822474681</v>
      </c>
      <c r="F7" s="19">
        <f t="shared" si="2"/>
        <v>69.968598787209174</v>
      </c>
      <c r="G7" s="19">
        <f t="shared" si="3"/>
        <v>458.29432205622015</v>
      </c>
      <c r="H7" s="19">
        <f t="shared" si="4"/>
        <v>72.53233370460309</v>
      </c>
      <c r="I7" s="19">
        <f t="shared" si="5"/>
        <v>475.0867857651503</v>
      </c>
      <c r="J7">
        <f t="shared" si="6"/>
        <v>492.49454585425497</v>
      </c>
      <c r="K7">
        <f t="shared" si="7"/>
        <v>3.2229581758616226E-2</v>
      </c>
      <c r="L7">
        <f t="shared" si="8"/>
        <v>6.8449283301600152</v>
      </c>
    </row>
    <row r="8" spans="1:12" ht="13.5" customHeight="1" x14ac:dyDescent="0.25">
      <c r="A8" s="18">
        <f>'Dados experimentais'!A16-'Dados experimentais'!D16</f>
        <v>8.8800000000000008</v>
      </c>
      <c r="B8" s="18">
        <f>'Dados experimentais'!B16</f>
        <v>9.23</v>
      </c>
      <c r="C8" s="18">
        <f>'Dados experimentais'!C16</f>
        <v>0.34212337321498515</v>
      </c>
      <c r="D8" s="19">
        <f t="shared" si="0"/>
        <v>0.11704840250000002</v>
      </c>
      <c r="E8" s="19">
        <f t="shared" si="1"/>
        <v>8.5434741409648876</v>
      </c>
      <c r="F8" s="19">
        <f t="shared" si="2"/>
        <v>75.866050371768196</v>
      </c>
      <c r="G8" s="19">
        <f t="shared" si="3"/>
        <v>673.6905273013017</v>
      </c>
      <c r="H8" s="19">
        <f t="shared" si="4"/>
        <v>78.856266321105906</v>
      </c>
      <c r="I8" s="19">
        <f t="shared" si="5"/>
        <v>700.24364493142059</v>
      </c>
      <c r="J8">
        <f t="shared" si="6"/>
        <v>727.84333814380761</v>
      </c>
      <c r="K8">
        <f t="shared" si="7"/>
        <v>8.1712889041704456E-3</v>
      </c>
      <c r="L8">
        <f t="shared" si="8"/>
        <v>9.2609263045415897</v>
      </c>
    </row>
    <row r="9" spans="1:12" ht="15" customHeight="1" x14ac:dyDescent="0.25">
      <c r="A9" s="18">
        <f>'Dados experimentais'!A17-'Dados experimentais'!D17</f>
        <v>12.6</v>
      </c>
      <c r="B9" s="18">
        <f>'Dados experimentais'!B17</f>
        <v>13.17</v>
      </c>
      <c r="C9" s="18">
        <f>'Dados experimentais'!C17</f>
        <v>0.40068192185323259</v>
      </c>
      <c r="D9" s="19">
        <f t="shared" si="0"/>
        <v>0.16054600249999998</v>
      </c>
      <c r="E9" s="19">
        <f t="shared" si="1"/>
        <v>6.2287443127087521</v>
      </c>
      <c r="F9" s="19">
        <f t="shared" si="2"/>
        <v>78.482178340130275</v>
      </c>
      <c r="G9" s="19">
        <f t="shared" si="3"/>
        <v>988.87544708564144</v>
      </c>
      <c r="H9" s="19">
        <f t="shared" si="4"/>
        <v>82.03256259837427</v>
      </c>
      <c r="I9" s="19">
        <f t="shared" si="5"/>
        <v>1033.6102887395159</v>
      </c>
      <c r="J9">
        <f t="shared" si="6"/>
        <v>1080.3688494205892</v>
      </c>
      <c r="K9">
        <f t="shared" si="7"/>
        <v>1.6695286879720564E-2</v>
      </c>
      <c r="L9">
        <f t="shared" si="8"/>
        <v>13.118227791537063</v>
      </c>
    </row>
    <row r="10" spans="1:12" ht="15" customHeight="1" x14ac:dyDescent="0.25">
      <c r="A10" s="18">
        <f>'Dados experimentais'!A18-'Dados experimentais'!D18</f>
        <v>14.47</v>
      </c>
      <c r="B10" s="18">
        <f>'Dados experimentais'!B18</f>
        <v>15.04</v>
      </c>
      <c r="C10" s="18">
        <f>'Dados experimentais'!C18</f>
        <v>0.42852696531256934</v>
      </c>
      <c r="D10" s="19">
        <f t="shared" si="0"/>
        <v>0.18363536</v>
      </c>
      <c r="E10" s="19">
        <f t="shared" si="1"/>
        <v>5.445574316406165</v>
      </c>
      <c r="F10" s="19">
        <f t="shared" si="2"/>
        <v>78.797460358397217</v>
      </c>
      <c r="G10" s="19">
        <f t="shared" si="3"/>
        <v>1140.1992513860077</v>
      </c>
      <c r="H10" s="19">
        <f t="shared" si="4"/>
        <v>81.90143771874871</v>
      </c>
      <c r="I10" s="19">
        <f t="shared" si="5"/>
        <v>1185.113803790294</v>
      </c>
      <c r="J10">
        <f t="shared" si="6"/>
        <v>1231.7976232899807</v>
      </c>
      <c r="K10">
        <f t="shared" si="7"/>
        <v>1.6199525515662812E-3</v>
      </c>
      <c r="L10">
        <f t="shared" si="8"/>
        <v>15.057247625053606</v>
      </c>
    </row>
    <row r="11" spans="1:12" ht="15" customHeight="1" x14ac:dyDescent="0.25">
      <c r="A11" s="18">
        <f>'Dados experimentais'!A19-'Dados experimentais'!D19</f>
        <v>16.63</v>
      </c>
      <c r="B11" s="18">
        <f>'Dados experimentais'!B19</f>
        <v>17.36</v>
      </c>
      <c r="C11" s="18">
        <f>'Dados experimentais'!C19</f>
        <v>0.4631070718527196</v>
      </c>
      <c r="D11" s="19">
        <f t="shared" si="0"/>
        <v>0.21446815999999999</v>
      </c>
      <c r="E11" s="19">
        <f t="shared" si="1"/>
        <v>4.6626967844550915</v>
      </c>
      <c r="F11" s="19">
        <f t="shared" si="2"/>
        <v>77.540647525488168</v>
      </c>
      <c r="G11" s="19">
        <f t="shared" si="3"/>
        <v>1289.5009683488681</v>
      </c>
      <c r="H11" s="19">
        <f t="shared" si="4"/>
        <v>80.944416178140386</v>
      </c>
      <c r="I11" s="19">
        <f t="shared" si="5"/>
        <v>1346.1056410424746</v>
      </c>
      <c r="J11">
        <f t="shared" si="6"/>
        <v>1405.1950648525171</v>
      </c>
      <c r="K11">
        <f t="shared" si="7"/>
        <v>1.8523244328873298E-2</v>
      </c>
      <c r="L11">
        <f t="shared" si="8"/>
        <v>17.296971069115493</v>
      </c>
    </row>
    <row r="12" spans="1:12" ht="15" customHeight="1" thickBot="1" x14ac:dyDescent="0.3">
      <c r="A12" s="19"/>
      <c r="B12" s="19"/>
      <c r="C12" s="19"/>
      <c r="D12" s="19"/>
      <c r="E12" s="19"/>
      <c r="F12" s="19"/>
      <c r="G12" s="19"/>
      <c r="H12" s="19"/>
      <c r="I12" s="19"/>
    </row>
    <row r="13" spans="1:12" ht="15" customHeight="1" thickBot="1" x14ac:dyDescent="0.3">
      <c r="A13" s="20" t="s">
        <v>32</v>
      </c>
      <c r="B13" s="21"/>
      <c r="C13" s="21"/>
      <c r="D13" s="21"/>
      <c r="E13" s="22">
        <f t="shared" ref="E13:J13" si="9">SUM(E2:E11)</f>
        <v>121.16542007815742</v>
      </c>
      <c r="F13" s="22">
        <f t="shared" si="9"/>
        <v>568.79558688110251</v>
      </c>
      <c r="G13" s="22">
        <f t="shared" si="9"/>
        <v>5203.6907587258074</v>
      </c>
      <c r="H13" s="22">
        <f t="shared" si="9"/>
        <v>596.23215888397226</v>
      </c>
      <c r="I13" s="22">
        <f t="shared" si="9"/>
        <v>5425.9991364893058</v>
      </c>
      <c r="J13" s="22">
        <f t="shared" si="9"/>
        <v>5658.1186372198972</v>
      </c>
      <c r="K13" s="23">
        <f>SUM(K2:K11)</f>
        <v>0.14702026214564889</v>
      </c>
    </row>
    <row r="14" spans="1:12" ht="1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12" ht="15" customHeight="1" thickBot="1" x14ac:dyDescent="0.3">
      <c r="A15" s="19"/>
      <c r="B15" s="19"/>
      <c r="C15" s="19"/>
      <c r="D15" s="19"/>
      <c r="E15" s="19"/>
      <c r="F15" s="19"/>
      <c r="G15" s="19"/>
      <c r="H15" s="19"/>
      <c r="I15" s="19"/>
    </row>
    <row r="16" spans="1:12" ht="15" customHeight="1" x14ac:dyDescent="0.25">
      <c r="A16" s="24" t="s">
        <v>33</v>
      </c>
      <c r="B16" s="19"/>
      <c r="C16" s="25">
        <f>E13</f>
        <v>121.16542007815742</v>
      </c>
      <c r="D16" s="26">
        <f>F13</f>
        <v>568.79558688110251</v>
      </c>
      <c r="E16" s="19"/>
      <c r="F16" s="24" t="s">
        <v>33</v>
      </c>
      <c r="G16" s="19"/>
      <c r="H16" s="25">
        <f>D17</f>
        <v>5203.6907587258074</v>
      </c>
      <c r="I16" s="26">
        <f>-C17</f>
        <v>-568.79558688110251</v>
      </c>
    </row>
    <row r="17" spans="1:9" ht="15" customHeight="1" thickBot="1" x14ac:dyDescent="0.3">
      <c r="A17" s="27" t="s">
        <v>34</v>
      </c>
      <c r="B17" s="19"/>
      <c r="C17" s="28">
        <f>F13</f>
        <v>568.79558688110251</v>
      </c>
      <c r="D17" s="29">
        <f>G13</f>
        <v>5203.6907587258074</v>
      </c>
      <c r="E17" s="19"/>
      <c r="F17" s="24" t="s">
        <v>35</v>
      </c>
      <c r="G17" s="19"/>
      <c r="H17" s="28">
        <f>-D16</f>
        <v>-568.79558688110251</v>
      </c>
      <c r="I17" s="29">
        <f>C16</f>
        <v>121.16542007815742</v>
      </c>
    </row>
    <row r="18" spans="1:9" ht="15" customHeight="1" x14ac:dyDescent="0.25">
      <c r="A18" s="18"/>
      <c r="B18" s="19"/>
      <c r="C18" s="19"/>
      <c r="D18" s="19"/>
      <c r="E18" s="19"/>
      <c r="F18" s="19"/>
      <c r="G18" s="19"/>
      <c r="H18" s="19"/>
      <c r="I18" s="19"/>
    </row>
    <row r="19" spans="1:9" ht="15" customHeight="1" thickBot="1" x14ac:dyDescent="0.3">
      <c r="A19" s="19"/>
      <c r="B19" s="19"/>
      <c r="C19" s="19"/>
      <c r="D19" s="19"/>
      <c r="E19" s="19"/>
      <c r="F19" s="19"/>
      <c r="G19" s="19"/>
      <c r="H19" s="19"/>
      <c r="I19" s="19"/>
    </row>
    <row r="20" spans="1:9" ht="15" customHeight="1" thickBot="1" x14ac:dyDescent="0.3">
      <c r="A20" s="20" t="s">
        <v>36</v>
      </c>
      <c r="B20" s="21"/>
      <c r="C20" s="30">
        <f>C16*D17-C17*D16</f>
        <v>306978.9570824203</v>
      </c>
      <c r="D20" s="19"/>
      <c r="E20" s="19"/>
      <c r="F20" s="19"/>
      <c r="G20" s="19"/>
      <c r="H20" s="19"/>
      <c r="I20" s="19"/>
    </row>
    <row r="21" spans="1:9" ht="15" customHeight="1" thickBot="1" x14ac:dyDescent="0.3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15" customHeight="1" x14ac:dyDescent="0.25">
      <c r="A22" s="31" t="s">
        <v>37</v>
      </c>
      <c r="B22" s="32">
        <f>(H16*H13+I16*I13)/C20</f>
        <v>5.3174367842715189E-2</v>
      </c>
      <c r="C22" s="19"/>
      <c r="D22" s="31" t="s">
        <v>38</v>
      </c>
      <c r="E22" s="32">
        <f>SQRT(H16/C20)</f>
        <v>0.13019713771480668</v>
      </c>
      <c r="F22" s="19"/>
      <c r="G22" s="19"/>
      <c r="H22" s="19"/>
      <c r="I22" s="19"/>
    </row>
    <row r="23" spans="1:9" ht="15" customHeight="1" thickBot="1" x14ac:dyDescent="0.3">
      <c r="A23" s="33" t="s">
        <v>39</v>
      </c>
      <c r="B23" s="34">
        <f>(H17*H13+I17*I13)/C20</f>
        <v>1.0369090018805038</v>
      </c>
      <c r="C23" s="19"/>
      <c r="D23" s="33" t="s">
        <v>40</v>
      </c>
      <c r="E23" s="34">
        <f>SQRT(I17/C20)</f>
        <v>1.9867125857019611E-2</v>
      </c>
      <c r="F23" s="19"/>
      <c r="G23" s="19"/>
      <c r="H23" s="19"/>
      <c r="I23" s="19"/>
    </row>
    <row r="24" spans="1:9" ht="15" customHeight="1" thickBot="1" x14ac:dyDescent="0.3"/>
    <row r="25" spans="1:9" ht="15" customHeight="1" thickBot="1" x14ac:dyDescent="0.3">
      <c r="A25" s="20" t="s">
        <v>41</v>
      </c>
      <c r="B25" s="35">
        <f>((E13*I13-F13*H13)^2)/((E13*G13-F13^2)*(E13*J13-H13^2))</f>
        <v>0.99994603122626657</v>
      </c>
    </row>
    <row r="26" spans="1:9" ht="15" customHeight="1" thickBot="1" x14ac:dyDescent="0.3"/>
    <row r="27" spans="1:9" ht="15" customHeight="1" x14ac:dyDescent="0.25"/>
    <row r="28" spans="1:9" ht="15" customHeight="1" thickBot="1" x14ac:dyDescent="0.3"/>
    <row r="29" spans="1:9" ht="15" customHeight="1" x14ac:dyDescent="0.25">
      <c r="A29" s="65" t="s">
        <v>42</v>
      </c>
      <c r="B29" s="66"/>
    </row>
    <row r="30" spans="1:9" ht="15" customHeight="1" x14ac:dyDescent="0.25">
      <c r="A30" s="36" t="s">
        <v>43</v>
      </c>
      <c r="B30" s="37">
        <f>Plan1!D130</f>
        <v>8</v>
      </c>
    </row>
    <row r="31" spans="1:9" ht="15" customHeight="1" x14ac:dyDescent="0.25">
      <c r="A31" s="36" t="s">
        <v>44</v>
      </c>
      <c r="B31" s="41">
        <f>Plan1!D131</f>
        <v>0.05</v>
      </c>
    </row>
    <row r="32" spans="1:9" ht="15" customHeight="1" x14ac:dyDescent="0.25">
      <c r="A32" s="38" t="s">
        <v>45</v>
      </c>
      <c r="B32" s="37">
        <f>CHIINV(B31,B30)</f>
        <v>15.507313055865453</v>
      </c>
    </row>
    <row r="33" spans="1:2" ht="15" customHeight="1" thickBot="1" x14ac:dyDescent="0.3">
      <c r="A33" s="39" t="s">
        <v>46</v>
      </c>
      <c r="B33" s="52">
        <f>K13</f>
        <v>0.14702026214564889</v>
      </c>
    </row>
    <row r="34" spans="1:2" ht="15" customHeight="1" x14ac:dyDescent="0.25"/>
    <row r="35" spans="1:2" ht="15" customHeight="1" x14ac:dyDescent="0.25"/>
    <row r="36" spans="1:2" ht="15" customHeight="1" x14ac:dyDescent="0.25"/>
    <row r="37" spans="1:2" ht="15" customHeight="1" x14ac:dyDescent="0.25"/>
    <row r="38" spans="1:2" ht="15" customHeight="1" x14ac:dyDescent="0.25"/>
    <row r="39" spans="1:2" ht="15" customHeight="1" x14ac:dyDescent="0.25"/>
    <row r="40" spans="1:2" ht="15" customHeight="1" x14ac:dyDescent="0.25"/>
    <row r="41" spans="1:2" ht="15" customHeight="1" x14ac:dyDescent="0.25"/>
  </sheetData>
  <mergeCells count="1">
    <mergeCell ref="A29:B29"/>
  </mergeCells>
  <conditionalFormatting sqref="B33">
    <cfRule type="cellIs" dxfId="1" priority="1" stopIfTrue="1" operator="lessThan">
      <formula>$B$32</formula>
    </cfRule>
    <cfRule type="cellIs" dxfId="0" priority="2" stopIfTrue="1" operator="greaterThan">
      <formula>$B$32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zoomScale="80" zoomScaleNormal="80" workbookViewId="0">
      <selection activeCell="B2" sqref="B2"/>
    </sheetView>
  </sheetViews>
  <sheetFormatPr defaultColWidth="11.25" defaultRowHeight="15.75" x14ac:dyDescent="0.25"/>
  <sheetData>
    <row r="1" spans="1:2" s="42" customFormat="1" ht="16.5" thickBot="1" x14ac:dyDescent="0.3">
      <c r="A1" s="59" t="s">
        <v>12</v>
      </c>
      <c r="B1" s="60" t="s">
        <v>17</v>
      </c>
    </row>
    <row r="2" spans="1:2" x14ac:dyDescent="0.25">
      <c r="A2" s="7">
        <f>'Dados experimentais'!A10</f>
        <v>2.4</v>
      </c>
      <c r="B2" s="44">
        <f>'Dados experimentais'!F10</f>
        <v>9.800000000000001E-5</v>
      </c>
    </row>
    <row r="3" spans="1:2" x14ac:dyDescent="0.25">
      <c r="A3" s="9">
        <f>'Dados experimentais'!A11</f>
        <v>4.3</v>
      </c>
      <c r="B3" s="14">
        <f>'Dados experimentais'!F11</f>
        <v>4.5751999999999998E-3</v>
      </c>
    </row>
    <row r="4" spans="1:2" x14ac:dyDescent="0.25">
      <c r="A4" s="9">
        <f>'Dados experimentais'!A12</f>
        <v>5.5</v>
      </c>
      <c r="B4" s="14">
        <f>'Dados experimentais'!F12</f>
        <v>8.0511999999999997E-3</v>
      </c>
    </row>
    <row r="5" spans="1:2" x14ac:dyDescent="0.25">
      <c r="A5" s="9">
        <f>'Dados experimentais'!A13</f>
        <v>6.5</v>
      </c>
      <c r="B5" s="14">
        <f>'Dados experimentais'!F13</f>
        <v>1.0819199999999999E-2</v>
      </c>
    </row>
    <row r="6" spans="1:2" x14ac:dyDescent="0.25">
      <c r="A6" s="9">
        <f>'Dados experimentais'!A14</f>
        <v>7.4</v>
      </c>
      <c r="B6" s="14">
        <f>'Dados experimentais'!F14</f>
        <v>1.3447800000000001E-2</v>
      </c>
    </row>
    <row r="7" spans="1:2" x14ac:dyDescent="0.25">
      <c r="A7" s="9">
        <f>'Dados experimentais'!A15</f>
        <v>9.4</v>
      </c>
      <c r="B7" s="14">
        <f>'Dados experimentais'!F15</f>
        <v>1.9351500000000001E-2</v>
      </c>
    </row>
    <row r="8" spans="1:2" x14ac:dyDescent="0.25">
      <c r="A8" s="9">
        <f>'Dados experimentais'!A16</f>
        <v>11.8</v>
      </c>
      <c r="B8" s="14">
        <f>'Dados experimentais'!F16</f>
        <v>2.6951599999999999E-2</v>
      </c>
    </row>
    <row r="9" spans="1:2" x14ac:dyDescent="0.25">
      <c r="A9" s="9">
        <f>'Dados experimentais'!A17</f>
        <v>15.6</v>
      </c>
      <c r="B9" s="14">
        <f>'Dados experimentais'!F17</f>
        <v>3.9509999999999997E-2</v>
      </c>
    </row>
    <row r="10" spans="1:2" x14ac:dyDescent="0.25">
      <c r="A10" s="9">
        <f>'Dados experimentais'!A18</f>
        <v>17.5</v>
      </c>
      <c r="B10" s="14">
        <f>'Dados experimentais'!F18</f>
        <v>4.5571199999999992E-2</v>
      </c>
    </row>
    <row r="11" spans="1:2" ht="16.5" thickBot="1" x14ac:dyDescent="0.3">
      <c r="A11" s="15">
        <f>'Dados experimentais'!A19</f>
        <v>19.7</v>
      </c>
      <c r="B11" s="43">
        <f>'Dados experimentais'!F19</f>
        <v>5.3295200000000001E-2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60:G199"/>
  <sheetViews>
    <sheetView tabSelected="1" view="pageBreakPreview" topLeftCell="A162" zoomScaleNormal="100" zoomScaleSheetLayoutView="100" zoomScalePageLayoutView="80" workbookViewId="0">
      <selection activeCell="D62" sqref="D62"/>
    </sheetView>
  </sheetViews>
  <sheetFormatPr defaultRowHeight="15.75" x14ac:dyDescent="0.25"/>
  <cols>
    <col min="1" max="1" width="7.125" customWidth="1"/>
    <col min="2" max="2" width="9.875" bestFit="1" customWidth="1"/>
    <col min="3" max="3" width="15.75" customWidth="1"/>
    <col min="4" max="4" width="9.5" customWidth="1"/>
    <col min="5" max="5" width="12.375" customWidth="1"/>
    <col min="6" max="6" width="12.25" customWidth="1"/>
    <col min="7" max="7" width="9.375" customWidth="1"/>
  </cols>
  <sheetData>
    <row r="60" spans="4:6" ht="16.5" thickBot="1" x14ac:dyDescent="0.3"/>
    <row r="61" spans="4:6" ht="35.25" thickBot="1" x14ac:dyDescent="0.3">
      <c r="D61" s="45" t="s">
        <v>48</v>
      </c>
      <c r="E61" s="61" t="s">
        <v>49</v>
      </c>
      <c r="F61" s="61" t="s">
        <v>50</v>
      </c>
    </row>
    <row r="62" spans="4:6" x14ac:dyDescent="0.25">
      <c r="D62" s="57">
        <v>2.4</v>
      </c>
      <c r="E62" s="58">
        <v>0.04</v>
      </c>
      <c r="F62" s="58">
        <v>2.4500000000000002</v>
      </c>
    </row>
    <row r="63" spans="4:6" x14ac:dyDescent="0.25">
      <c r="D63" s="57">
        <v>4.3</v>
      </c>
      <c r="E63" s="58">
        <v>1.72</v>
      </c>
      <c r="F63" s="58">
        <v>2.66</v>
      </c>
    </row>
    <row r="64" spans="4:6" x14ac:dyDescent="0.25">
      <c r="D64" s="57">
        <v>5.5</v>
      </c>
      <c r="E64" s="58">
        <v>2.96</v>
      </c>
      <c r="F64" s="58">
        <v>2.72</v>
      </c>
    </row>
    <row r="65" spans="4:6" x14ac:dyDescent="0.25">
      <c r="D65" s="57">
        <v>6.5</v>
      </c>
      <c r="E65" s="58">
        <v>3.92</v>
      </c>
      <c r="F65" s="58">
        <v>2.76</v>
      </c>
    </row>
    <row r="66" spans="4:6" x14ac:dyDescent="0.25">
      <c r="D66" s="57">
        <v>7.4</v>
      </c>
      <c r="E66" s="58">
        <v>4.82</v>
      </c>
      <c r="F66" s="58">
        <v>2.79</v>
      </c>
    </row>
    <row r="67" spans="4:6" x14ac:dyDescent="0.25">
      <c r="D67" s="57">
        <v>9.4</v>
      </c>
      <c r="E67" s="58">
        <v>6.79</v>
      </c>
      <c r="F67" s="58">
        <v>2.85</v>
      </c>
    </row>
    <row r="68" spans="4:6" x14ac:dyDescent="0.25">
      <c r="D68" s="57">
        <v>11.8</v>
      </c>
      <c r="E68" s="58">
        <v>9.23</v>
      </c>
      <c r="F68" s="58">
        <v>2.92</v>
      </c>
    </row>
    <row r="69" spans="4:6" x14ac:dyDescent="0.25">
      <c r="D69" s="57">
        <v>15.6</v>
      </c>
      <c r="E69" s="58">
        <v>13.17</v>
      </c>
      <c r="F69" s="58">
        <v>3</v>
      </c>
    </row>
    <row r="70" spans="4:6" x14ac:dyDescent="0.25">
      <c r="D70" s="57">
        <v>17.5</v>
      </c>
      <c r="E70" s="58">
        <v>15.04</v>
      </c>
      <c r="F70" s="58">
        <v>3.03</v>
      </c>
    </row>
    <row r="71" spans="4:6" x14ac:dyDescent="0.25">
      <c r="D71" s="57">
        <v>19.7</v>
      </c>
      <c r="E71" s="58">
        <v>17.36</v>
      </c>
      <c r="F71" s="58">
        <v>3.07</v>
      </c>
    </row>
    <row r="83" spans="2:7" ht="21.75" x14ac:dyDescent="0.35">
      <c r="B83" s="50" t="s">
        <v>51</v>
      </c>
      <c r="C83" s="49">
        <f>'id x vr'!B22</f>
        <v>5.3174367842715189E-2</v>
      </c>
      <c r="D83" s="50" t="s">
        <v>52</v>
      </c>
      <c r="E83" s="49">
        <f>'id x vr'!E22</f>
        <v>0.13019713771480668</v>
      </c>
      <c r="F83" s="50" t="s">
        <v>53</v>
      </c>
      <c r="G83" s="47">
        <f>'id x vr'!B25</f>
        <v>0.99994603122626657</v>
      </c>
    </row>
    <row r="84" spans="2:7" ht="20.25" x14ac:dyDescent="0.35">
      <c r="B84" s="50" t="s">
        <v>54</v>
      </c>
      <c r="C84" s="48">
        <f>'id x vr'!B23</f>
        <v>1.0369090018805038</v>
      </c>
      <c r="D84" s="50" t="s">
        <v>55</v>
      </c>
      <c r="E84" s="48">
        <f>'id x vr'!E23</f>
        <v>1.9867125857019611E-2</v>
      </c>
      <c r="F84" s="46"/>
      <c r="G84" s="46"/>
    </row>
    <row r="128" ht="16.5" thickBot="1" x14ac:dyDescent="0.3"/>
    <row r="129" spans="3:4" x14ac:dyDescent="0.25">
      <c r="C129" s="65" t="s">
        <v>42</v>
      </c>
      <c r="D129" s="66"/>
    </row>
    <row r="130" spans="3:4" x14ac:dyDescent="0.25">
      <c r="C130" s="36" t="s">
        <v>43</v>
      </c>
      <c r="D130" s="56">
        <v>8</v>
      </c>
    </row>
    <row r="131" spans="3:4" x14ac:dyDescent="0.25">
      <c r="C131" s="36" t="s">
        <v>44</v>
      </c>
      <c r="D131" s="41">
        <v>0.05</v>
      </c>
    </row>
    <row r="132" spans="3:4" x14ac:dyDescent="0.25">
      <c r="C132" s="38" t="s">
        <v>45</v>
      </c>
      <c r="D132" s="51">
        <f>CHIINV(D131,D130)</f>
        <v>15.507313055865453</v>
      </c>
    </row>
    <row r="133" spans="3:4" ht="16.5" thickBot="1" x14ac:dyDescent="0.3">
      <c r="C133" s="39" t="s">
        <v>46</v>
      </c>
      <c r="D133" s="51">
        <f>'id x vr'!B33</f>
        <v>0.14702026214564889</v>
      </c>
    </row>
    <row r="145" spans="2:7" ht="21.75" x14ac:dyDescent="0.35">
      <c r="B145" s="50" t="s">
        <v>51</v>
      </c>
      <c r="C145" s="53">
        <f>'id x vd'!B22</f>
        <v>-61.698819333841094</v>
      </c>
      <c r="D145" s="50" t="s">
        <v>52</v>
      </c>
      <c r="E145" s="53">
        <f>'id x vd'!E22</f>
        <v>1.3851884014065634</v>
      </c>
      <c r="F145" s="50" t="s">
        <v>53</v>
      </c>
      <c r="G145" s="47">
        <f>'id x vd'!B25</f>
        <v>0.85275481675820097</v>
      </c>
    </row>
    <row r="146" spans="2:7" ht="20.25" x14ac:dyDescent="0.35">
      <c r="B146" s="50" t="s">
        <v>54</v>
      </c>
      <c r="C146" s="49">
        <f>'id x vd'!B23</f>
        <v>24.329255953312291</v>
      </c>
      <c r="D146" s="50" t="s">
        <v>55</v>
      </c>
      <c r="E146" s="49">
        <f>'id x vd'!E23</f>
        <v>0.50477683415063035</v>
      </c>
      <c r="F146" s="46"/>
      <c r="G146" s="46"/>
    </row>
    <row r="172" spans="3:4" ht="16.5" thickBot="1" x14ac:dyDescent="0.3"/>
    <row r="173" spans="3:4" x14ac:dyDescent="0.25">
      <c r="C173" s="67" t="s">
        <v>42</v>
      </c>
      <c r="D173" s="68"/>
    </row>
    <row r="174" spans="3:4" x14ac:dyDescent="0.25">
      <c r="C174" s="36" t="s">
        <v>43</v>
      </c>
      <c r="D174" s="56">
        <v>8</v>
      </c>
    </row>
    <row r="175" spans="3:4" x14ac:dyDescent="0.25">
      <c r="C175" s="36" t="s">
        <v>44</v>
      </c>
      <c r="D175" s="41">
        <v>0.05</v>
      </c>
    </row>
    <row r="176" spans="3:4" x14ac:dyDescent="0.25">
      <c r="C176" s="38" t="s">
        <v>45</v>
      </c>
      <c r="D176" s="51">
        <f>CHIINV(D175,D174)</f>
        <v>15.507313055865453</v>
      </c>
    </row>
    <row r="177" spans="2:4" ht="16.5" thickBot="1" x14ac:dyDescent="0.3">
      <c r="C177" s="39" t="s">
        <v>46</v>
      </c>
      <c r="D177" s="37">
        <f>'id x vd'!B32</f>
        <v>401.12131408374648</v>
      </c>
    </row>
    <row r="189" spans="2:4" ht="18.75" x14ac:dyDescent="0.25">
      <c r="B189" s="54" t="s">
        <v>12</v>
      </c>
      <c r="C189" s="54" t="s">
        <v>17</v>
      </c>
    </row>
    <row r="190" spans="2:4" ht="18.75" x14ac:dyDescent="0.3">
      <c r="B190" s="46">
        <f>'Dados experimentais'!A10</f>
        <v>2.4</v>
      </c>
      <c r="C190" s="55">
        <f>'Dados experimentais'!F10</f>
        <v>9.800000000000001E-5</v>
      </c>
    </row>
    <row r="191" spans="2:4" ht="18.75" x14ac:dyDescent="0.3">
      <c r="B191" s="46">
        <f>'Dados experimentais'!A11</f>
        <v>4.3</v>
      </c>
      <c r="C191" s="55">
        <f>'Dados experimentais'!F11</f>
        <v>4.5751999999999998E-3</v>
      </c>
    </row>
    <row r="192" spans="2:4" ht="18.75" x14ac:dyDescent="0.3">
      <c r="B192" s="46">
        <f>'Dados experimentais'!A12</f>
        <v>5.5</v>
      </c>
      <c r="C192" s="55">
        <f>'Dados experimentais'!F12</f>
        <v>8.0511999999999997E-3</v>
      </c>
    </row>
    <row r="193" spans="2:3" ht="18.75" x14ac:dyDescent="0.3">
      <c r="B193" s="46">
        <f>'Dados experimentais'!A13</f>
        <v>6.5</v>
      </c>
      <c r="C193" s="55">
        <f>'Dados experimentais'!F13</f>
        <v>1.0819199999999999E-2</v>
      </c>
    </row>
    <row r="194" spans="2:3" ht="18.75" x14ac:dyDescent="0.3">
      <c r="B194" s="46">
        <f>'Dados experimentais'!A14</f>
        <v>7.4</v>
      </c>
      <c r="C194" s="55">
        <f>'Dados experimentais'!F14</f>
        <v>1.3447800000000001E-2</v>
      </c>
    </row>
    <row r="195" spans="2:3" ht="18.75" x14ac:dyDescent="0.3">
      <c r="B195" s="46">
        <f>'Dados experimentais'!A15</f>
        <v>9.4</v>
      </c>
      <c r="C195" s="55">
        <f>'Dados experimentais'!F15</f>
        <v>1.9351500000000001E-2</v>
      </c>
    </row>
    <row r="196" spans="2:3" ht="18.75" x14ac:dyDescent="0.3">
      <c r="B196" s="46">
        <f>'Dados experimentais'!A16</f>
        <v>11.8</v>
      </c>
      <c r="C196" s="55">
        <f>'Dados experimentais'!F16</f>
        <v>2.6951599999999999E-2</v>
      </c>
    </row>
    <row r="197" spans="2:3" ht="18.75" x14ac:dyDescent="0.3">
      <c r="B197" s="46">
        <f>'Dados experimentais'!A17</f>
        <v>15.6</v>
      </c>
      <c r="C197" s="55">
        <f>'Dados experimentais'!F17</f>
        <v>3.9509999999999997E-2</v>
      </c>
    </row>
    <row r="198" spans="2:3" ht="18.75" x14ac:dyDescent="0.3">
      <c r="B198" s="46">
        <f>'Dados experimentais'!A18</f>
        <v>17.5</v>
      </c>
      <c r="C198" s="55">
        <f>'Dados experimentais'!F18</f>
        <v>4.5571199999999992E-2</v>
      </c>
    </row>
    <row r="199" spans="2:3" ht="18.75" x14ac:dyDescent="0.3">
      <c r="B199" s="46">
        <f>'Dados experimentais'!A19</f>
        <v>19.7</v>
      </c>
      <c r="C199" s="55">
        <f>'Dados experimentais'!F19</f>
        <v>5.3295200000000001E-2</v>
      </c>
    </row>
  </sheetData>
  <mergeCells count="2">
    <mergeCell ref="C129:D129"/>
    <mergeCell ref="C173:D173"/>
  </mergeCells>
  <printOptions horizontalCentered="1" verticalCentered="1"/>
  <pageMargins left="0.7" right="0.7" top="0.75" bottom="0.75" header="0.3" footer="0.3"/>
  <pageSetup paperSize="9" scale="94" fitToHeight="0" orientation="portrait" r:id="rId1"/>
  <headerFooter>
    <oddFooter>Página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6151" r:id="rId4">
          <objectPr defaultSize="0" autoPict="0" r:id="rId5">
            <anchor moveWithCells="1">
              <from>
                <xdr:col>0</xdr:col>
                <xdr:colOff>19050</xdr:colOff>
                <xdr:row>0</xdr:row>
                <xdr:rowOff>0</xdr:rowOff>
              </from>
              <to>
                <xdr:col>7</xdr:col>
                <xdr:colOff>171450</xdr:colOff>
                <xdr:row>6</xdr:row>
                <xdr:rowOff>114300</xdr:rowOff>
              </to>
            </anchor>
          </objectPr>
        </oleObject>
      </mc:Choice>
      <mc:Fallback>
        <oleObject progId="Word.Document.12" shapeId="6151" r:id="rId4"/>
      </mc:Fallback>
    </mc:AlternateContent>
    <mc:AlternateContent xmlns:mc="http://schemas.openxmlformats.org/markup-compatibility/2006">
      <mc:Choice Requires="x14">
        <oleObject progId="Word.Document.12" shapeId="6152" r:id="rId6">
          <objectPr defaultSize="0" r:id="rId7">
            <anchor moveWithCells="1">
              <from>
                <xdr:col>0</xdr:col>
                <xdr:colOff>76200</xdr:colOff>
                <xdr:row>6</xdr:row>
                <xdr:rowOff>57150</xdr:rowOff>
              </from>
              <to>
                <xdr:col>7</xdr:col>
                <xdr:colOff>123825</xdr:colOff>
                <xdr:row>15</xdr:row>
                <xdr:rowOff>152400</xdr:rowOff>
              </to>
            </anchor>
          </objectPr>
        </oleObject>
      </mc:Choice>
      <mc:Fallback>
        <oleObject progId="Word.Document.12" shapeId="6152" r:id="rId6"/>
      </mc:Fallback>
    </mc:AlternateContent>
    <mc:AlternateContent xmlns:mc="http://schemas.openxmlformats.org/markup-compatibility/2006">
      <mc:Choice Requires="x14">
        <oleObject progId="Word.Document.12" shapeId="6158" r:id="rId8">
          <objectPr defaultSize="0" r:id="rId9">
            <anchor moveWithCells="1">
              <from>
                <xdr:col>0</xdr:col>
                <xdr:colOff>57150</xdr:colOff>
                <xdr:row>46</xdr:row>
                <xdr:rowOff>57150</xdr:rowOff>
              </from>
              <to>
                <xdr:col>7</xdr:col>
                <xdr:colOff>171450</xdr:colOff>
                <xdr:row>52</xdr:row>
                <xdr:rowOff>152400</xdr:rowOff>
              </to>
            </anchor>
          </objectPr>
        </oleObject>
      </mc:Choice>
      <mc:Fallback>
        <oleObject progId="Word.Document.12" shapeId="6158" r:id="rId8"/>
      </mc:Fallback>
    </mc:AlternateContent>
    <mc:AlternateContent xmlns:mc="http://schemas.openxmlformats.org/markup-compatibility/2006">
      <mc:Choice Requires="x14">
        <oleObject progId="Word.Document.12" shapeId="6159" r:id="rId10">
          <objectPr defaultSize="0" r:id="rId11">
            <anchor moveWithCells="1">
              <from>
                <xdr:col>0</xdr:col>
                <xdr:colOff>76200</xdr:colOff>
                <xdr:row>15</xdr:row>
                <xdr:rowOff>28575</xdr:rowOff>
              </from>
              <to>
                <xdr:col>7</xdr:col>
                <xdr:colOff>142875</xdr:colOff>
                <xdr:row>45</xdr:row>
                <xdr:rowOff>104775</xdr:rowOff>
              </to>
            </anchor>
          </objectPr>
        </oleObject>
      </mc:Choice>
      <mc:Fallback>
        <oleObject progId="Word.Document.12" shapeId="6159" r:id="rId10"/>
      </mc:Fallback>
    </mc:AlternateContent>
    <mc:AlternateContent xmlns:mc="http://schemas.openxmlformats.org/markup-compatibility/2006">
      <mc:Choice Requires="x14">
        <oleObject progId="Word.Document.12" shapeId="6161" r:id="rId12">
          <objectPr defaultSize="0" r:id="rId13">
            <anchor moveWithCells="1">
              <from>
                <xdr:col>0</xdr:col>
                <xdr:colOff>28575</xdr:colOff>
                <xdr:row>53</xdr:row>
                <xdr:rowOff>0</xdr:rowOff>
              </from>
              <to>
                <xdr:col>7</xdr:col>
                <xdr:colOff>180975</xdr:colOff>
                <xdr:row>59</xdr:row>
                <xdr:rowOff>0</xdr:rowOff>
              </to>
            </anchor>
          </objectPr>
        </oleObject>
      </mc:Choice>
      <mc:Fallback>
        <oleObject progId="Word.Document.12" shapeId="6161" r:id="rId12"/>
      </mc:Fallback>
    </mc:AlternateContent>
    <mc:AlternateContent xmlns:mc="http://schemas.openxmlformats.org/markup-compatibility/2006">
      <mc:Choice Requires="x14">
        <oleObject progId="Word.Document.12" shapeId="6162" r:id="rId14">
          <objectPr defaultSize="0" r:id="rId15">
            <anchor moveWithCells="1">
              <from>
                <xdr:col>0</xdr:col>
                <xdr:colOff>47625</xdr:colOff>
                <xdr:row>71</xdr:row>
                <xdr:rowOff>57150</xdr:rowOff>
              </from>
              <to>
                <xdr:col>6</xdr:col>
                <xdr:colOff>638175</xdr:colOff>
                <xdr:row>74</xdr:row>
                <xdr:rowOff>28575</xdr:rowOff>
              </to>
            </anchor>
          </objectPr>
        </oleObject>
      </mc:Choice>
      <mc:Fallback>
        <oleObject progId="Word.Document.12" shapeId="6162" r:id="rId14"/>
      </mc:Fallback>
    </mc:AlternateContent>
    <mc:AlternateContent xmlns:mc="http://schemas.openxmlformats.org/markup-compatibility/2006">
      <mc:Choice Requires="x14">
        <oleObject progId="Word.Document.12" shapeId="6163" r:id="rId16">
          <objectPr defaultSize="0" r:id="rId17">
            <anchor moveWithCells="1">
              <from>
                <xdr:col>0</xdr:col>
                <xdr:colOff>47625</xdr:colOff>
                <xdr:row>73</xdr:row>
                <xdr:rowOff>57150</xdr:rowOff>
              </from>
              <to>
                <xdr:col>7</xdr:col>
                <xdr:colOff>38100</xdr:colOff>
                <xdr:row>79</xdr:row>
                <xdr:rowOff>57150</xdr:rowOff>
              </to>
            </anchor>
          </objectPr>
        </oleObject>
      </mc:Choice>
      <mc:Fallback>
        <oleObject progId="Word.Document.12" shapeId="6163" r:id="rId16"/>
      </mc:Fallback>
    </mc:AlternateContent>
    <mc:AlternateContent xmlns:mc="http://schemas.openxmlformats.org/markup-compatibility/2006">
      <mc:Choice Requires="x14">
        <oleObject progId="Word.Document.12" shapeId="6164" r:id="rId18">
          <objectPr defaultSize="0" r:id="rId19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7</xdr:col>
                <xdr:colOff>247650</xdr:colOff>
                <xdr:row>88</xdr:row>
                <xdr:rowOff>9525</xdr:rowOff>
              </to>
            </anchor>
          </objectPr>
        </oleObject>
      </mc:Choice>
      <mc:Fallback>
        <oleObject progId="Word.Document.12" shapeId="6164" r:id="rId18"/>
      </mc:Fallback>
    </mc:AlternateContent>
    <mc:AlternateContent xmlns:mc="http://schemas.openxmlformats.org/markup-compatibility/2006">
      <mc:Choice Requires="x14">
        <oleObject progId="Word.Document.12" shapeId="6165" r:id="rId20">
          <objectPr defaultSize="0" r:id="rId21">
            <anchor moveWithCells="1">
              <from>
                <xdr:col>0</xdr:col>
                <xdr:colOff>57150</xdr:colOff>
                <xdr:row>90</xdr:row>
                <xdr:rowOff>57150</xdr:rowOff>
              </from>
              <to>
                <xdr:col>7</xdr:col>
                <xdr:colOff>171450</xdr:colOff>
                <xdr:row>96</xdr:row>
                <xdr:rowOff>152400</xdr:rowOff>
              </to>
            </anchor>
          </objectPr>
        </oleObject>
      </mc:Choice>
      <mc:Fallback>
        <oleObject progId="Word.Document.12" shapeId="6165" r:id="rId20"/>
      </mc:Fallback>
    </mc:AlternateContent>
    <mc:AlternateContent xmlns:mc="http://schemas.openxmlformats.org/markup-compatibility/2006">
      <mc:Choice Requires="x14">
        <oleObject progId="Word.Document.12" shapeId="6166" r:id="rId22">
          <objectPr defaultSize="0" r:id="rId23">
            <anchor moveWithCells="1">
              <from>
                <xdr:col>0</xdr:col>
                <xdr:colOff>0</xdr:colOff>
                <xdr:row>124</xdr:row>
                <xdr:rowOff>123825</xdr:rowOff>
              </from>
              <to>
                <xdr:col>7</xdr:col>
                <xdr:colOff>209550</xdr:colOff>
                <xdr:row>127</xdr:row>
                <xdr:rowOff>142875</xdr:rowOff>
              </to>
            </anchor>
          </objectPr>
        </oleObject>
      </mc:Choice>
      <mc:Fallback>
        <oleObject progId="Word.Document.12" shapeId="6166" r:id="rId22"/>
      </mc:Fallback>
    </mc:AlternateContent>
    <mc:AlternateContent xmlns:mc="http://schemas.openxmlformats.org/markup-compatibility/2006">
      <mc:Choice Requires="x14">
        <oleObject progId="Word.Document.12" shapeId="6167" r:id="rId24">
          <objectPr defaultSize="0" r:id="rId25">
            <anchor moveWithCells="1">
              <from>
                <xdr:col>0</xdr:col>
                <xdr:colOff>0</xdr:colOff>
                <xdr:row>133</xdr:row>
                <xdr:rowOff>161925</xdr:rowOff>
              </from>
              <to>
                <xdr:col>7</xdr:col>
                <xdr:colOff>495300</xdr:colOff>
                <xdr:row>135</xdr:row>
                <xdr:rowOff>180975</xdr:rowOff>
              </to>
            </anchor>
          </objectPr>
        </oleObject>
      </mc:Choice>
      <mc:Fallback>
        <oleObject progId="Word.Document.12" shapeId="6167" r:id="rId24"/>
      </mc:Fallback>
    </mc:AlternateContent>
    <mc:AlternateContent xmlns:mc="http://schemas.openxmlformats.org/markup-compatibility/2006">
      <mc:Choice Requires="x14">
        <oleObject progId="Word.Document.12" shapeId="6168" r:id="rId26">
          <objectPr defaultSize="0" r:id="rId27">
            <anchor moveWithCells="1">
              <from>
                <xdr:col>0</xdr:col>
                <xdr:colOff>133350</xdr:colOff>
                <xdr:row>136</xdr:row>
                <xdr:rowOff>57150</xdr:rowOff>
              </from>
              <to>
                <xdr:col>7</xdr:col>
                <xdr:colOff>247650</xdr:colOff>
                <xdr:row>142</xdr:row>
                <xdr:rowOff>152400</xdr:rowOff>
              </to>
            </anchor>
          </objectPr>
        </oleObject>
      </mc:Choice>
      <mc:Fallback>
        <oleObject progId="Word.Document.12" shapeId="6168" r:id="rId26"/>
      </mc:Fallback>
    </mc:AlternateContent>
    <mc:AlternateContent xmlns:mc="http://schemas.openxmlformats.org/markup-compatibility/2006">
      <mc:Choice Requires="x14">
        <oleObject progId="Word.Document.12" shapeId="6169" r:id="rId28">
          <objectPr defaultSize="0" r:id="rId29">
            <anchor moveWithCells="1">
              <from>
                <xdr:col>0</xdr:col>
                <xdr:colOff>0</xdr:colOff>
                <xdr:row>177</xdr:row>
                <xdr:rowOff>95250</xdr:rowOff>
              </from>
              <to>
                <xdr:col>7</xdr:col>
                <xdr:colOff>590550</xdr:colOff>
                <xdr:row>180</xdr:row>
                <xdr:rowOff>133350</xdr:rowOff>
              </to>
            </anchor>
          </objectPr>
        </oleObject>
      </mc:Choice>
      <mc:Fallback>
        <oleObject progId="Word.Document.12" shapeId="6169" r:id="rId28"/>
      </mc:Fallback>
    </mc:AlternateContent>
    <mc:AlternateContent xmlns:mc="http://schemas.openxmlformats.org/markup-compatibility/2006">
      <mc:Choice Requires="x14">
        <oleObject progId="Word.Document.12" shapeId="6170" r:id="rId30">
          <objectPr defaultSize="0" r:id="rId31">
            <anchor moveWithCells="1">
              <from>
                <xdr:col>0</xdr:col>
                <xdr:colOff>200025</xdr:colOff>
                <xdr:row>181</xdr:row>
                <xdr:rowOff>19050</xdr:rowOff>
              </from>
              <to>
                <xdr:col>7</xdr:col>
                <xdr:colOff>314325</xdr:colOff>
                <xdr:row>187</xdr:row>
                <xdr:rowOff>123825</xdr:rowOff>
              </to>
            </anchor>
          </objectPr>
        </oleObject>
      </mc:Choice>
      <mc:Fallback>
        <oleObject progId="Word.Document.12" shapeId="6170" r:id="rId30"/>
      </mc:Fallback>
    </mc:AlternateContent>
    <mc:AlternateContent xmlns:mc="http://schemas.openxmlformats.org/markup-compatibility/2006">
      <mc:Choice Requires="x14">
        <oleObject progId="Word.Document.12" shapeId="6171" r:id="rId32">
          <objectPr defaultSize="0" autoPict="0" r:id="rId33">
            <anchor moveWithCells="1">
              <from>
                <xdr:col>0</xdr:col>
                <xdr:colOff>200025</xdr:colOff>
                <xdr:row>225</xdr:row>
                <xdr:rowOff>19050</xdr:rowOff>
              </from>
              <to>
                <xdr:col>7</xdr:col>
                <xdr:colOff>323850</xdr:colOff>
                <xdr:row>231</xdr:row>
                <xdr:rowOff>123825</xdr:rowOff>
              </to>
            </anchor>
          </objectPr>
        </oleObject>
      </mc:Choice>
      <mc:Fallback>
        <oleObject progId="Word.Document.12" shapeId="6171" r:id="rId32"/>
      </mc:Fallback>
    </mc:AlternateContent>
    <mc:AlternateContent xmlns:mc="http://schemas.openxmlformats.org/markup-compatibility/2006">
      <mc:Choice Requires="x14">
        <oleObject progId="Word.Document.12" shapeId="6173" r:id="rId34">
          <objectPr defaultSize="0" r:id="rId35">
            <anchor moveWithCells="1">
              <from>
                <xdr:col>0</xdr:col>
                <xdr:colOff>57150</xdr:colOff>
                <xdr:row>232</xdr:row>
                <xdr:rowOff>0</xdr:rowOff>
              </from>
              <to>
                <xdr:col>7</xdr:col>
                <xdr:colOff>581025</xdr:colOff>
                <xdr:row>234</xdr:row>
                <xdr:rowOff>19050</xdr:rowOff>
              </to>
            </anchor>
          </objectPr>
        </oleObject>
      </mc:Choice>
      <mc:Fallback>
        <oleObject progId="Word.Document.12" shapeId="6173" r:id="rId34"/>
      </mc:Fallback>
    </mc:AlternateContent>
    <mc:AlternateContent xmlns:mc="http://schemas.openxmlformats.org/markup-compatibility/2006">
      <mc:Choice Requires="x14">
        <oleObject progId="Word.Document.12" shapeId="6174" r:id="rId36">
          <objectPr defaultSize="0" r:id="rId37">
            <anchor moveWithCells="1">
              <from>
                <xdr:col>0</xdr:col>
                <xdr:colOff>0</xdr:colOff>
                <xdr:row>234</xdr:row>
                <xdr:rowOff>57150</xdr:rowOff>
              </from>
              <to>
                <xdr:col>7</xdr:col>
                <xdr:colOff>495300</xdr:colOff>
                <xdr:row>237</xdr:row>
                <xdr:rowOff>85725</xdr:rowOff>
              </to>
            </anchor>
          </objectPr>
        </oleObject>
      </mc:Choice>
      <mc:Fallback>
        <oleObject progId="Word.Document.12" shapeId="6174" r:id="rId36"/>
      </mc:Fallback>
    </mc:AlternateContent>
    <mc:AlternateContent xmlns:mc="http://schemas.openxmlformats.org/markup-compatibility/2006">
      <mc:Choice Requires="x14">
        <oleObject progId="Word.Document.12" shapeId="6175" r:id="rId38">
          <objectPr defaultSize="0" r:id="rId39">
            <anchor moveWithCells="1">
              <from>
                <xdr:col>0</xdr:col>
                <xdr:colOff>0</xdr:colOff>
                <xdr:row>246</xdr:row>
                <xdr:rowOff>47625</xdr:rowOff>
              </from>
              <to>
                <xdr:col>7</xdr:col>
                <xdr:colOff>495300</xdr:colOff>
                <xdr:row>249</xdr:row>
                <xdr:rowOff>76200</xdr:rowOff>
              </to>
            </anchor>
          </objectPr>
        </oleObject>
      </mc:Choice>
      <mc:Fallback>
        <oleObject progId="Word.Document.12" shapeId="6175" r:id="rId38"/>
      </mc:Fallback>
    </mc:AlternateContent>
    <mc:AlternateContent xmlns:mc="http://schemas.openxmlformats.org/markup-compatibility/2006">
      <mc:Choice Requires="x14">
        <oleObject progId="Word.Document.12" shapeId="6176" r:id="rId40">
          <objectPr defaultSize="0" r:id="rId41">
            <anchor moveWithCells="1">
              <from>
                <xdr:col>0</xdr:col>
                <xdr:colOff>9525</xdr:colOff>
                <xdr:row>257</xdr:row>
                <xdr:rowOff>38100</xdr:rowOff>
              </from>
              <to>
                <xdr:col>7</xdr:col>
                <xdr:colOff>581025</xdr:colOff>
                <xdr:row>261</xdr:row>
                <xdr:rowOff>85725</xdr:rowOff>
              </to>
            </anchor>
          </objectPr>
        </oleObject>
      </mc:Choice>
      <mc:Fallback>
        <oleObject progId="Word.Document.12" shapeId="6176" r:id="rId4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experimentais</vt:lpstr>
      <vt:lpstr>id x vd</vt:lpstr>
      <vt:lpstr>id x vr</vt:lpstr>
      <vt:lpstr>Potencia x Vdd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Varjão</dc:creator>
  <cp:keywords/>
  <dc:description/>
  <cp:lastModifiedBy>Felipe Bataglini</cp:lastModifiedBy>
  <cp:revision/>
  <dcterms:created xsi:type="dcterms:W3CDTF">2014-04-12T11:07:41Z</dcterms:created>
  <dcterms:modified xsi:type="dcterms:W3CDTF">2023-04-22T18:55:52Z</dcterms:modified>
  <cp:category/>
  <cp:contentStatus/>
</cp:coreProperties>
</file>