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mathe\Desktop\Inatel\M109\"/>
    </mc:Choice>
  </mc:AlternateContent>
  <xr:revisionPtr revIDLastSave="0" documentId="13_ncr:1_{5C60A363-74D2-42EC-BED8-C4E957D06A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UNCIADOS" sheetId="4" r:id="rId1"/>
    <sheet name="QUESTÃO 1" sheetId="1" r:id="rId2"/>
    <sheet name="QUESTÃO 2" sheetId="2" r:id="rId3"/>
    <sheet name="QUESTÃO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3" l="1"/>
  <c r="R5" i="3"/>
  <c r="Q7" i="3"/>
  <c r="Q6" i="3"/>
  <c r="Q5" i="3"/>
  <c r="P6" i="3"/>
  <c r="P5" i="3"/>
  <c r="O7" i="3"/>
  <c r="E22" i="3"/>
  <c r="E20" i="3"/>
  <c r="B17" i="3"/>
  <c r="B14" i="3"/>
  <c r="B11" i="3"/>
  <c r="F7" i="3"/>
  <c r="E7" i="3"/>
  <c r="D7" i="3"/>
  <c r="C7" i="3"/>
  <c r="F6" i="3"/>
  <c r="F5" i="3"/>
  <c r="I6" i="3" l="1"/>
  <c r="T5" i="2"/>
  <c r="T6" i="2"/>
  <c r="T7" i="2"/>
  <c r="T8" i="2"/>
  <c r="T9" i="2"/>
  <c r="T10" i="2"/>
  <c r="T4" i="2"/>
  <c r="S5" i="2"/>
  <c r="S6" i="2"/>
  <c r="S7" i="2"/>
  <c r="S8" i="2"/>
  <c r="S9" i="2"/>
  <c r="S10" i="2"/>
  <c r="S4" i="2"/>
  <c r="P10" i="2"/>
  <c r="P9" i="2"/>
  <c r="P8" i="2"/>
  <c r="P7" i="2"/>
  <c r="P6" i="2"/>
  <c r="P5" i="2"/>
  <c r="P4" i="2"/>
  <c r="O11" i="2"/>
  <c r="O5" i="2"/>
  <c r="O6" i="2"/>
  <c r="O7" i="2"/>
  <c r="O8" i="2"/>
  <c r="O9" i="2"/>
  <c r="O10" i="2"/>
  <c r="O4" i="2"/>
  <c r="N10" i="2"/>
  <c r="N9" i="2"/>
  <c r="N8" i="2"/>
  <c r="N7" i="2"/>
  <c r="N6" i="2"/>
  <c r="N5" i="2"/>
  <c r="N4" i="2"/>
  <c r="M6" i="2"/>
  <c r="M10" i="2"/>
  <c r="M9" i="2"/>
  <c r="M8" i="2"/>
  <c r="M7" i="2"/>
  <c r="M5" i="2"/>
  <c r="M4" i="2"/>
  <c r="L10" i="2"/>
  <c r="L5" i="2"/>
  <c r="L6" i="2"/>
  <c r="L7" i="2"/>
  <c r="L8" i="2"/>
  <c r="L9" i="2"/>
  <c r="L4" i="2"/>
  <c r="J6" i="2"/>
  <c r="J7" i="2" s="1"/>
  <c r="J8" i="2" s="1"/>
  <c r="J9" i="2" s="1"/>
  <c r="J10" i="2" s="1"/>
  <c r="J5" i="2"/>
  <c r="J4" i="2"/>
  <c r="D13" i="2"/>
  <c r="L6" i="3" l="1"/>
  <c r="J5" i="3"/>
  <c r="K5" i="3"/>
  <c r="J6" i="3"/>
  <c r="I5" i="3"/>
  <c r="I7" i="3" s="1"/>
  <c r="K6" i="3"/>
  <c r="M11" i="2"/>
  <c r="D12" i="2"/>
  <c r="D11" i="2"/>
  <c r="D10" i="2"/>
  <c r="D9" i="2"/>
  <c r="C13" i="2"/>
  <c r="C12" i="2"/>
  <c r="C11" i="2"/>
  <c r="C10" i="2"/>
  <c r="C9" i="2"/>
  <c r="C6" i="2"/>
  <c r="J7" i="3" l="1"/>
  <c r="L5" i="3"/>
  <c r="L7" i="3" s="1"/>
  <c r="K7" i="3"/>
  <c r="C5" i="2"/>
  <c r="C4" i="2"/>
  <c r="C3" i="2"/>
  <c r="C2" i="2"/>
  <c r="F3" i="1"/>
  <c r="F4" i="1"/>
  <c r="F5" i="1"/>
  <c r="F6" i="1"/>
  <c r="F2" i="1"/>
  <c r="E4" i="1"/>
  <c r="E3" i="1"/>
  <c r="E5" i="1"/>
  <c r="E6" i="1"/>
  <c r="E2" i="1"/>
</calcChain>
</file>

<file path=xl/sharedStrings.xml><?xml version="1.0" encoding="utf-8"?>
<sst xmlns="http://schemas.openxmlformats.org/spreadsheetml/2006/main" count="84" uniqueCount="49">
  <si>
    <t>ATLETA</t>
  </si>
  <si>
    <t>A</t>
  </si>
  <si>
    <t>B</t>
  </si>
  <si>
    <t>C</t>
  </si>
  <si>
    <t>D</t>
  </si>
  <si>
    <t>E</t>
  </si>
  <si>
    <t>P1</t>
  </si>
  <si>
    <t>P2</t>
  </si>
  <si>
    <t>P3</t>
  </si>
  <si>
    <t>MA</t>
  </si>
  <si>
    <t>VAR</t>
  </si>
  <si>
    <t>ORDEM CRESCENTE</t>
  </si>
  <si>
    <t>Amplitude Total (AT)</t>
  </si>
  <si>
    <t>Número de indivíduos (N)</t>
  </si>
  <si>
    <t>VALOR MÍNIMO</t>
  </si>
  <si>
    <t>VALOR MÁXIMO</t>
  </si>
  <si>
    <t xml:space="preserve">FÓRMULA DE STURGES (C) </t>
  </si>
  <si>
    <t>-</t>
  </si>
  <si>
    <t>fa</t>
  </si>
  <si>
    <t>fr</t>
  </si>
  <si>
    <t>Total</t>
  </si>
  <si>
    <t>fR</t>
  </si>
  <si>
    <t>fA</t>
  </si>
  <si>
    <t>TABELA1: Produtividade leiteira diária de 30 produtores rurais, no município de Marechal Cândido Rondon, em 1992.</t>
  </si>
  <si>
    <t>I=(AT+0,01)/C</t>
  </si>
  <si>
    <t>R=C.I-(AT+0,01)</t>
  </si>
  <si>
    <t>Produtividade</t>
  </si>
  <si>
    <t>Classes</t>
  </si>
  <si>
    <t>RESPOSTAS</t>
  </si>
  <si>
    <t>SIM</t>
  </si>
  <si>
    <t>NÃO</t>
  </si>
  <si>
    <t>TOTAL</t>
  </si>
  <si>
    <t>TURMA A</t>
  </si>
  <si>
    <t>TURMA B</t>
  </si>
  <si>
    <t>TURMA C</t>
  </si>
  <si>
    <t>GRUPO</t>
  </si>
  <si>
    <t>Valores Esperados</t>
  </si>
  <si>
    <t>Qui-quadrado tabelado</t>
  </si>
  <si>
    <t>a</t>
  </si>
  <si>
    <t>p</t>
  </si>
  <si>
    <t>Qui-quadrado calculado</t>
  </si>
  <si>
    <r>
      <t>X</t>
    </r>
    <r>
      <rPr>
        <vertAlign val="superscript"/>
        <sz val="12"/>
        <color theme="0"/>
        <rFont val="Segoe UI"/>
        <family val="2"/>
      </rPr>
      <t>2</t>
    </r>
    <r>
      <rPr>
        <sz val="12"/>
        <color theme="0"/>
        <rFont val="Segoe UI"/>
        <family val="2"/>
      </rPr>
      <t>c &gt; X</t>
    </r>
    <r>
      <rPr>
        <vertAlign val="superscript"/>
        <sz val="12"/>
        <color theme="0"/>
        <rFont val="Segoe UI"/>
        <family val="2"/>
      </rPr>
      <t>2</t>
    </r>
    <r>
      <rPr>
        <vertAlign val="subscript"/>
        <sz val="12"/>
        <color theme="0"/>
        <rFont val="Segoe UI"/>
        <family val="2"/>
      </rPr>
      <t>t</t>
    </r>
  </si>
  <si>
    <r>
      <t xml:space="preserve">p &lt; </t>
    </r>
    <r>
      <rPr>
        <sz val="12"/>
        <color theme="0"/>
        <rFont val="Symbol"/>
        <family val="1"/>
        <charset val="2"/>
      </rPr>
      <t>a</t>
    </r>
  </si>
  <si>
    <r>
      <t>H</t>
    </r>
    <r>
      <rPr>
        <vertAlign val="subscript"/>
        <sz val="12"/>
        <color theme="0"/>
        <rFont val="Segoe UI"/>
        <family val="2"/>
      </rPr>
      <t>0</t>
    </r>
    <r>
      <rPr>
        <sz val="12"/>
        <color theme="0"/>
        <rFont val="Segoe UI"/>
        <family val="2"/>
      </rPr>
      <t xml:space="preserve"> aceitada</t>
    </r>
  </si>
  <si>
    <t>TABELA DE FREQUÊNCIAS</t>
  </si>
  <si>
    <t>VARIÁVEL</t>
  </si>
  <si>
    <r>
      <rPr>
        <u/>
        <sz val="11.5"/>
        <color theme="1"/>
        <rFont val="Segoe UI"/>
        <family val="2"/>
      </rPr>
      <t>Decisão</t>
    </r>
    <r>
      <rPr>
        <sz val="11.5"/>
        <color theme="1"/>
        <rFont val="Segoe UI"/>
        <family val="2"/>
      </rPr>
      <t xml:space="preserve">: A estatística de teste (qui-quadrado calculado) é menor do que o valor tabelado. Portanto, aceita-se H0 ao nível de significância de 10%. Como p &gt; </t>
    </r>
    <r>
      <rPr>
        <sz val="11.5"/>
        <color theme="1"/>
        <rFont val="Symbol"/>
        <family val="1"/>
        <charset val="2"/>
      </rPr>
      <t>a</t>
    </r>
    <r>
      <rPr>
        <sz val="11.5"/>
        <color theme="1"/>
        <rFont val="Segoe UI"/>
        <family val="2"/>
      </rPr>
      <t>, aceita-se H0 com uma probabilidade de erro de 22,45%.</t>
    </r>
  </si>
  <si>
    <t>Valores Pesquisados</t>
  </si>
  <si>
    <r>
      <rPr>
        <u/>
        <sz val="11.5"/>
        <color theme="1"/>
        <rFont val="Segoe UI"/>
        <family val="2"/>
      </rPr>
      <t>Conclusão</t>
    </r>
    <r>
      <rPr>
        <sz val="11.5"/>
        <color theme="1"/>
        <rFont val="Segoe UI"/>
        <family val="2"/>
      </rPr>
      <t>: Existe uma diferença provavelmente significante na proporção de pessoas que praticam ou não praticam atividade física (em relação às três turmas pesquisadas) ao nível de significância de 10%. Envolve um erro de decisão de 22,45%.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</si>
</sst>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2"/>
      <color theme="0"/>
      <name val="Segoe UI"/>
      <family val="2"/>
    </font>
    <font>
      <vertAlign val="superscript"/>
      <sz val="12"/>
      <color theme="0"/>
      <name val="Segoe UI"/>
      <family val="2"/>
    </font>
    <font>
      <vertAlign val="subscript"/>
      <sz val="12"/>
      <color theme="0"/>
      <name val="Segoe UI"/>
      <family val="2"/>
    </font>
    <font>
      <sz val="12"/>
      <color theme="0"/>
      <name val="Symbol"/>
      <family val="1"/>
      <charset val="2"/>
    </font>
    <font>
      <sz val="12"/>
      <color theme="1"/>
      <name val="Segoe UI"/>
      <family val="2"/>
    </font>
    <font>
      <b/>
      <sz val="13"/>
      <color rgb="FF0070C0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sz val="11.5"/>
      <color theme="1"/>
      <name val="Segoe UI"/>
      <family val="2"/>
    </font>
    <font>
      <sz val="11.5"/>
      <color theme="1"/>
      <name val="Segoe UI"/>
      <family val="2"/>
    </font>
    <font>
      <u/>
      <sz val="11.5"/>
      <color theme="1"/>
      <name val="Segoe UI"/>
      <family val="2"/>
    </font>
    <font>
      <sz val="11.5"/>
      <color theme="1"/>
      <name val="Symbol"/>
      <family val="1"/>
      <charset val="2"/>
    </font>
    <font>
      <b/>
      <sz val="13"/>
      <color theme="9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B075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6" borderId="0" xfId="0" applyFill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" fillId="10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0" xfId="0" applyFill="1"/>
    <xf numFmtId="0" fontId="16" fillId="0" borderId="0" xfId="0" applyFont="1" applyFill="1" applyBorder="1" applyAlignment="1">
      <alignment vertical="center" wrapText="1"/>
    </xf>
    <xf numFmtId="0" fontId="9" fillId="15" borderId="16" xfId="0" applyFont="1" applyFill="1" applyBorder="1" applyAlignment="1">
      <alignment horizontal="center" vertical="center"/>
    </xf>
    <xf numFmtId="9" fontId="0" fillId="5" borderId="6" xfId="2" applyFont="1" applyFill="1" applyBorder="1" applyAlignment="1">
      <alignment horizontal="center" vertical="center"/>
    </xf>
    <xf numFmtId="164" fontId="0" fillId="0" borderId="1" xfId="2" applyNumberFormat="1" applyFont="1" applyFill="1" applyBorder="1" applyAlignment="1">
      <alignment horizontal="center" vertical="center"/>
    </xf>
    <xf numFmtId="164" fontId="0" fillId="16" borderId="2" xfId="0" applyNumberFormat="1" applyFont="1" applyFill="1" applyBorder="1" applyAlignment="1">
      <alignment horizontal="center" vertical="center"/>
    </xf>
    <xf numFmtId="9" fontId="0" fillId="1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18" borderId="0" xfId="0" applyFont="1" applyFill="1" applyBorder="1" applyAlignment="1">
      <alignment horizontal="left" vertical="center" wrapText="1"/>
    </xf>
    <xf numFmtId="0" fontId="17" fillId="17" borderId="0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14" borderId="11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 vertical="center"/>
    </xf>
    <xf numFmtId="0" fontId="9" fillId="14" borderId="1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2'!$S$4:$S$10</c:f>
              <c:strCache>
                <c:ptCount val="7"/>
                <c:pt idx="0">
                  <c:v>1,8 - 2,72</c:v>
                </c:pt>
                <c:pt idx="1">
                  <c:v>2,73 - 3,65</c:v>
                </c:pt>
                <c:pt idx="2">
                  <c:v>3,66 - 4,58</c:v>
                </c:pt>
                <c:pt idx="3">
                  <c:v>4,59 - 5,51</c:v>
                </c:pt>
                <c:pt idx="4">
                  <c:v>5,52 - 6,44</c:v>
                </c:pt>
                <c:pt idx="5">
                  <c:v>6,45 - 7,37</c:v>
                </c:pt>
                <c:pt idx="6">
                  <c:v>7,38 - 8,3</c:v>
                </c:pt>
              </c:strCache>
            </c:strRef>
          </c:cat>
          <c:val>
            <c:numRef>
              <c:f>'QUESTÃO 2'!$T$4:$T$10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E-4667-96D4-4FD82677F3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4694911"/>
        <c:axId val="1424706143"/>
      </c:barChart>
      <c:catAx>
        <c:axId val="142469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300"/>
                  <a:t>Produtividade</a:t>
                </a:r>
              </a:p>
            </c:rich>
          </c:tx>
          <c:layout>
            <c:manualLayout>
              <c:xMode val="edge"/>
              <c:yMode val="edge"/>
              <c:x val="0.4589809032491628"/>
              <c:y val="0.89941518783612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706143"/>
        <c:crosses val="autoZero"/>
        <c:auto val="1"/>
        <c:lblAlgn val="ctr"/>
        <c:lblOffset val="100"/>
        <c:noMultiLvlLbl val="0"/>
      </c:catAx>
      <c:valAx>
        <c:axId val="14247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fa</a:t>
                </a:r>
              </a:p>
            </c:rich>
          </c:tx>
          <c:layout>
            <c:manualLayout>
              <c:xMode val="edge"/>
              <c:yMode val="edge"/>
              <c:x val="1.3136288998357963E-2"/>
              <c:y val="0.45417665325893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6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17447</xdr:colOff>
      <xdr:row>22</xdr:row>
      <xdr:rowOff>85190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80DBAB-859B-C857-5047-B6B2E2DFA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9047" cy="4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21</xdr:col>
      <xdr:colOff>7924</xdr:colOff>
      <xdr:row>33</xdr:row>
      <xdr:rowOff>104524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A13F6E-F874-4D21-88BD-7127483CB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12809524" cy="2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16</xdr:col>
      <xdr:colOff>8305</xdr:colOff>
      <xdr:row>66</xdr:row>
      <xdr:rowOff>123071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6D3892C-2580-EF08-0B46-E5921F663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67500"/>
          <a:ext cx="9761905" cy="6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21</xdr:col>
      <xdr:colOff>26971</xdr:colOff>
      <xdr:row>85</xdr:row>
      <xdr:rowOff>47214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6C8C66D-1BE7-8074-7360-F8F1DA287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954000"/>
          <a:ext cx="12828571" cy="3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95249</xdr:colOff>
      <xdr:row>2</xdr:row>
      <xdr:rowOff>1</xdr:rowOff>
    </xdr:from>
    <xdr:to>
      <xdr:col>30</xdr:col>
      <xdr:colOff>0</xdr:colOff>
      <xdr:row>10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D79511-DC3A-FE6C-2BBA-277A8D54B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8F50-709D-4454-95F2-ED783A5013E8}">
  <dimension ref="A1"/>
  <sheetViews>
    <sheetView tabSelected="1" workbookViewId="0">
      <selection activeCell="W1" sqref="W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K2" sqref="K2"/>
    </sheetView>
  </sheetViews>
  <sheetFormatPr defaultRowHeight="15" x14ac:dyDescent="0.25"/>
  <sheetData>
    <row r="1" spans="1:15" x14ac:dyDescent="0.25">
      <c r="A1" s="21" t="s">
        <v>0</v>
      </c>
      <c r="B1" s="19" t="s">
        <v>6</v>
      </c>
      <c r="C1" s="19" t="s">
        <v>7</v>
      </c>
      <c r="D1" s="19" t="s">
        <v>8</v>
      </c>
      <c r="E1" s="59" t="s">
        <v>9</v>
      </c>
      <c r="F1" s="59" t="s">
        <v>10</v>
      </c>
      <c r="G1" s="2"/>
      <c r="H1" s="79" t="s">
        <v>11</v>
      </c>
      <c r="I1" s="79"/>
      <c r="J1" s="2"/>
    </row>
    <row r="2" spans="1:15" x14ac:dyDescent="0.25">
      <c r="A2" s="37" t="s">
        <v>1</v>
      </c>
      <c r="B2" s="37">
        <v>5</v>
      </c>
      <c r="C2" s="37">
        <v>8</v>
      </c>
      <c r="D2" s="37">
        <v>5</v>
      </c>
      <c r="E2" s="37">
        <f>AVERAGE(B2,C2,D2)</f>
        <v>6</v>
      </c>
      <c r="F2" s="37">
        <f>_xlfn.VAR.P(B2,C2,D2)</f>
        <v>2</v>
      </c>
      <c r="G2" s="2"/>
      <c r="H2" s="37" t="s">
        <v>2</v>
      </c>
      <c r="I2" s="37">
        <v>0</v>
      </c>
      <c r="J2" s="2"/>
      <c r="K2" s="3"/>
      <c r="L2" s="58"/>
      <c r="M2" s="58"/>
      <c r="N2" s="3"/>
      <c r="O2" s="3"/>
    </row>
    <row r="3" spans="1:15" x14ac:dyDescent="0.25">
      <c r="A3" s="37" t="s">
        <v>2</v>
      </c>
      <c r="B3" s="37">
        <v>6</v>
      </c>
      <c r="C3" s="37">
        <v>6</v>
      </c>
      <c r="D3" s="37">
        <v>6</v>
      </c>
      <c r="E3" s="37">
        <f>AVERAGE(B3,C3,D3)</f>
        <v>6</v>
      </c>
      <c r="F3" s="37">
        <f t="shared" ref="F3:F6" si="0">_xlfn.VAR.P(B3,C3,D3)</f>
        <v>0</v>
      </c>
      <c r="G3" s="2"/>
      <c r="H3" s="37" t="s">
        <v>3</v>
      </c>
      <c r="I3" s="37">
        <v>0.66666666666666663</v>
      </c>
      <c r="J3" s="2"/>
      <c r="K3" s="3"/>
      <c r="L3" s="58"/>
      <c r="M3" s="58"/>
      <c r="N3" s="3"/>
      <c r="O3" s="3"/>
    </row>
    <row r="4" spans="1:15" x14ac:dyDescent="0.25">
      <c r="A4" s="37" t="s">
        <v>3</v>
      </c>
      <c r="B4" s="37">
        <v>5</v>
      </c>
      <c r="C4" s="37">
        <v>7</v>
      </c>
      <c r="D4" s="37">
        <v>6</v>
      </c>
      <c r="E4" s="37">
        <f>AVERAGE(B4,C4,D4)</f>
        <v>6</v>
      </c>
      <c r="F4" s="37">
        <f t="shared" si="0"/>
        <v>0.66666666666666663</v>
      </c>
      <c r="G4" s="2"/>
      <c r="H4" s="37" t="s">
        <v>1</v>
      </c>
      <c r="I4" s="37">
        <v>2</v>
      </c>
      <c r="J4" s="2"/>
      <c r="K4" s="3"/>
      <c r="L4" s="58"/>
      <c r="M4" s="58"/>
      <c r="N4" s="3"/>
      <c r="O4" s="3"/>
    </row>
    <row r="5" spans="1:15" x14ac:dyDescent="0.25">
      <c r="A5" s="37" t="s">
        <v>4</v>
      </c>
      <c r="B5" s="37">
        <v>4</v>
      </c>
      <c r="C5" s="37">
        <v>6</v>
      </c>
      <c r="D5" s="37">
        <v>8</v>
      </c>
      <c r="E5" s="37">
        <f t="shared" ref="E5:E6" si="1">AVERAGE(B5,C5,D5)</f>
        <v>6</v>
      </c>
      <c r="F5" s="37">
        <f t="shared" si="0"/>
        <v>2.6666666666666665</v>
      </c>
      <c r="G5" s="2"/>
      <c r="H5" s="37" t="s">
        <v>4</v>
      </c>
      <c r="I5" s="37">
        <v>2.6666666666666665</v>
      </c>
      <c r="J5" s="2"/>
      <c r="K5" s="3"/>
      <c r="L5" s="58"/>
      <c r="M5" s="58"/>
      <c r="N5" s="3"/>
      <c r="O5" s="3"/>
    </row>
    <row r="6" spans="1:15" x14ac:dyDescent="0.25">
      <c r="A6" s="37" t="s">
        <v>5</v>
      </c>
      <c r="B6" s="37">
        <v>7</v>
      </c>
      <c r="C6" s="37">
        <v>3</v>
      </c>
      <c r="D6" s="37">
        <v>8</v>
      </c>
      <c r="E6" s="37">
        <f t="shared" si="1"/>
        <v>6</v>
      </c>
      <c r="F6" s="37">
        <f t="shared" si="0"/>
        <v>4.666666666666667</v>
      </c>
      <c r="G6" s="2"/>
      <c r="H6" s="37" t="s">
        <v>5</v>
      </c>
      <c r="I6" s="37">
        <v>4.666666666666667</v>
      </c>
      <c r="J6" s="2"/>
      <c r="K6" s="3"/>
      <c r="L6" s="58"/>
      <c r="M6" s="58"/>
      <c r="N6" s="3"/>
      <c r="O6" s="3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3"/>
      <c r="M7" s="3"/>
      <c r="N7" s="3"/>
      <c r="O7" s="3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3"/>
      <c r="L8" s="3"/>
      <c r="M8" s="3"/>
      <c r="N8" s="3"/>
      <c r="O8" s="3"/>
    </row>
    <row r="10" spans="1:15" x14ac:dyDescent="0.25">
      <c r="F10" s="1"/>
      <c r="G10" s="1"/>
    </row>
    <row r="11" spans="1:15" x14ac:dyDescent="0.25">
      <c r="F11" s="1"/>
      <c r="G11" s="1"/>
    </row>
    <row r="12" spans="1:15" x14ac:dyDescent="0.25">
      <c r="F12" s="1"/>
      <c r="G12" s="1"/>
    </row>
    <row r="13" spans="1:15" x14ac:dyDescent="0.25">
      <c r="F13" s="1"/>
      <c r="G13" s="1"/>
    </row>
    <row r="14" spans="1:15" x14ac:dyDescent="0.25">
      <c r="F14" s="1"/>
      <c r="G14" s="1"/>
    </row>
  </sheetData>
  <sortState xmlns:xlrd2="http://schemas.microsoft.com/office/spreadsheetml/2017/richdata2" ref="H2:I6">
    <sortCondition ref="I2:I6"/>
  </sortState>
  <mergeCells count="1"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55F6-18F2-4014-BF53-36569BB46311}">
  <dimension ref="A1:AB20"/>
  <sheetViews>
    <sheetView workbookViewId="0">
      <selection activeCell="B16" sqref="B16"/>
    </sheetView>
  </sheetViews>
  <sheetFormatPr defaultRowHeight="15" x14ac:dyDescent="0.25"/>
  <cols>
    <col min="1" max="1" width="2.85546875" customWidth="1"/>
    <col min="2" max="2" width="25" customWidth="1"/>
    <col min="3" max="4" width="14" customWidth="1"/>
    <col min="5" max="9" width="4.28515625" customWidth="1"/>
    <col min="10" max="10" width="5.7109375" customWidth="1"/>
    <col min="11" max="11" width="1.7109375" customWidth="1"/>
    <col min="12" max="12" width="5.7109375" customWidth="1"/>
    <col min="13" max="14" width="9.140625" customWidth="1"/>
  </cols>
  <sheetData>
    <row r="1" spans="1:28" x14ac:dyDescent="0.25">
      <c r="A1" s="2"/>
      <c r="B1" s="2"/>
      <c r="C1" s="2"/>
      <c r="D1" s="2"/>
      <c r="E1" s="2"/>
      <c r="F1" s="2"/>
      <c r="G1" s="2"/>
      <c r="H1" s="2"/>
      <c r="I1" s="2"/>
      <c r="J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0" customHeight="1" x14ac:dyDescent="0.25">
      <c r="A2" s="2"/>
      <c r="B2" s="9" t="s">
        <v>14</v>
      </c>
      <c r="C2" s="7">
        <f>MIN(M18:V20)</f>
        <v>1.8</v>
      </c>
      <c r="D2" s="23"/>
      <c r="E2" s="2"/>
      <c r="F2" s="2"/>
      <c r="G2" s="2"/>
      <c r="H2" s="2"/>
      <c r="I2" s="11"/>
      <c r="J2" s="80" t="s">
        <v>23</v>
      </c>
      <c r="K2" s="80"/>
      <c r="L2" s="80"/>
      <c r="M2" s="80"/>
      <c r="N2" s="80"/>
      <c r="O2" s="80"/>
      <c r="P2" s="80"/>
      <c r="Q2" s="12"/>
      <c r="R2" s="12"/>
      <c r="S2" s="11"/>
      <c r="T2" s="11"/>
      <c r="U2" s="2"/>
      <c r="V2" s="2"/>
      <c r="W2" s="2"/>
      <c r="X2" s="2"/>
      <c r="Y2" s="2"/>
      <c r="Z2" s="2"/>
      <c r="AA2" s="2"/>
      <c r="AB2" s="2"/>
    </row>
    <row r="3" spans="1:28" ht="30" customHeight="1" x14ac:dyDescent="0.25">
      <c r="A3" s="2"/>
      <c r="B3" s="9" t="s">
        <v>15</v>
      </c>
      <c r="C3" s="8">
        <f>MAX(M18:V20)</f>
        <v>8.3000000000000007</v>
      </c>
      <c r="D3" s="23"/>
      <c r="E3" s="2"/>
      <c r="F3" s="2"/>
      <c r="G3" s="2"/>
      <c r="H3" s="2"/>
      <c r="I3" s="14"/>
      <c r="J3" s="81" t="s">
        <v>26</v>
      </c>
      <c r="K3" s="82"/>
      <c r="L3" s="83"/>
      <c r="M3" s="19" t="s">
        <v>18</v>
      </c>
      <c r="N3" s="19" t="s">
        <v>22</v>
      </c>
      <c r="O3" s="19" t="s">
        <v>19</v>
      </c>
      <c r="P3" s="19" t="s">
        <v>21</v>
      </c>
      <c r="Q3" s="12"/>
      <c r="R3" s="12"/>
      <c r="S3" s="13" t="s">
        <v>27</v>
      </c>
      <c r="T3" s="13" t="s">
        <v>18</v>
      </c>
      <c r="U3" s="2"/>
      <c r="V3" s="2"/>
      <c r="W3" s="2"/>
      <c r="X3" s="2"/>
      <c r="Y3" s="2"/>
      <c r="Z3" s="2"/>
      <c r="AA3" s="2"/>
      <c r="AB3" s="2"/>
    </row>
    <row r="4" spans="1:28" ht="30" customHeight="1" x14ac:dyDescent="0.25">
      <c r="B4" s="9" t="s">
        <v>12</v>
      </c>
      <c r="C4" s="8">
        <f>C3-C2</f>
        <v>6.5000000000000009</v>
      </c>
      <c r="D4" s="22"/>
      <c r="I4" s="12"/>
      <c r="J4" s="16">
        <f>C2</f>
        <v>1.8</v>
      </c>
      <c r="K4" s="17" t="s">
        <v>17</v>
      </c>
      <c r="L4" s="18">
        <f>J4+0.92</f>
        <v>2.72</v>
      </c>
      <c r="M4" s="13">
        <f>COUNTIF(M18:V20,"&lt;=2,72")</f>
        <v>2</v>
      </c>
      <c r="N4" s="20">
        <f>M4</f>
        <v>2</v>
      </c>
      <c r="O4" s="27">
        <f>M4/$M$11</f>
        <v>6.6666666666666666E-2</v>
      </c>
      <c r="P4" s="29">
        <f>O4</f>
        <v>6.6666666666666666E-2</v>
      </c>
      <c r="Q4" s="12"/>
      <c r="R4" s="12"/>
      <c r="S4" s="13" t="str">
        <f>J4&amp;" - "&amp;L4</f>
        <v>1,8 - 2,72</v>
      </c>
      <c r="T4" s="13">
        <f>M4</f>
        <v>2</v>
      </c>
    </row>
    <row r="5" spans="1:28" ht="30" customHeight="1" x14ac:dyDescent="0.25">
      <c r="B5" s="9" t="s">
        <v>13</v>
      </c>
      <c r="C5" s="8">
        <f>COUNT(M18:V20)</f>
        <v>30</v>
      </c>
      <c r="D5" s="22"/>
      <c r="I5" s="12"/>
      <c r="J5" s="16">
        <f>J4+0.93</f>
        <v>2.73</v>
      </c>
      <c r="K5" s="17" t="s">
        <v>17</v>
      </c>
      <c r="L5" s="18">
        <f t="shared" ref="L5:L10" si="0">J5+0.92</f>
        <v>3.65</v>
      </c>
      <c r="M5" s="13">
        <f>COUNTIFS(M18:V20,"&gt;=2,73",M18:V20,"&lt;=3,65")</f>
        <v>4</v>
      </c>
      <c r="N5" s="20">
        <f t="shared" ref="N5:N10" si="1">N4+M5</f>
        <v>6</v>
      </c>
      <c r="O5" s="27">
        <f t="shared" ref="O5:O10" si="2">M5/$M$11</f>
        <v>0.13333333333333333</v>
      </c>
      <c r="P5" s="29">
        <f t="shared" ref="P5:P10" si="3">P4+O5</f>
        <v>0.2</v>
      </c>
      <c r="Q5" s="12"/>
      <c r="R5" s="12"/>
      <c r="S5" s="13" t="str">
        <f t="shared" ref="S5:S10" si="4">J5&amp;" - "&amp;L5</f>
        <v>2,73 - 3,65</v>
      </c>
      <c r="T5" s="13">
        <f t="shared" ref="T5:T10" si="5">M5</f>
        <v>4</v>
      </c>
    </row>
    <row r="6" spans="1:28" ht="30" customHeight="1" x14ac:dyDescent="0.25">
      <c r="B6" s="9" t="s">
        <v>16</v>
      </c>
      <c r="C6" s="8">
        <f>ROUNDUP(1+3.33*LOG10(C5),0)</f>
        <v>6</v>
      </c>
      <c r="D6" s="22"/>
      <c r="I6" s="12"/>
      <c r="J6" s="16">
        <f t="shared" ref="J6:J10" si="6">J5+0.93</f>
        <v>3.66</v>
      </c>
      <c r="K6" s="17" t="s">
        <v>17</v>
      </c>
      <c r="L6" s="18">
        <f t="shared" si="0"/>
        <v>4.58</v>
      </c>
      <c r="M6" s="13">
        <f>COUNTIFS(M18:V20,"&gt;=3,66",M18:V20,"&lt;=4,58")</f>
        <v>3</v>
      </c>
      <c r="N6" s="20">
        <f t="shared" si="1"/>
        <v>9</v>
      </c>
      <c r="O6" s="27">
        <f t="shared" si="2"/>
        <v>0.1</v>
      </c>
      <c r="P6" s="29">
        <f t="shared" si="3"/>
        <v>0.30000000000000004</v>
      </c>
      <c r="Q6" s="12"/>
      <c r="R6" s="12"/>
      <c r="S6" s="13" t="str">
        <f t="shared" si="4"/>
        <v>3,66 - 4,58</v>
      </c>
      <c r="T6" s="13">
        <f t="shared" si="5"/>
        <v>3</v>
      </c>
    </row>
    <row r="7" spans="1:28" ht="30" customHeight="1" x14ac:dyDescent="0.25">
      <c r="I7" s="12"/>
      <c r="J7" s="16">
        <f t="shared" si="6"/>
        <v>4.59</v>
      </c>
      <c r="K7" s="17" t="s">
        <v>17</v>
      </c>
      <c r="L7" s="18">
        <f t="shared" si="0"/>
        <v>5.51</v>
      </c>
      <c r="M7" s="13">
        <f>COUNTIFS(M18:V20,"&gt;=4,59",M18:V20,"&lt;=5,51")</f>
        <v>7</v>
      </c>
      <c r="N7" s="20">
        <f t="shared" si="1"/>
        <v>16</v>
      </c>
      <c r="O7" s="27">
        <f t="shared" si="2"/>
        <v>0.23333333333333334</v>
      </c>
      <c r="P7" s="29">
        <f t="shared" si="3"/>
        <v>0.53333333333333344</v>
      </c>
      <c r="Q7" s="12"/>
      <c r="R7" s="12"/>
      <c r="S7" s="13" t="str">
        <f t="shared" si="4"/>
        <v>4,59 - 5,51</v>
      </c>
      <c r="T7" s="13">
        <f t="shared" si="5"/>
        <v>7</v>
      </c>
    </row>
    <row r="8" spans="1:28" ht="30" customHeight="1" x14ac:dyDescent="0.25">
      <c r="A8" s="4"/>
      <c r="B8" s="6" t="s">
        <v>3</v>
      </c>
      <c r="C8" s="6" t="s">
        <v>24</v>
      </c>
      <c r="D8" s="6" t="s">
        <v>25</v>
      </c>
      <c r="E8" s="5"/>
      <c r="I8" s="12"/>
      <c r="J8" s="16">
        <f t="shared" si="6"/>
        <v>5.52</v>
      </c>
      <c r="K8" s="15" t="s">
        <v>17</v>
      </c>
      <c r="L8" s="18">
        <f t="shared" si="0"/>
        <v>6.4399999999999995</v>
      </c>
      <c r="M8" s="13">
        <f>COUNTIFS(M18:V20,"&gt;=5,52",M18:V20,"&lt;=6,44")</f>
        <v>5</v>
      </c>
      <c r="N8" s="20">
        <f t="shared" si="1"/>
        <v>21</v>
      </c>
      <c r="O8" s="27">
        <f t="shared" si="2"/>
        <v>0.16666666666666666</v>
      </c>
      <c r="P8" s="29">
        <f t="shared" si="3"/>
        <v>0.70000000000000007</v>
      </c>
      <c r="Q8" s="12"/>
      <c r="R8" s="12"/>
      <c r="S8" s="13" t="str">
        <f t="shared" si="4"/>
        <v>5,52 - 6,44</v>
      </c>
      <c r="T8" s="13">
        <f t="shared" si="5"/>
        <v>5</v>
      </c>
    </row>
    <row r="9" spans="1:28" ht="30" customHeight="1" x14ac:dyDescent="0.25">
      <c r="A9" s="4"/>
      <c r="B9" s="10">
        <v>4</v>
      </c>
      <c r="C9" s="10">
        <f>ROUNDUP((C4+0.01)/B9,2)</f>
        <v>1.6300000000000001</v>
      </c>
      <c r="D9" s="10">
        <f>(B9*C9)-(C4+0.01)</f>
        <v>9.9999999999997868E-3</v>
      </c>
      <c r="E9" s="5"/>
      <c r="I9" s="12"/>
      <c r="J9" s="16">
        <f t="shared" si="6"/>
        <v>6.4499999999999993</v>
      </c>
      <c r="K9" s="17" t="s">
        <v>17</v>
      </c>
      <c r="L9" s="18">
        <f t="shared" si="0"/>
        <v>7.3699999999999992</v>
      </c>
      <c r="M9" s="24">
        <f>COUNTIFS(M18:V20,"&gt;=6,45",M18:V20,"&lt;=7,37")</f>
        <v>7</v>
      </c>
      <c r="N9" s="20">
        <f t="shared" si="1"/>
        <v>28</v>
      </c>
      <c r="O9" s="27">
        <f t="shared" si="2"/>
        <v>0.23333333333333334</v>
      </c>
      <c r="P9" s="29">
        <f t="shared" si="3"/>
        <v>0.93333333333333335</v>
      </c>
      <c r="Q9" s="12"/>
      <c r="R9" s="12"/>
      <c r="S9" s="13" t="str">
        <f t="shared" si="4"/>
        <v>6,45 - 7,37</v>
      </c>
      <c r="T9" s="13">
        <f t="shared" si="5"/>
        <v>7</v>
      </c>
    </row>
    <row r="10" spans="1:28" ht="30" customHeight="1" x14ac:dyDescent="0.25">
      <c r="A10" s="4"/>
      <c r="B10" s="10">
        <v>5</v>
      </c>
      <c r="C10" s="10">
        <f>ROUNDUP((C4+0.01)/B10,2)</f>
        <v>1.31</v>
      </c>
      <c r="D10" s="10">
        <f>(B10*C10)-(C4+0.01)</f>
        <v>4.0000000000000036E-2</v>
      </c>
      <c r="E10" s="5"/>
      <c r="F10" s="3"/>
      <c r="G10" s="3"/>
      <c r="I10" s="25"/>
      <c r="J10" s="16">
        <f t="shared" si="6"/>
        <v>7.379999999999999</v>
      </c>
      <c r="K10" s="26" t="s">
        <v>17</v>
      </c>
      <c r="L10" s="18">
        <f t="shared" si="0"/>
        <v>8.2999999999999989</v>
      </c>
      <c r="M10" s="13">
        <f>COUNTIF(M18:V20,"&gt;=7,38")</f>
        <v>2</v>
      </c>
      <c r="N10" s="20">
        <f t="shared" si="1"/>
        <v>30</v>
      </c>
      <c r="O10" s="27">
        <f t="shared" si="2"/>
        <v>6.6666666666666666E-2</v>
      </c>
      <c r="P10" s="29">
        <f t="shared" si="3"/>
        <v>1</v>
      </c>
      <c r="Q10" s="12"/>
      <c r="R10" s="12"/>
      <c r="S10" s="13" t="str">
        <f t="shared" si="4"/>
        <v>7,38 - 8,3</v>
      </c>
      <c r="T10" s="13">
        <f t="shared" si="5"/>
        <v>2</v>
      </c>
    </row>
    <row r="11" spans="1:28" ht="30" customHeight="1" x14ac:dyDescent="0.25">
      <c r="A11" s="4"/>
      <c r="B11" s="10">
        <v>6</v>
      </c>
      <c r="C11" s="10">
        <f>ROUNDUP((C4+0.01)/B11,2)</f>
        <v>1.0900000000000001</v>
      </c>
      <c r="D11" s="10">
        <f>(B11*C11)-(C4+0.01)</f>
        <v>3.0000000000000249E-2</v>
      </c>
      <c r="E11" s="5"/>
      <c r="F11" s="3"/>
      <c r="G11" s="3"/>
      <c r="I11" s="12"/>
      <c r="J11" s="81" t="s">
        <v>20</v>
      </c>
      <c r="K11" s="82"/>
      <c r="L11" s="83"/>
      <c r="M11" s="19">
        <f>SUM(M4:M10)</f>
        <v>30</v>
      </c>
      <c r="N11" s="19" t="s">
        <v>17</v>
      </c>
      <c r="O11" s="28">
        <f>SUM(O4:O10)</f>
        <v>1</v>
      </c>
      <c r="P11" s="19" t="s">
        <v>17</v>
      </c>
      <c r="Q11" s="12"/>
      <c r="R11" s="12"/>
      <c r="S11" s="12"/>
      <c r="T11" s="12"/>
    </row>
    <row r="12" spans="1:28" ht="30" customHeight="1" x14ac:dyDescent="0.25">
      <c r="A12" s="4"/>
      <c r="B12" s="10">
        <v>7</v>
      </c>
      <c r="C12" s="10">
        <f>ROUNDUP((C4+0.01)/B12,2)</f>
        <v>0.93</v>
      </c>
      <c r="D12" s="21">
        <f>(B12*C12)-(C4+0.01)</f>
        <v>0</v>
      </c>
      <c r="E12" s="5"/>
      <c r="F12" s="3"/>
      <c r="G12" s="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8" ht="30" customHeight="1" x14ac:dyDescent="0.25">
      <c r="A13" s="5"/>
      <c r="B13" s="10">
        <v>8</v>
      </c>
      <c r="C13" s="10">
        <f>ROUNDUP((C4+0.01)/B13,2)</f>
        <v>0.82000000000000006</v>
      </c>
      <c r="D13" s="10">
        <f>(B13*C13)-(C4+0.01)</f>
        <v>4.9999999999999822E-2</v>
      </c>
      <c r="E13" s="5"/>
      <c r="F13" s="3"/>
      <c r="G13" s="3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8" x14ac:dyDescent="0.25">
      <c r="C14" s="5"/>
      <c r="D14" s="5"/>
      <c r="E14" s="5"/>
      <c r="F14" s="3"/>
      <c r="G14" s="3"/>
    </row>
    <row r="18" spans="2:2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M18" s="30">
        <v>2.83</v>
      </c>
      <c r="N18" s="30">
        <v>3.08</v>
      </c>
      <c r="O18" s="30">
        <v>3.59</v>
      </c>
      <c r="P18" s="30">
        <v>4.8</v>
      </c>
      <c r="Q18" s="30">
        <v>6.81</v>
      </c>
      <c r="R18" s="30">
        <v>5.31</v>
      </c>
      <c r="S18" s="30">
        <v>7.37</v>
      </c>
      <c r="T18" s="30">
        <v>6.5</v>
      </c>
      <c r="U18" s="30">
        <v>8.3000000000000007</v>
      </c>
      <c r="V18" s="30">
        <v>4.9800000000000004</v>
      </c>
    </row>
    <row r="19" spans="2:22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M19" s="30">
        <v>5.78</v>
      </c>
      <c r="N19" s="30">
        <v>4.2300000000000004</v>
      </c>
      <c r="O19" s="30">
        <v>6.5</v>
      </c>
      <c r="P19" s="30">
        <v>5.62</v>
      </c>
      <c r="Q19" s="30">
        <v>1.8</v>
      </c>
      <c r="R19" s="30">
        <v>5.51</v>
      </c>
      <c r="S19" s="30">
        <v>4.2699999999999996</v>
      </c>
      <c r="T19" s="30">
        <v>4.4400000000000004</v>
      </c>
      <c r="U19" s="30">
        <v>5.08</v>
      </c>
      <c r="V19" s="30">
        <v>5.66</v>
      </c>
    </row>
    <row r="20" spans="2:2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M20" s="30">
        <v>7.49</v>
      </c>
      <c r="N20" s="30">
        <v>2.86</v>
      </c>
      <c r="O20" s="30">
        <v>1.91</v>
      </c>
      <c r="P20" s="30">
        <v>4.82</v>
      </c>
      <c r="Q20" s="30">
        <v>6.47</v>
      </c>
      <c r="R20" s="30">
        <v>5.52</v>
      </c>
      <c r="S20" s="30">
        <v>5.61</v>
      </c>
      <c r="T20" s="30">
        <v>6.8</v>
      </c>
      <c r="U20" s="30">
        <v>4.62</v>
      </c>
      <c r="V20" s="30">
        <v>7.23</v>
      </c>
    </row>
  </sheetData>
  <mergeCells count="3">
    <mergeCell ref="J2:P2"/>
    <mergeCell ref="J11:L11"/>
    <mergeCell ref="J3:L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4:O1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C891-35B5-44C9-BA22-E61CF2E3071C}">
  <dimension ref="A1:Z37"/>
  <sheetViews>
    <sheetView workbookViewId="0">
      <selection activeCell="H10" sqref="H10"/>
    </sheetView>
  </sheetViews>
  <sheetFormatPr defaultRowHeight="15" x14ac:dyDescent="0.25"/>
  <cols>
    <col min="1" max="1" width="5.42578125" customWidth="1"/>
    <col min="2" max="2" width="10.42578125" customWidth="1"/>
    <col min="7" max="7" width="17.140625" customWidth="1"/>
    <col min="8" max="8" width="10.42578125" customWidth="1"/>
    <col min="13" max="13" width="17.140625" customWidth="1"/>
    <col min="14" max="14" width="10" customWidth="1"/>
    <col min="15" max="15" width="9.140625" customWidth="1"/>
  </cols>
  <sheetData>
    <row r="1" spans="1:26" x14ac:dyDescent="0.25">
      <c r="A1" s="2"/>
      <c r="B1" s="2"/>
      <c r="C1" s="2"/>
      <c r="D1" s="2"/>
      <c r="E1" s="2"/>
    </row>
    <row r="2" spans="1:26" ht="17.25" x14ac:dyDescent="0.25">
      <c r="A2" s="2"/>
      <c r="B2" s="84" t="s">
        <v>47</v>
      </c>
      <c r="C2" s="84"/>
      <c r="D2" s="84"/>
      <c r="E2" s="84"/>
      <c r="F2" s="84"/>
      <c r="G2" s="32"/>
      <c r="H2" s="88" t="s">
        <v>36</v>
      </c>
      <c r="I2" s="88"/>
      <c r="J2" s="88"/>
      <c r="K2" s="88"/>
      <c r="L2" s="88"/>
      <c r="M2" s="33"/>
      <c r="N2" s="86" t="s">
        <v>44</v>
      </c>
      <c r="O2" s="86"/>
      <c r="P2" s="86"/>
      <c r="Q2" s="86"/>
      <c r="R2" s="86"/>
      <c r="S2" s="66"/>
      <c r="T2" s="66"/>
    </row>
    <row r="3" spans="1:26" ht="15" customHeight="1" x14ac:dyDescent="0.25">
      <c r="A3" s="2"/>
      <c r="B3" s="93" t="s">
        <v>28</v>
      </c>
      <c r="C3" s="85" t="s">
        <v>35</v>
      </c>
      <c r="D3" s="85"/>
      <c r="E3" s="85"/>
      <c r="F3" s="85"/>
      <c r="G3" s="36"/>
      <c r="H3" s="95" t="s">
        <v>28</v>
      </c>
      <c r="I3" s="89" t="s">
        <v>35</v>
      </c>
      <c r="J3" s="89"/>
      <c r="K3" s="89"/>
      <c r="L3" s="90"/>
      <c r="M3" s="33"/>
      <c r="N3" s="87"/>
      <c r="O3" s="87"/>
      <c r="P3" s="87"/>
      <c r="Q3" s="87"/>
      <c r="R3" s="87"/>
      <c r="S3" s="66"/>
      <c r="T3" s="66"/>
    </row>
    <row r="4" spans="1:26" ht="22.5" customHeight="1" x14ac:dyDescent="0.25">
      <c r="A4" s="2"/>
      <c r="B4" s="94"/>
      <c r="C4" s="47" t="s">
        <v>32</v>
      </c>
      <c r="D4" s="48" t="s">
        <v>33</v>
      </c>
      <c r="E4" s="48" t="s">
        <v>34</v>
      </c>
      <c r="F4" s="49" t="s">
        <v>31</v>
      </c>
      <c r="G4" s="31"/>
      <c r="H4" s="96"/>
      <c r="I4" s="38" t="s">
        <v>32</v>
      </c>
      <c r="J4" s="38" t="s">
        <v>33</v>
      </c>
      <c r="K4" s="39" t="s">
        <v>34</v>
      </c>
      <c r="L4" s="44" t="s">
        <v>31</v>
      </c>
      <c r="M4" s="23"/>
      <c r="N4" s="64" t="s">
        <v>45</v>
      </c>
      <c r="O4" s="62" t="s">
        <v>18</v>
      </c>
      <c r="P4" s="62" t="s">
        <v>22</v>
      </c>
      <c r="Q4" s="63" t="s">
        <v>19</v>
      </c>
      <c r="R4" s="64" t="s">
        <v>21</v>
      </c>
      <c r="S4" s="66"/>
      <c r="T4" s="66"/>
    </row>
    <row r="5" spans="1:26" ht="22.5" customHeight="1" x14ac:dyDescent="0.25">
      <c r="B5" s="50" t="s">
        <v>29</v>
      </c>
      <c r="C5" s="51">
        <v>50</v>
      </c>
      <c r="D5" s="51">
        <v>21</v>
      </c>
      <c r="E5" s="51">
        <v>18</v>
      </c>
      <c r="F5" s="52">
        <f>SUM(C5:E5)</f>
        <v>89</v>
      </c>
      <c r="G5" s="31"/>
      <c r="H5" s="45" t="s">
        <v>29</v>
      </c>
      <c r="I5" s="37">
        <f>F5*C7/F7</f>
        <v>49.123376623376622</v>
      </c>
      <c r="J5" s="37">
        <f>F5*D7/F7</f>
        <v>17.915584415584416</v>
      </c>
      <c r="K5" s="37">
        <f>F5*E7/F7</f>
        <v>21.961038961038962</v>
      </c>
      <c r="L5" s="41">
        <f>SUM(I5:K5)</f>
        <v>89</v>
      </c>
      <c r="M5" s="67"/>
      <c r="N5" s="65" t="s">
        <v>29</v>
      </c>
      <c r="O5" s="10">
        <v>89</v>
      </c>
      <c r="P5" s="68">
        <f>O5</f>
        <v>89</v>
      </c>
      <c r="Q5" s="76">
        <f>O5/O7</f>
        <v>0.57792207792207795</v>
      </c>
      <c r="R5" s="77">
        <f>Q5</f>
        <v>0.57792207792207795</v>
      </c>
      <c r="S5" s="66"/>
      <c r="T5" s="66"/>
    </row>
    <row r="6" spans="1:26" ht="22.5" customHeight="1" x14ac:dyDescent="0.25">
      <c r="B6" s="53" t="s">
        <v>30</v>
      </c>
      <c r="C6" s="51">
        <v>35</v>
      </c>
      <c r="D6" s="51">
        <v>10</v>
      </c>
      <c r="E6" s="51">
        <v>20</v>
      </c>
      <c r="F6" s="52">
        <f>SUM(C6:E6)</f>
        <v>65</v>
      </c>
      <c r="G6" s="31"/>
      <c r="H6" s="46" t="s">
        <v>30</v>
      </c>
      <c r="I6" s="37">
        <f>F6*C7/F7</f>
        <v>35.876623376623378</v>
      </c>
      <c r="J6" s="37">
        <f>F6*D7/F7</f>
        <v>13.084415584415584</v>
      </c>
      <c r="K6" s="37">
        <f>F6*E7/F7</f>
        <v>16.038961038961038</v>
      </c>
      <c r="L6" s="40">
        <f>SUM(I6:K6)</f>
        <v>65</v>
      </c>
      <c r="M6" s="67"/>
      <c r="N6" s="61" t="s">
        <v>30</v>
      </c>
      <c r="O6" s="10">
        <v>65</v>
      </c>
      <c r="P6" s="68">
        <f>P5+O6</f>
        <v>154</v>
      </c>
      <c r="Q6" s="76">
        <f>O6/O7</f>
        <v>0.42207792207792205</v>
      </c>
      <c r="R6" s="78">
        <f>R5+Q6</f>
        <v>1</v>
      </c>
      <c r="S6" s="66"/>
      <c r="T6" s="66"/>
    </row>
    <row r="7" spans="1:26" ht="22.5" customHeight="1" x14ac:dyDescent="0.25">
      <c r="B7" s="54" t="s">
        <v>31</v>
      </c>
      <c r="C7" s="55">
        <f>SUM(C5:C6)</f>
        <v>85</v>
      </c>
      <c r="D7" s="55">
        <f>SUM(D5:D6)</f>
        <v>31</v>
      </c>
      <c r="E7" s="55">
        <f>SUM(E5:E6)</f>
        <v>38</v>
      </c>
      <c r="F7" s="56">
        <f>SUM(F5:F6)</f>
        <v>154</v>
      </c>
      <c r="G7" s="31"/>
      <c r="H7" s="70" t="s">
        <v>31</v>
      </c>
      <c r="I7" s="42">
        <f>SUM(I5:I6)</f>
        <v>85</v>
      </c>
      <c r="J7" s="42">
        <f>SUM(J5:J6)</f>
        <v>31</v>
      </c>
      <c r="K7" s="43">
        <f>SUM(K5:K6)</f>
        <v>38</v>
      </c>
      <c r="L7" s="8">
        <f>SUM(L5:L6)</f>
        <v>154</v>
      </c>
      <c r="M7" s="67"/>
      <c r="N7" s="71" t="s">
        <v>31</v>
      </c>
      <c r="O7" s="7">
        <f>SUM(O5:O6)</f>
        <v>154</v>
      </c>
      <c r="P7" s="7" t="s">
        <v>17</v>
      </c>
      <c r="Q7" s="75">
        <f>SUM(Q5:Q6)</f>
        <v>1</v>
      </c>
      <c r="R7" s="7" t="s">
        <v>17</v>
      </c>
      <c r="S7" s="66"/>
      <c r="T7" s="66"/>
    </row>
    <row r="8" spans="1:26" x14ac:dyDescent="0.25">
      <c r="C8" s="3"/>
      <c r="D8" s="3"/>
      <c r="E8" s="3"/>
      <c r="F8" s="3"/>
      <c r="G8" s="3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6" x14ac:dyDescent="0.25"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spans="1:26" x14ac:dyDescent="0.25">
      <c r="B10" s="97" t="s">
        <v>40</v>
      </c>
      <c r="C10" s="97"/>
      <c r="D10" s="97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26" x14ac:dyDescent="0.25">
      <c r="B11" s="99">
        <f>(C5-I5)^2/I5+(D5-J5)^2/J5+(E5-K5)^2/K5+(C6-I6)^2/I6+(D6-J6)^2/J6+(E6-K6)^2/K6</f>
        <v>2.9878552868306651</v>
      </c>
      <c r="C11" s="99"/>
      <c r="D11" s="9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5" customHeight="1" x14ac:dyDescent="0.25">
      <c r="C12" s="5"/>
      <c r="D12" s="5"/>
      <c r="E12" s="5"/>
      <c r="F12" s="5"/>
      <c r="G12" s="5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5" customHeight="1" x14ac:dyDescent="0.25">
      <c r="A13" s="57" t="s">
        <v>38</v>
      </c>
      <c r="B13" s="97" t="s">
        <v>37</v>
      </c>
      <c r="C13" s="97"/>
      <c r="D13" s="97"/>
      <c r="E13" s="33"/>
      <c r="F13" s="33"/>
      <c r="G13" s="33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x14ac:dyDescent="0.25">
      <c r="A14" s="27">
        <v>0.1</v>
      </c>
      <c r="B14" s="99">
        <f>_xlfn.CHISQ.INV.RT(A14,2)</f>
        <v>4.6051701859880909</v>
      </c>
      <c r="C14" s="99"/>
      <c r="D14" s="99"/>
      <c r="E14" s="60"/>
      <c r="F14" s="33"/>
      <c r="G14" s="33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x14ac:dyDescent="0.25">
      <c r="C15" s="5"/>
      <c r="D15" s="23"/>
      <c r="E15" s="23"/>
      <c r="F15" s="23"/>
      <c r="G15" s="23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x14ac:dyDescent="0.25">
      <c r="B16" s="97" t="s">
        <v>39</v>
      </c>
      <c r="C16" s="97"/>
      <c r="D16" s="97"/>
      <c r="E16" s="23"/>
      <c r="F16" s="23"/>
      <c r="G16" s="23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x14ac:dyDescent="0.25">
      <c r="B17" s="98">
        <f>_xlfn.CHISQ.DIST.RT(B11,2)</f>
        <v>0.22448920818171139</v>
      </c>
      <c r="C17" s="98"/>
      <c r="D17" s="98"/>
      <c r="E17" s="23"/>
      <c r="F17" s="23"/>
      <c r="G17" s="23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x14ac:dyDescent="0.25">
      <c r="C18" s="5"/>
      <c r="D18" s="35"/>
      <c r="E18" s="23"/>
      <c r="F18" s="23"/>
      <c r="G18" s="23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ht="15.75" thickBot="1" x14ac:dyDescent="0.3">
      <c r="C19" s="5"/>
      <c r="D19" s="5"/>
      <c r="E19" s="5"/>
      <c r="F19" s="5"/>
      <c r="G19" s="34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19.5" thickBot="1" x14ac:dyDescent="0.3">
      <c r="B20" s="100" t="s">
        <v>41</v>
      </c>
      <c r="C20" s="101"/>
      <c r="D20" s="102"/>
      <c r="E20" s="103" t="b">
        <f>B11&gt;B14</f>
        <v>0</v>
      </c>
      <c r="F20" s="104"/>
      <c r="G20" s="74" t="s">
        <v>43</v>
      </c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15.75" thickBot="1" x14ac:dyDescent="0.3">
      <c r="F21" s="5"/>
      <c r="G21" s="35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18" thickBot="1" x14ac:dyDescent="0.3">
      <c r="B22" s="100" t="s">
        <v>42</v>
      </c>
      <c r="C22" s="101"/>
      <c r="D22" s="102"/>
      <c r="E22" s="103" t="b">
        <f>B17&lt;A14</f>
        <v>0</v>
      </c>
      <c r="F22" s="104"/>
      <c r="G22" s="74" t="s">
        <v>43</v>
      </c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x14ac:dyDescent="0.25">
      <c r="F23" s="5"/>
      <c r="G23" s="5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15" customHeight="1" x14ac:dyDescent="0.25">
      <c r="A24" s="72"/>
      <c r="B24" s="92" t="s">
        <v>46</v>
      </c>
      <c r="C24" s="92"/>
      <c r="D24" s="92"/>
      <c r="E24" s="92"/>
      <c r="F24" s="92"/>
      <c r="G24" s="92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15" customHeight="1" x14ac:dyDescent="0.25">
      <c r="A25" s="72"/>
      <c r="B25" s="92"/>
      <c r="C25" s="92"/>
      <c r="D25" s="92"/>
      <c r="E25" s="92"/>
      <c r="F25" s="92"/>
      <c r="G25" s="92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15" customHeight="1" x14ac:dyDescent="0.25">
      <c r="A26" s="72"/>
      <c r="B26" s="92"/>
      <c r="C26" s="92"/>
      <c r="D26" s="92"/>
      <c r="E26" s="92"/>
      <c r="F26" s="92"/>
      <c r="G26" s="92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15" customHeight="1" x14ac:dyDescent="0.25">
      <c r="A27" s="72"/>
      <c r="B27" s="92"/>
      <c r="C27" s="92"/>
      <c r="D27" s="92"/>
      <c r="E27" s="92"/>
      <c r="F27" s="92"/>
      <c r="G27" s="92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15" customHeight="1" x14ac:dyDescent="0.25">
      <c r="A28" s="72"/>
      <c r="B28" s="92"/>
      <c r="C28" s="92"/>
      <c r="D28" s="92"/>
      <c r="E28" s="92"/>
      <c r="F28" s="92"/>
      <c r="G28" s="92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15" customHeight="1" x14ac:dyDescent="0.25">
      <c r="A29" s="72"/>
      <c r="B29" s="91" t="s">
        <v>48</v>
      </c>
      <c r="C29" s="91"/>
      <c r="D29" s="91"/>
      <c r="E29" s="91"/>
      <c r="F29" s="91"/>
      <c r="G29" s="91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5" customHeight="1" x14ac:dyDescent="0.25">
      <c r="A30" s="72"/>
      <c r="B30" s="91"/>
      <c r="C30" s="91"/>
      <c r="D30" s="91"/>
      <c r="E30" s="91"/>
      <c r="F30" s="91"/>
      <c r="G30" s="91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ht="15" customHeight="1" x14ac:dyDescent="0.25">
      <c r="A31" s="72"/>
      <c r="B31" s="91"/>
      <c r="C31" s="91"/>
      <c r="D31" s="91"/>
      <c r="E31" s="91"/>
      <c r="F31" s="91"/>
      <c r="G31" s="91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ht="15" customHeight="1" x14ac:dyDescent="0.25">
      <c r="A32" s="72"/>
      <c r="B32" s="91"/>
      <c r="C32" s="91"/>
      <c r="D32" s="91"/>
      <c r="E32" s="91"/>
      <c r="F32" s="91"/>
      <c r="G32" s="91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15" customHeight="1" x14ac:dyDescent="0.25">
      <c r="A33" s="72"/>
      <c r="B33" s="91"/>
      <c r="C33" s="91"/>
      <c r="D33" s="91"/>
      <c r="E33" s="91"/>
      <c r="F33" s="91"/>
      <c r="G33" s="91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15" customHeight="1" x14ac:dyDescent="0.25">
      <c r="A34" s="72"/>
      <c r="B34" s="73"/>
      <c r="C34" s="73"/>
      <c r="D34" s="73"/>
      <c r="E34" s="73"/>
      <c r="F34" s="73"/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15" customHeight="1" x14ac:dyDescent="0.25">
      <c r="A35" s="72"/>
      <c r="B35" s="73"/>
      <c r="C35" s="73"/>
      <c r="D35" s="73"/>
      <c r="E35" s="73"/>
      <c r="F35" s="73"/>
      <c r="G35" s="73"/>
      <c r="H35" s="72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x14ac:dyDescent="0.25">
      <c r="A36" s="72"/>
      <c r="B36" s="72"/>
      <c r="C36" s="72"/>
      <c r="D36" s="72"/>
      <c r="E36" s="72"/>
      <c r="F36" s="72"/>
      <c r="G36" s="72"/>
      <c r="H36" s="72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x14ac:dyDescent="0.25"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</sheetData>
  <mergeCells count="19">
    <mergeCell ref="B29:G33"/>
    <mergeCell ref="B24:G28"/>
    <mergeCell ref="B3:B4"/>
    <mergeCell ref="H3:H4"/>
    <mergeCell ref="B16:D16"/>
    <mergeCell ref="B17:D17"/>
    <mergeCell ref="B10:D10"/>
    <mergeCell ref="B11:D11"/>
    <mergeCell ref="B13:D13"/>
    <mergeCell ref="B14:D14"/>
    <mergeCell ref="B20:D20"/>
    <mergeCell ref="B22:D22"/>
    <mergeCell ref="E20:F20"/>
    <mergeCell ref="E22:F22"/>
    <mergeCell ref="B2:F2"/>
    <mergeCell ref="C3:F3"/>
    <mergeCell ref="N2:R3"/>
    <mergeCell ref="H2:L2"/>
    <mergeCell ref="I3:L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Q5:Q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ENUNCIADOS</vt:lpstr>
      <vt:lpstr>QUESTÃO 1</vt:lpstr>
      <vt:lpstr>QUESTÃO 2</vt:lpstr>
      <vt:lpstr>QUESTÃO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Martins</dc:creator>
  <cp:lastModifiedBy>Matheus Martins</cp:lastModifiedBy>
  <dcterms:created xsi:type="dcterms:W3CDTF">2015-06-05T18:19:34Z</dcterms:created>
  <dcterms:modified xsi:type="dcterms:W3CDTF">2022-06-21T14:33:10Z</dcterms:modified>
</cp:coreProperties>
</file>