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836C1E3D-F0B4-4A6F-BAC6-8513A03DCC9E}" xr6:coauthVersionLast="47" xr6:coauthVersionMax="47" xr10:uidLastSave="{00000000-0000-0000-0000-000000000000}"/>
  <bookViews>
    <workbookView xWindow="-120" yWindow="-120" windowWidth="29040" windowHeight="15720" tabRatio="592" activeTab="1" xr2:uid="{00000000-000D-0000-FFFF-FFFF00000000}"/>
  </bookViews>
  <sheets>
    <sheet name="chi^2" sheetId="2" r:id="rId1"/>
    <sheet name="chi^2-additional" sheetId="3" r:id="rId2"/>
    <sheet name="oneway-anov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3" l="1"/>
  <c r="G5" i="3"/>
  <c r="G6" i="3"/>
  <c r="G7" i="3"/>
  <c r="G4" i="3"/>
  <c r="F5" i="3"/>
  <c r="F6" i="3"/>
  <c r="F7" i="3"/>
  <c r="F4" i="3"/>
  <c r="E5" i="3"/>
  <c r="E6" i="3"/>
  <c r="E7" i="3"/>
  <c r="E4" i="3"/>
  <c r="D5" i="3"/>
  <c r="D6" i="3"/>
  <c r="D7" i="3"/>
  <c r="D4" i="3"/>
  <c r="B18" i="2"/>
  <c r="B17" i="2"/>
  <c r="B16" i="2"/>
  <c r="B15" i="2"/>
  <c r="B14" i="2"/>
  <c r="B26" i="2"/>
  <c r="J4" i="1"/>
  <c r="J9" i="1"/>
  <c r="J8" i="1"/>
  <c r="J7" i="1"/>
  <c r="J6" i="1"/>
  <c r="J5" i="1"/>
  <c r="E20" i="1"/>
  <c r="E21" i="1"/>
  <c r="C18" i="1"/>
  <c r="C17" i="1"/>
  <c r="D17" i="1" s="1"/>
  <c r="D16" i="1"/>
  <c r="C16" i="1"/>
  <c r="B18" i="1"/>
  <c r="B17" i="1"/>
  <c r="B16" i="1"/>
  <c r="E11" i="1"/>
  <c r="B27" i="2"/>
  <c r="L7" i="2"/>
  <c r="L6" i="2"/>
  <c r="L5" i="2"/>
  <c r="M6" i="2" l="1"/>
  <c r="N6" i="2" s="1"/>
  <c r="M7" i="2"/>
  <c r="N7" i="2" s="1"/>
  <c r="M15" i="2"/>
  <c r="N15" i="2" s="1"/>
  <c r="M23" i="2"/>
  <c r="N23" i="2" s="1"/>
  <c r="M5" i="2"/>
  <c r="N5" i="2" s="1"/>
  <c r="L8" i="2"/>
  <c r="M8" i="2" s="1"/>
  <c r="N8" i="2" s="1"/>
  <c r="L9" i="2"/>
  <c r="M9" i="2" s="1"/>
  <c r="N9" i="2" s="1"/>
  <c r="L10" i="2"/>
  <c r="M10" i="2" s="1"/>
  <c r="N10" i="2" s="1"/>
  <c r="L11" i="2"/>
  <c r="M11" i="2" s="1"/>
  <c r="N11" i="2" s="1"/>
  <c r="L12" i="2"/>
  <c r="M12" i="2" s="1"/>
  <c r="N12" i="2" s="1"/>
  <c r="L13" i="2"/>
  <c r="M13" i="2" s="1"/>
  <c r="N13" i="2" s="1"/>
  <c r="L14" i="2"/>
  <c r="M14" i="2" s="1"/>
  <c r="N14" i="2" s="1"/>
  <c r="L15" i="2"/>
  <c r="L16" i="2"/>
  <c r="M16" i="2" s="1"/>
  <c r="N16" i="2" s="1"/>
  <c r="L17" i="2"/>
  <c r="M17" i="2" s="1"/>
  <c r="N17" i="2" s="1"/>
  <c r="L18" i="2"/>
  <c r="M18" i="2" s="1"/>
  <c r="N18" i="2" s="1"/>
  <c r="L19" i="2"/>
  <c r="M19" i="2" s="1"/>
  <c r="N19" i="2" s="1"/>
  <c r="L20" i="2"/>
  <c r="M20" i="2" s="1"/>
  <c r="N20" i="2" s="1"/>
  <c r="L21" i="2"/>
  <c r="M21" i="2" s="1"/>
  <c r="N21" i="2" s="1"/>
  <c r="L22" i="2"/>
  <c r="M22" i="2" s="1"/>
  <c r="N22" i="2" s="1"/>
  <c r="L23" i="2"/>
  <c r="L24" i="2"/>
  <c r="M24" i="2" s="1"/>
  <c r="N24" i="2" s="1"/>
  <c r="L25" i="2"/>
  <c r="M25" i="2" s="1"/>
  <c r="N25" i="2" s="1"/>
  <c r="L26" i="2"/>
  <c r="M26" i="2" s="1"/>
  <c r="N26" i="2" s="1"/>
  <c r="L27" i="2"/>
  <c r="M27" i="2" s="1"/>
  <c r="N27" i="2" s="1"/>
  <c r="L28" i="2"/>
  <c r="M28" i="2" s="1"/>
  <c r="N28" i="2" s="1"/>
  <c r="L29" i="2"/>
  <c r="M29" i="2" s="1"/>
  <c r="N29" i="2" s="1"/>
  <c r="C10" i="2"/>
  <c r="D10" i="2"/>
  <c r="E10" i="2"/>
  <c r="F10" i="2"/>
  <c r="B10" i="2"/>
  <c r="G6" i="2"/>
  <c r="G7" i="2"/>
  <c r="G8" i="2"/>
  <c r="G9" i="2"/>
  <c r="G5" i="2"/>
  <c r="H10" i="2" s="1"/>
  <c r="D18" i="2" l="1"/>
  <c r="C16" i="2"/>
  <c r="G10" i="2"/>
  <c r="D14" i="2"/>
  <c r="D17" i="2"/>
  <c r="E14" i="2"/>
  <c r="F16" i="2"/>
  <c r="N31" i="2"/>
  <c r="S13" i="1"/>
  <c r="S12" i="1"/>
  <c r="S11" i="1"/>
  <c r="S10" i="1"/>
  <c r="S9" i="1"/>
  <c r="S8" i="1"/>
  <c r="S7" i="1"/>
  <c r="S6" i="1"/>
  <c r="S5" i="1"/>
  <c r="R13" i="1"/>
  <c r="R12" i="1"/>
  <c r="R11" i="1"/>
  <c r="R10" i="1"/>
  <c r="R9" i="1"/>
  <c r="R8" i="1"/>
  <c r="R7" i="1"/>
  <c r="Q13" i="1"/>
  <c r="Q12" i="1"/>
  <c r="Q11" i="1"/>
  <c r="Q10" i="1"/>
  <c r="Q9" i="1"/>
  <c r="Q8" i="1"/>
  <c r="Q7" i="1"/>
  <c r="Q6" i="1"/>
  <c r="Q5" i="1"/>
  <c r="Q4" i="1"/>
  <c r="O12" i="1"/>
  <c r="O11" i="1"/>
  <c r="O10" i="1"/>
  <c r="O9" i="1"/>
  <c r="O8" i="1"/>
  <c r="K5" i="1"/>
  <c r="L5" i="1"/>
  <c r="M5" i="1"/>
  <c r="N5" i="1"/>
  <c r="O5" i="1"/>
  <c r="P5" i="1"/>
  <c r="R5" i="1"/>
  <c r="K6" i="1"/>
  <c r="L6" i="1"/>
  <c r="M6" i="1"/>
  <c r="N6" i="1"/>
  <c r="O6" i="1"/>
  <c r="P6" i="1"/>
  <c r="R6" i="1"/>
  <c r="K7" i="1"/>
  <c r="L7" i="1"/>
  <c r="M7" i="1"/>
  <c r="N7" i="1"/>
  <c r="O7" i="1"/>
  <c r="P7" i="1"/>
  <c r="K8" i="1"/>
  <c r="L8" i="1"/>
  <c r="M8" i="1"/>
  <c r="N8" i="1"/>
  <c r="P8" i="1"/>
  <c r="K9" i="1"/>
  <c r="L9" i="1"/>
  <c r="M9" i="1"/>
  <c r="N9" i="1"/>
  <c r="P9" i="1"/>
  <c r="K10" i="1"/>
  <c r="L10" i="1"/>
  <c r="M10" i="1"/>
  <c r="N10" i="1"/>
  <c r="P10" i="1"/>
  <c r="K11" i="1"/>
  <c r="L11" i="1"/>
  <c r="M11" i="1"/>
  <c r="N11" i="1"/>
  <c r="P11" i="1"/>
  <c r="K12" i="1"/>
  <c r="L12" i="1"/>
  <c r="M12" i="1"/>
  <c r="N12" i="1"/>
  <c r="P12" i="1"/>
  <c r="K13" i="1"/>
  <c r="L13" i="1"/>
  <c r="M13" i="1"/>
  <c r="N13" i="1"/>
  <c r="O13" i="1"/>
  <c r="P13" i="1"/>
  <c r="J13" i="1"/>
  <c r="J12" i="1"/>
  <c r="J11" i="1"/>
  <c r="J10" i="1"/>
  <c r="L4" i="1"/>
  <c r="M4" i="1"/>
  <c r="N4" i="1"/>
  <c r="O4" i="1"/>
  <c r="P4" i="1"/>
  <c r="R4" i="1"/>
  <c r="S4" i="1"/>
  <c r="K4" i="1"/>
  <c r="G6" i="1"/>
  <c r="G7" i="1" s="1"/>
  <c r="E16" i="1" s="1"/>
  <c r="C11" i="1"/>
  <c r="D11" i="1"/>
  <c r="B11" i="1"/>
  <c r="E17" i="2" l="1"/>
  <c r="E15" i="2"/>
  <c r="E19" i="2" s="1"/>
  <c r="E18" i="2"/>
  <c r="D16" i="2"/>
  <c r="G16" i="2" s="1"/>
  <c r="E16" i="2"/>
  <c r="F14" i="2"/>
  <c r="C14" i="2"/>
  <c r="F18" i="2"/>
  <c r="F15" i="2"/>
  <c r="G18" i="2"/>
  <c r="C15" i="2"/>
  <c r="F17" i="2"/>
  <c r="C18" i="2"/>
  <c r="C17" i="2"/>
  <c r="D15" i="2"/>
  <c r="D19" i="2" s="1"/>
  <c r="G15" i="2" l="1"/>
  <c r="G14" i="2"/>
  <c r="B19" i="2"/>
  <c r="C19" i="2"/>
  <c r="F19" i="2"/>
  <c r="G17" i="2"/>
  <c r="H19" i="2" l="1"/>
  <c r="G19" i="2"/>
</calcChain>
</file>

<file path=xl/sharedStrings.xml><?xml version="1.0" encoding="utf-8"?>
<sst xmlns="http://schemas.openxmlformats.org/spreadsheetml/2006/main" count="69" uniqueCount="53">
  <si>
    <t>Group 1</t>
  </si>
  <si>
    <t>Group 2</t>
  </si>
  <si>
    <t>Group 3</t>
  </si>
  <si>
    <t>Mean</t>
  </si>
  <si>
    <t>Overall Mean</t>
  </si>
  <si>
    <t>Within (SSE)</t>
  </si>
  <si>
    <t>Between (SSC)</t>
  </si>
  <si>
    <t>df</t>
  </si>
  <si>
    <t>df(between)=C-1</t>
  </si>
  <si>
    <t>df(total)=N-1</t>
  </si>
  <si>
    <t>SS</t>
  </si>
  <si>
    <t>df(within)=N-C</t>
  </si>
  <si>
    <t>Total (SST)</t>
  </si>
  <si>
    <t>N_Total</t>
  </si>
  <si>
    <t>N_per_Group</t>
  </si>
  <si>
    <t>Num_Groups</t>
  </si>
  <si>
    <t>MS</t>
  </si>
  <si>
    <t>F</t>
  </si>
  <si>
    <t>N_per_Group - 1</t>
  </si>
  <si>
    <t>alpha</t>
  </si>
  <si>
    <t>F_crit</t>
  </si>
  <si>
    <t>F_stat</t>
  </si>
  <si>
    <t>H0 (We don't reject the null)</t>
  </si>
  <si>
    <t>Means are equal to each other!</t>
  </si>
  <si>
    <t>Result:</t>
  </si>
  <si>
    <t>F_stat &lt; F_crit</t>
  </si>
  <si>
    <t>df1</t>
  </si>
  <si>
    <t>df2</t>
  </si>
  <si>
    <t>Total</t>
  </si>
  <si>
    <t>Freshman</t>
  </si>
  <si>
    <t>Sophomore</t>
  </si>
  <si>
    <t>Junior</t>
  </si>
  <si>
    <t>Senior</t>
  </si>
  <si>
    <t>Unclassified</t>
  </si>
  <si>
    <t>Observed</t>
  </si>
  <si>
    <t>Ch^2-Computation</t>
  </si>
  <si>
    <t>Expected</t>
  </si>
  <si>
    <t>O - E</t>
  </si>
  <si>
    <t>(O - E)^2</t>
  </si>
  <si>
    <t>(O - E)^2/E</t>
  </si>
  <si>
    <t>Chi^2 Critical value</t>
  </si>
  <si>
    <t>Chi^2-val</t>
  </si>
  <si>
    <t>transposed:</t>
  </si>
  <si>
    <t>Nr</t>
  </si>
  <si>
    <t>Obs</t>
  </si>
  <si>
    <t>Exp</t>
  </si>
  <si>
    <t>Obs-Exp</t>
  </si>
  <si>
    <t>(Obs-Exp)^2</t>
  </si>
  <si>
    <t>(Obs-Exp)^2 / Exp</t>
  </si>
  <si>
    <t>Sum(Chi^2)</t>
  </si>
  <si>
    <t>DF (Number of categories -1)</t>
  </si>
  <si>
    <t>Critical-Value (alpha-5%):</t>
  </si>
  <si>
    <t xml:space="preserve"> H0 can be rejected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</si>
</sst>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2" fontId="0" fillId="2" borderId="1" xfId="0" applyNumberFormat="1" applyFill="1" applyBorder="1"/>
    <xf numFmtId="0" fontId="0" fillId="0" borderId="3" xfId="0" applyBorder="1"/>
    <xf numFmtId="0" fontId="0" fillId="2" borderId="4" xfId="0" applyFill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0" borderId="5" xfId="0" applyFont="1" applyBorder="1"/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0" borderId="1" xfId="0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5" borderId="1" xfId="0" applyFont="1" applyFill="1" applyBorder="1"/>
    <xf numFmtId="0" fontId="1" fillId="3" borderId="1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N31"/>
  <sheetViews>
    <sheetView zoomScaleNormal="100" workbookViewId="0">
      <selection activeCell="D24" sqref="D24"/>
    </sheetView>
  </sheetViews>
  <sheetFormatPr baseColWidth="10" defaultRowHeight="15" x14ac:dyDescent="0.25"/>
  <cols>
    <col min="1" max="1" width="18.28515625" bestFit="1" customWidth="1"/>
  </cols>
  <sheetData>
    <row r="3" spans="1:14" x14ac:dyDescent="0.25">
      <c r="J3" s="2" t="s">
        <v>35</v>
      </c>
    </row>
    <row r="4" spans="1:14" x14ac:dyDescent="0.25">
      <c r="A4" s="2" t="s">
        <v>34</v>
      </c>
      <c r="B4" s="2">
        <v>2007</v>
      </c>
      <c r="C4" s="2">
        <v>2008</v>
      </c>
      <c r="D4" s="2">
        <v>2009</v>
      </c>
      <c r="E4" s="2">
        <v>2010</v>
      </c>
      <c r="F4" s="2">
        <v>2011</v>
      </c>
      <c r="G4" s="2" t="s">
        <v>28</v>
      </c>
      <c r="J4" s="2" t="s">
        <v>34</v>
      </c>
      <c r="K4" s="2" t="s">
        <v>36</v>
      </c>
      <c r="L4" s="2" t="s">
        <v>37</v>
      </c>
      <c r="M4" s="2" t="s">
        <v>38</v>
      </c>
      <c r="N4" s="2" t="s">
        <v>39</v>
      </c>
    </row>
    <row r="5" spans="1:14" x14ac:dyDescent="0.25">
      <c r="A5" s="12" t="s">
        <v>29</v>
      </c>
      <c r="B5" s="1">
        <v>560</v>
      </c>
      <c r="C5" s="1">
        <v>495</v>
      </c>
      <c r="D5" s="1">
        <v>553</v>
      </c>
      <c r="E5" s="1">
        <v>547</v>
      </c>
      <c r="F5" s="1">
        <v>512</v>
      </c>
      <c r="G5" s="1">
        <f>SUM(B5:F5)</f>
        <v>2667</v>
      </c>
      <c r="J5" s="1">
        <v>560</v>
      </c>
      <c r="K5" s="11">
        <v>507.81892417368761</v>
      </c>
      <c r="L5" s="11">
        <f>J5-K5</f>
        <v>52.181075826312394</v>
      </c>
      <c r="M5" s="11">
        <f>L5^2</f>
        <v>2722.8646743913637</v>
      </c>
      <c r="N5" s="1">
        <f>M5/K5</f>
        <v>5.3618810658187908</v>
      </c>
    </row>
    <row r="6" spans="1:14" x14ac:dyDescent="0.25">
      <c r="A6" s="12" t="s">
        <v>30</v>
      </c>
      <c r="B6" s="1">
        <v>369</v>
      </c>
      <c r="C6" s="1">
        <v>385</v>
      </c>
      <c r="D6" s="1">
        <v>358</v>
      </c>
      <c r="E6" s="1">
        <v>361</v>
      </c>
      <c r="F6" s="1">
        <v>393</v>
      </c>
      <c r="G6" s="1">
        <f t="shared" ref="G6:G9" si="0">SUM(B6:F6)</f>
        <v>1866</v>
      </c>
      <c r="J6" s="1">
        <v>369</v>
      </c>
      <c r="K6" s="11">
        <v>355.30187945560596</v>
      </c>
      <c r="L6" s="11">
        <f>J6-K6</f>
        <v>13.698120544394044</v>
      </c>
      <c r="M6" s="11">
        <f t="shared" ref="M6:M29" si="1">L6^2</f>
        <v>187.63850644875018</v>
      </c>
      <c r="N6" s="1">
        <f t="shared" ref="N6:N29" si="2">M6/K6</f>
        <v>0.52811008693860606</v>
      </c>
    </row>
    <row r="7" spans="1:14" x14ac:dyDescent="0.25">
      <c r="A7" s="12" t="s">
        <v>31</v>
      </c>
      <c r="B7" s="1">
        <v>209</v>
      </c>
      <c r="C7" s="1">
        <v>226</v>
      </c>
      <c r="D7" s="1">
        <v>248</v>
      </c>
      <c r="E7" s="1">
        <v>268</v>
      </c>
      <c r="F7" s="1">
        <v>285</v>
      </c>
      <c r="G7" s="1">
        <f t="shared" si="0"/>
        <v>1236</v>
      </c>
      <c r="J7" s="1">
        <v>209</v>
      </c>
      <c r="K7" s="11">
        <v>235.34465327284499</v>
      </c>
      <c r="L7" s="11">
        <f>J7-K7</f>
        <v>-26.344653272844994</v>
      </c>
      <c r="M7" s="11">
        <f t="shared" si="1"/>
        <v>694.04075606642243</v>
      </c>
      <c r="N7" s="1">
        <f t="shared" si="2"/>
        <v>2.9490398290960607</v>
      </c>
    </row>
    <row r="8" spans="1:14" x14ac:dyDescent="0.25">
      <c r="A8" s="12" t="s">
        <v>32</v>
      </c>
      <c r="B8" s="1">
        <v>267</v>
      </c>
      <c r="C8" s="1">
        <v>277</v>
      </c>
      <c r="D8" s="1">
        <v>304</v>
      </c>
      <c r="E8" s="1">
        <v>328</v>
      </c>
      <c r="F8" s="1">
        <v>340</v>
      </c>
      <c r="G8" s="1">
        <f t="shared" si="0"/>
        <v>1516</v>
      </c>
      <c r="J8" s="1">
        <v>267</v>
      </c>
      <c r="K8" s="11">
        <v>288.65897602073898</v>
      </c>
      <c r="L8" s="11">
        <f t="shared" ref="L8:L29" si="3">J8-K8</f>
        <v>-21.658976020738976</v>
      </c>
      <c r="M8" s="11">
        <f t="shared" si="1"/>
        <v>469.11124226694596</v>
      </c>
      <c r="N8" s="1">
        <f t="shared" si="2"/>
        <v>1.62513997913317</v>
      </c>
    </row>
    <row r="9" spans="1:14" x14ac:dyDescent="0.25">
      <c r="A9" s="12" t="s">
        <v>33</v>
      </c>
      <c r="B9" s="1">
        <v>64</v>
      </c>
      <c r="C9" s="1">
        <v>70</v>
      </c>
      <c r="D9" s="1">
        <v>93</v>
      </c>
      <c r="E9" s="1">
        <v>77</v>
      </c>
      <c r="F9" s="1">
        <v>126</v>
      </c>
      <c r="G9" s="1">
        <f t="shared" si="0"/>
        <v>430</v>
      </c>
      <c r="J9" s="1">
        <v>64</v>
      </c>
      <c r="K9" s="11">
        <v>81.875567077122483</v>
      </c>
      <c r="L9" s="11">
        <f t="shared" si="3"/>
        <v>-17.875567077122483</v>
      </c>
      <c r="M9" s="11">
        <f t="shared" si="1"/>
        <v>319.53589832870523</v>
      </c>
      <c r="N9" s="1">
        <f t="shared" si="2"/>
        <v>3.902701498576727</v>
      </c>
    </row>
    <row r="10" spans="1:14" x14ac:dyDescent="0.25">
      <c r="A10" s="2" t="s">
        <v>28</v>
      </c>
      <c r="B10" s="2">
        <f>SUM(B5:B9)</f>
        <v>1469</v>
      </c>
      <c r="C10" s="2">
        <f t="shared" ref="C10:G10" si="4">SUM(C5:C9)</f>
        <v>1453</v>
      </c>
      <c r="D10" s="2">
        <f t="shared" si="4"/>
        <v>1556</v>
      </c>
      <c r="E10" s="2">
        <f t="shared" si="4"/>
        <v>1581</v>
      </c>
      <c r="F10" s="2">
        <f t="shared" si="4"/>
        <v>1656</v>
      </c>
      <c r="G10" s="2">
        <f t="shared" si="4"/>
        <v>7715</v>
      </c>
      <c r="H10" s="9">
        <f>SUM(G5:G9)</f>
        <v>7715</v>
      </c>
      <c r="J10" s="1">
        <v>495</v>
      </c>
      <c r="K10" s="11">
        <v>502.28788075178227</v>
      </c>
      <c r="L10" s="11">
        <f t="shared" si="3"/>
        <v>-7.2878807517822679</v>
      </c>
      <c r="M10" s="11">
        <f t="shared" si="1"/>
        <v>53.113205852198476</v>
      </c>
      <c r="N10" s="1">
        <f t="shared" si="2"/>
        <v>0.10574255897375644</v>
      </c>
    </row>
    <row r="11" spans="1:14" x14ac:dyDescent="0.25">
      <c r="J11" s="1">
        <v>385</v>
      </c>
      <c r="K11" s="11">
        <v>351.43201555411537</v>
      </c>
      <c r="L11" s="11">
        <f t="shared" si="3"/>
        <v>33.567984445884633</v>
      </c>
      <c r="M11" s="11">
        <f t="shared" si="1"/>
        <v>1126.8095797591527</v>
      </c>
      <c r="N11" s="1">
        <f t="shared" si="2"/>
        <v>3.2063372996409334</v>
      </c>
    </row>
    <row r="12" spans="1:14" x14ac:dyDescent="0.25">
      <c r="J12" s="1">
        <v>226</v>
      </c>
      <c r="K12" s="11">
        <v>232.78133506156837</v>
      </c>
      <c r="L12" s="11">
        <f t="shared" si="3"/>
        <v>-6.7813350615683703</v>
      </c>
      <c r="M12" s="11">
        <f t="shared" si="1"/>
        <v>45.986505217256493</v>
      </c>
      <c r="N12" s="1">
        <f t="shared" si="2"/>
        <v>0.19755237336830941</v>
      </c>
    </row>
    <row r="13" spans="1:14" x14ac:dyDescent="0.25">
      <c r="A13" s="2" t="s">
        <v>36</v>
      </c>
      <c r="B13" s="2">
        <v>2007</v>
      </c>
      <c r="C13" s="2">
        <v>2008</v>
      </c>
      <c r="D13" s="2">
        <v>2009</v>
      </c>
      <c r="E13" s="2">
        <v>2010</v>
      </c>
      <c r="F13" s="2">
        <v>2011</v>
      </c>
      <c r="G13" s="2" t="s">
        <v>28</v>
      </c>
      <c r="J13" s="1">
        <v>277</v>
      </c>
      <c r="K13" s="11">
        <v>285.51497083603368</v>
      </c>
      <c r="L13" s="11">
        <f t="shared" si="3"/>
        <v>-8.5149708360336831</v>
      </c>
      <c r="M13" s="11">
        <f t="shared" si="1"/>
        <v>72.504728338504165</v>
      </c>
      <c r="N13" s="1">
        <f t="shared" si="2"/>
        <v>0.25394370083711787</v>
      </c>
    </row>
    <row r="14" spans="1:14" x14ac:dyDescent="0.25">
      <c r="A14" s="12" t="s">
        <v>29</v>
      </c>
      <c r="B14" s="1">
        <f>$B$10*G5/$G$10</f>
        <v>507.81892417368761</v>
      </c>
      <c r="C14" s="1">
        <f>$C$10*G5/$G$10</f>
        <v>502.28788075178227</v>
      </c>
      <c r="D14" s="1">
        <f>$D$10*G5/$G$10</f>
        <v>537.8939727802981</v>
      </c>
      <c r="E14" s="1">
        <f>$E$10*G5/$G$10</f>
        <v>546.53622812702531</v>
      </c>
      <c r="F14" s="1">
        <f>$F$10*G5/$G$10</f>
        <v>572.46299416720672</v>
      </c>
      <c r="G14" s="1">
        <f>SUM(B14:F14)</f>
        <v>2667</v>
      </c>
      <c r="J14" s="1">
        <v>70</v>
      </c>
      <c r="K14" s="11">
        <v>80.983797796500326</v>
      </c>
      <c r="L14" s="11">
        <f t="shared" si="3"/>
        <v>-10.983797796500326</v>
      </c>
      <c r="M14" s="11">
        <f t="shared" si="1"/>
        <v>120.64381403440542</v>
      </c>
      <c r="N14" s="1">
        <f t="shared" si="2"/>
        <v>1.4897277889777971</v>
      </c>
    </row>
    <row r="15" spans="1:14" x14ac:dyDescent="0.25">
      <c r="A15" s="12" t="s">
        <v>30</v>
      </c>
      <c r="B15" s="1">
        <f>$B$10*G6/$G$10</f>
        <v>355.30187945560596</v>
      </c>
      <c r="C15" s="1">
        <f t="shared" ref="C15:C17" si="5">$C$10*G6/$G$10</f>
        <v>351.43201555411537</v>
      </c>
      <c r="D15" s="1">
        <f t="shared" ref="D15:D18" si="6">$D$10*G6/$G$10</f>
        <v>376.34426441996112</v>
      </c>
      <c r="E15" s="1">
        <f t="shared" ref="E15:E18" si="7">$E$10*G6/$G$10</f>
        <v>382.3909267660402</v>
      </c>
      <c r="F15" s="1">
        <f t="shared" ref="F15:F18" si="8">$F$10*G6/$G$10</f>
        <v>400.53091380427736</v>
      </c>
      <c r="G15" s="1">
        <f t="shared" ref="G15:G18" si="9">SUM(B15:F15)</f>
        <v>1866</v>
      </c>
      <c r="J15" s="1">
        <v>553</v>
      </c>
      <c r="K15" s="11">
        <v>537.8939727802981</v>
      </c>
      <c r="L15" s="11">
        <f t="shared" si="3"/>
        <v>15.1060272197019</v>
      </c>
      <c r="M15" s="11">
        <f t="shared" si="1"/>
        <v>228.19205836237472</v>
      </c>
      <c r="N15" s="1">
        <f t="shared" si="2"/>
        <v>0.42423241365372094</v>
      </c>
    </row>
    <row r="16" spans="1:14" x14ac:dyDescent="0.25">
      <c r="A16" s="12" t="s">
        <v>31</v>
      </c>
      <c r="B16" s="1">
        <f>$B$10*G7/$G$10</f>
        <v>235.34465327284511</v>
      </c>
      <c r="C16" s="1">
        <f t="shared" si="5"/>
        <v>232.78133506156837</v>
      </c>
      <c r="D16" s="1">
        <f t="shared" si="6"/>
        <v>249.28269604666235</v>
      </c>
      <c r="E16" s="1">
        <f t="shared" si="7"/>
        <v>253.28788075178224</v>
      </c>
      <c r="F16" s="1">
        <f t="shared" si="8"/>
        <v>265.30343486714196</v>
      </c>
      <c r="G16" s="1">
        <f t="shared" si="9"/>
        <v>1236</v>
      </c>
      <c r="J16" s="1">
        <v>358</v>
      </c>
      <c r="K16" s="11">
        <v>376.34426441996112</v>
      </c>
      <c r="L16" s="11">
        <f t="shared" si="3"/>
        <v>-18.344264419961121</v>
      </c>
      <c r="M16" s="11">
        <f t="shared" si="1"/>
        <v>336.51203710945151</v>
      </c>
      <c r="N16" s="1">
        <f t="shared" si="2"/>
        <v>0.89416013188908072</v>
      </c>
    </row>
    <row r="17" spans="1:14" x14ac:dyDescent="0.25">
      <c r="A17" s="12" t="s">
        <v>32</v>
      </c>
      <c r="B17" s="1">
        <f>$B$10*G8/$G$10</f>
        <v>288.65897602073881</v>
      </c>
      <c r="C17" s="1">
        <f t="shared" si="5"/>
        <v>285.51497083603368</v>
      </c>
      <c r="D17" s="1">
        <f t="shared" si="6"/>
        <v>305.7545042125729</v>
      </c>
      <c r="E17" s="1">
        <f t="shared" si="7"/>
        <v>310.66701231367466</v>
      </c>
      <c r="F17" s="1">
        <f t="shared" si="8"/>
        <v>325.4045366169799</v>
      </c>
      <c r="G17" s="1">
        <f t="shared" si="9"/>
        <v>1516</v>
      </c>
      <c r="J17" s="1">
        <v>248</v>
      </c>
      <c r="K17" s="11">
        <v>249.28269604666235</v>
      </c>
      <c r="L17" s="11">
        <f t="shared" si="3"/>
        <v>-1.2826960466623518</v>
      </c>
      <c r="M17" s="11">
        <f t="shared" si="1"/>
        <v>1.6453091481232263</v>
      </c>
      <c r="N17" s="1">
        <f t="shared" si="2"/>
        <v>6.6001739158631639E-3</v>
      </c>
    </row>
    <row r="18" spans="1:14" x14ac:dyDescent="0.25">
      <c r="A18" s="12" t="s">
        <v>33</v>
      </c>
      <c r="B18" s="1">
        <f>$B$10*G9/$G$10</f>
        <v>81.875567077122483</v>
      </c>
      <c r="C18" s="1">
        <f>$C$10*G9/$G$10</f>
        <v>80.983797796500326</v>
      </c>
      <c r="D18" s="1">
        <f t="shared" si="6"/>
        <v>86.724562540505502</v>
      </c>
      <c r="E18" s="1">
        <f t="shared" si="7"/>
        <v>88.117952041477636</v>
      </c>
      <c r="F18" s="1">
        <f t="shared" si="8"/>
        <v>92.298120544394038</v>
      </c>
      <c r="G18" s="1">
        <f t="shared" si="9"/>
        <v>430</v>
      </c>
      <c r="J18" s="1">
        <v>304</v>
      </c>
      <c r="K18" s="11">
        <v>305.7545042125729</v>
      </c>
      <c r="L18" s="11">
        <f t="shared" si="3"/>
        <v>-1.7545042125728969</v>
      </c>
      <c r="M18" s="11">
        <f t="shared" si="1"/>
        <v>3.0782850319360411</v>
      </c>
      <c r="N18" s="1">
        <f t="shared" si="2"/>
        <v>1.0067832164447503E-2</v>
      </c>
    </row>
    <row r="19" spans="1:14" x14ac:dyDescent="0.25">
      <c r="A19" s="2" t="s">
        <v>28</v>
      </c>
      <c r="B19" s="2">
        <f>SUM(B14:B18)</f>
        <v>1469</v>
      </c>
      <c r="C19" s="2">
        <f t="shared" ref="C19:F19" si="10">SUM(C14:C18)</f>
        <v>1453</v>
      </c>
      <c r="D19" s="2">
        <f t="shared" si="10"/>
        <v>1555.9999999999998</v>
      </c>
      <c r="E19" s="2">
        <f t="shared" si="10"/>
        <v>1581</v>
      </c>
      <c r="F19" s="2">
        <f t="shared" si="10"/>
        <v>1656</v>
      </c>
      <c r="G19" s="2">
        <f t="shared" ref="G19" si="11">SUM(G14:G18)</f>
        <v>7715</v>
      </c>
      <c r="H19" s="9">
        <f>SUM(G14:G18)</f>
        <v>7715</v>
      </c>
      <c r="J19" s="1">
        <v>93</v>
      </c>
      <c r="K19" s="11">
        <v>86.724562540505502</v>
      </c>
      <c r="L19" s="11">
        <f t="shared" si="3"/>
        <v>6.2754374594944977</v>
      </c>
      <c r="M19" s="11">
        <f t="shared" si="1"/>
        <v>39.381115308026757</v>
      </c>
      <c r="N19" s="1">
        <f t="shared" si="2"/>
        <v>0.45409413612935146</v>
      </c>
    </row>
    <row r="20" spans="1:14" x14ac:dyDescent="0.25">
      <c r="J20" s="1">
        <v>547</v>
      </c>
      <c r="K20" s="11">
        <v>546.53622812702531</v>
      </c>
      <c r="L20" s="11">
        <f t="shared" si="3"/>
        <v>0.46377187297468936</v>
      </c>
      <c r="M20" s="11">
        <f t="shared" si="1"/>
        <v>0.21508435016245139</v>
      </c>
      <c r="N20" s="1">
        <f t="shared" si="2"/>
        <v>3.9354088364744547E-4</v>
      </c>
    </row>
    <row r="21" spans="1:14" x14ac:dyDescent="0.25">
      <c r="J21" s="1">
        <v>361</v>
      </c>
      <c r="K21" s="11">
        <v>382.3909267660402</v>
      </c>
      <c r="L21" s="11">
        <f t="shared" si="3"/>
        <v>-21.390926766040195</v>
      </c>
      <c r="M21" s="11">
        <f t="shared" si="1"/>
        <v>457.57174791009481</v>
      </c>
      <c r="N21" s="1">
        <f t="shared" si="2"/>
        <v>1.1966072306680351</v>
      </c>
    </row>
    <row r="22" spans="1:14" x14ac:dyDescent="0.25">
      <c r="J22" s="1">
        <v>268</v>
      </c>
      <c r="K22" s="11">
        <v>253.28788075178224</v>
      </c>
      <c r="L22" s="11">
        <f t="shared" si="3"/>
        <v>14.712119248217761</v>
      </c>
      <c r="M22" s="11">
        <f t="shared" si="1"/>
        <v>216.44645277377953</v>
      </c>
      <c r="N22" s="1">
        <f t="shared" si="2"/>
        <v>0.85454721375277065</v>
      </c>
    </row>
    <row r="23" spans="1:14" x14ac:dyDescent="0.25">
      <c r="J23" s="1">
        <v>328</v>
      </c>
      <c r="K23" s="11">
        <v>310.66701231367466</v>
      </c>
      <c r="L23" s="11">
        <f t="shared" si="3"/>
        <v>17.332987686325339</v>
      </c>
      <c r="M23" s="11">
        <f t="shared" si="1"/>
        <v>300.43246213430581</v>
      </c>
      <c r="N23" s="1">
        <f t="shared" si="2"/>
        <v>0.96705620560371819</v>
      </c>
    </row>
    <row r="24" spans="1:14" x14ac:dyDescent="0.25">
      <c r="J24" s="1">
        <v>77</v>
      </c>
      <c r="K24" s="11">
        <v>88.117952041477636</v>
      </c>
      <c r="L24" s="11">
        <f t="shared" si="3"/>
        <v>-11.117952041477636</v>
      </c>
      <c r="M24" s="11">
        <f t="shared" si="1"/>
        <v>123.60885759659674</v>
      </c>
      <c r="N24" s="1">
        <f t="shared" si="2"/>
        <v>1.4027658919990937</v>
      </c>
    </row>
    <row r="25" spans="1:14" x14ac:dyDescent="0.25">
      <c r="A25" s="15" t="s">
        <v>19</v>
      </c>
      <c r="B25" s="14">
        <v>0.05</v>
      </c>
      <c r="J25" s="1">
        <v>512</v>
      </c>
      <c r="K25" s="11">
        <v>572.46299416720672</v>
      </c>
      <c r="L25" s="11">
        <f t="shared" si="3"/>
        <v>-60.462994167206716</v>
      </c>
      <c r="M25" s="11">
        <f t="shared" si="1"/>
        <v>3655.7736636636732</v>
      </c>
      <c r="N25" s="1">
        <f t="shared" si="2"/>
        <v>6.3860436410949628</v>
      </c>
    </row>
    <row r="26" spans="1:14" x14ac:dyDescent="0.25">
      <c r="A26" s="15" t="s">
        <v>7</v>
      </c>
      <c r="B26" s="14">
        <f>20-4</f>
        <v>16</v>
      </c>
      <c r="J26" s="1">
        <v>393</v>
      </c>
      <c r="K26" s="11">
        <v>400.53091380427736</v>
      </c>
      <c r="L26" s="11">
        <f t="shared" si="3"/>
        <v>-7.5309138042773611</v>
      </c>
      <c r="M26" s="11">
        <f t="shared" si="1"/>
        <v>56.714662727455313</v>
      </c>
      <c r="N26" s="1">
        <f t="shared" si="2"/>
        <v>0.14159871503743501</v>
      </c>
    </row>
    <row r="27" spans="1:14" x14ac:dyDescent="0.25">
      <c r="A27" s="15" t="s">
        <v>40</v>
      </c>
      <c r="B27" s="13">
        <f>CHIINV(B25,B26)</f>
        <v>26.296227604864239</v>
      </c>
      <c r="J27" s="1">
        <v>285</v>
      </c>
      <c r="K27" s="11">
        <v>265.30343486714196</v>
      </c>
      <c r="L27" s="11">
        <f t="shared" si="3"/>
        <v>19.696565132858041</v>
      </c>
      <c r="M27" s="11">
        <f t="shared" si="1"/>
        <v>387.95467803291911</v>
      </c>
      <c r="N27" s="1">
        <f t="shared" si="2"/>
        <v>1.4623055228334987</v>
      </c>
    </row>
    <row r="28" spans="1:14" x14ac:dyDescent="0.25">
      <c r="J28" s="1">
        <v>340</v>
      </c>
      <c r="K28" s="11">
        <v>325.4045366169799</v>
      </c>
      <c r="L28" s="11">
        <f t="shared" si="3"/>
        <v>14.595463383020103</v>
      </c>
      <c r="M28" s="11">
        <f t="shared" si="1"/>
        <v>213.02755136508063</v>
      </c>
      <c r="N28" s="1">
        <f t="shared" si="2"/>
        <v>0.65465452196760998</v>
      </c>
    </row>
    <row r="29" spans="1:14" x14ac:dyDescent="0.25">
      <c r="J29" s="1">
        <v>126</v>
      </c>
      <c r="K29" s="11">
        <v>92.298120544394038</v>
      </c>
      <c r="L29" s="11">
        <f t="shared" si="3"/>
        <v>33.701879455605962</v>
      </c>
      <c r="M29" s="11">
        <f t="shared" si="1"/>
        <v>1135.8166788401952</v>
      </c>
      <c r="N29" s="1">
        <f t="shared" si="2"/>
        <v>12.305956742574017</v>
      </c>
    </row>
    <row r="31" spans="1:14" x14ac:dyDescent="0.25">
      <c r="M31" t="s">
        <v>41</v>
      </c>
      <c r="N31" s="13">
        <f>SUM(N5:N29)</f>
        <v>46.781260095528523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CC49E-8820-412B-8B35-9FFDC8A8E363}">
  <dimension ref="B3:G15"/>
  <sheetViews>
    <sheetView tabSelected="1" workbookViewId="0">
      <selection activeCell="G15" sqref="G15"/>
    </sheetView>
  </sheetViews>
  <sheetFormatPr baseColWidth="10" defaultRowHeight="15" x14ac:dyDescent="0.25"/>
  <cols>
    <col min="6" max="6" width="13" customWidth="1"/>
    <col min="7" max="7" width="17.85546875" bestFit="1" customWidth="1"/>
  </cols>
  <sheetData>
    <row r="3" spans="2:7" x14ac:dyDescent="0.25">
      <c r="B3" s="17" t="s">
        <v>43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48</v>
      </c>
    </row>
    <row r="4" spans="2:7" x14ac:dyDescent="0.25">
      <c r="B4" s="16">
        <v>1</v>
      </c>
      <c r="C4" s="16">
        <v>5</v>
      </c>
      <c r="D4" s="16">
        <f>AVERAGE($C$4:$C$7)</f>
        <v>8</v>
      </c>
      <c r="E4" s="16">
        <f>C4-D4</f>
        <v>-3</v>
      </c>
      <c r="F4" s="16">
        <f>E4^2</f>
        <v>9</v>
      </c>
      <c r="G4" s="16">
        <f>F4/D4</f>
        <v>1.125</v>
      </c>
    </row>
    <row r="5" spans="2:7" x14ac:dyDescent="0.25">
      <c r="B5" s="16">
        <v>2</v>
      </c>
      <c r="C5" s="16">
        <v>17</v>
      </c>
      <c r="D5" s="16">
        <f t="shared" ref="D5:D7" si="0">AVERAGE($C$4:$C$7)</f>
        <v>8</v>
      </c>
      <c r="E5" s="16">
        <f t="shared" ref="E5:E7" si="1">C5-D5</f>
        <v>9</v>
      </c>
      <c r="F5" s="16">
        <f t="shared" ref="F5:F7" si="2">E5^2</f>
        <v>81</v>
      </c>
      <c r="G5" s="16">
        <f t="shared" ref="G5:G7" si="3">F5/D5</f>
        <v>10.125</v>
      </c>
    </row>
    <row r="6" spans="2:7" x14ac:dyDescent="0.25">
      <c r="B6" s="16">
        <v>3</v>
      </c>
      <c r="C6" s="16">
        <v>7</v>
      </c>
      <c r="D6" s="16">
        <f t="shared" si="0"/>
        <v>8</v>
      </c>
      <c r="E6" s="16">
        <f t="shared" si="1"/>
        <v>-1</v>
      </c>
      <c r="F6" s="16">
        <f t="shared" si="2"/>
        <v>1</v>
      </c>
      <c r="G6" s="16">
        <f t="shared" si="3"/>
        <v>0.125</v>
      </c>
    </row>
    <row r="7" spans="2:7" x14ac:dyDescent="0.25">
      <c r="B7" s="16">
        <v>4</v>
      </c>
      <c r="C7" s="16">
        <v>3</v>
      </c>
      <c r="D7" s="16">
        <f t="shared" si="0"/>
        <v>8</v>
      </c>
      <c r="E7" s="16">
        <f t="shared" si="1"/>
        <v>-5</v>
      </c>
      <c r="F7" s="16">
        <f t="shared" si="2"/>
        <v>25</v>
      </c>
      <c r="G7" s="16">
        <f t="shared" si="3"/>
        <v>3.125</v>
      </c>
    </row>
    <row r="8" spans="2:7" x14ac:dyDescent="0.25">
      <c r="F8" s="1" t="s">
        <v>49</v>
      </c>
      <c r="G8" s="19">
        <f>SUM(G4:G7)</f>
        <v>14.5</v>
      </c>
    </row>
    <row r="12" spans="2:7" x14ac:dyDescent="0.25">
      <c r="B12" t="s">
        <v>50</v>
      </c>
      <c r="E12" s="18">
        <v>3</v>
      </c>
    </row>
    <row r="15" spans="2:7" x14ac:dyDescent="0.25">
      <c r="B15" t="s">
        <v>51</v>
      </c>
      <c r="E15" s="19">
        <v>7.8150000000000004</v>
      </c>
      <c r="G15" s="19" t="s">
        <v>52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28"/>
  <sheetViews>
    <sheetView workbookViewId="0">
      <selection activeCell="V22" sqref="V22"/>
    </sheetView>
  </sheetViews>
  <sheetFormatPr baseColWidth="10" defaultColWidth="8.85546875" defaultRowHeight="15" x14ac:dyDescent="0.25"/>
  <cols>
    <col min="1" max="1" width="13.28515625" bestFit="1" customWidth="1"/>
    <col min="4" max="4" width="12" bestFit="1" customWidth="1"/>
    <col min="5" max="5" width="16.5703125" customWidth="1"/>
    <col min="6" max="6" width="14.85546875" bestFit="1" customWidth="1"/>
  </cols>
  <sheetData>
    <row r="2" spans="1:19" x14ac:dyDescent="0.25">
      <c r="J2" t="s">
        <v>27</v>
      </c>
    </row>
    <row r="3" spans="1:19" x14ac:dyDescent="0.25">
      <c r="B3" s="2" t="s">
        <v>0</v>
      </c>
      <c r="C3" s="2" t="s">
        <v>1</v>
      </c>
      <c r="D3" s="2" t="s">
        <v>2</v>
      </c>
      <c r="I3" t="s">
        <v>26</v>
      </c>
      <c r="J3">
        <v>1</v>
      </c>
      <c r="K3">
        <v>2</v>
      </c>
      <c r="L3">
        <v>3</v>
      </c>
      <c r="M3">
        <v>4</v>
      </c>
      <c r="N3">
        <v>5</v>
      </c>
      <c r="O3">
        <v>6</v>
      </c>
      <c r="P3">
        <v>7</v>
      </c>
      <c r="Q3">
        <v>8</v>
      </c>
      <c r="R3">
        <v>9</v>
      </c>
      <c r="S3">
        <v>10</v>
      </c>
    </row>
    <row r="4" spans="1:19" x14ac:dyDescent="0.25">
      <c r="B4" s="1">
        <v>82</v>
      </c>
      <c r="C4" s="1">
        <v>71</v>
      </c>
      <c r="D4" s="1">
        <v>64</v>
      </c>
      <c r="F4" s="2" t="s">
        <v>13</v>
      </c>
      <c r="G4" s="1">
        <v>21</v>
      </c>
      <c r="I4">
        <v>1</v>
      </c>
      <c r="J4">
        <f>_xlfn.F.INV.RT($G$8,I4,J3)</f>
        <v>161.44763879758855</v>
      </c>
      <c r="K4">
        <f>_xlfn.F.INV.RT($G$8,$I$4,K3)</f>
        <v>18.512820512820511</v>
      </c>
      <c r="L4">
        <f t="shared" ref="L4:S4" si="0">_xlfn.F.INV.RT($G$8,$I$4,L3)</f>
        <v>10.127964486013932</v>
      </c>
      <c r="M4">
        <f t="shared" si="0"/>
        <v>7.708647422176786</v>
      </c>
      <c r="N4">
        <f t="shared" si="0"/>
        <v>6.607890973703368</v>
      </c>
      <c r="O4">
        <f t="shared" si="0"/>
        <v>5.9873776072737011</v>
      </c>
      <c r="P4">
        <f t="shared" si="0"/>
        <v>5.591447851220738</v>
      </c>
      <c r="Q4">
        <f>_xlfn.F.INV.RT($G$8,$I$4,Q3)</f>
        <v>5.3176550715787174</v>
      </c>
      <c r="R4">
        <f t="shared" si="0"/>
        <v>5.1173550291992269</v>
      </c>
      <c r="S4">
        <f t="shared" si="0"/>
        <v>4.9646027437307128</v>
      </c>
    </row>
    <row r="5" spans="1:19" x14ac:dyDescent="0.25">
      <c r="B5" s="1">
        <v>93</v>
      </c>
      <c r="C5" s="1">
        <v>62</v>
      </c>
      <c r="D5" s="1">
        <v>73</v>
      </c>
      <c r="F5" s="2" t="s">
        <v>15</v>
      </c>
      <c r="G5" s="1">
        <v>3</v>
      </c>
      <c r="I5">
        <v>2</v>
      </c>
      <c r="J5">
        <f>_xlfn.F.INV.RT($G$8,$I$5,J3)</f>
        <v>199.49999999999994</v>
      </c>
      <c r="K5">
        <f t="shared" ref="K5:R5" si="1">_xlfn.F.INV.RT($G$8,$I$5,K3)</f>
        <v>18.999999999999996</v>
      </c>
      <c r="L5">
        <f t="shared" si="1"/>
        <v>9.5520944959211587</v>
      </c>
      <c r="M5">
        <f t="shared" si="1"/>
        <v>6.9442719099991574</v>
      </c>
      <c r="N5">
        <f t="shared" si="1"/>
        <v>5.786135043349967</v>
      </c>
      <c r="O5">
        <f t="shared" si="1"/>
        <v>5.1432528497847176</v>
      </c>
      <c r="P5">
        <f t="shared" si="1"/>
        <v>4.7374141277758826</v>
      </c>
      <c r="Q5">
        <f>_xlfn.F.INV.RT($G$8,$I$5,Q3)</f>
        <v>4.4589701075245118</v>
      </c>
      <c r="R5">
        <f t="shared" si="1"/>
        <v>4.2564947290937507</v>
      </c>
      <c r="S5">
        <f>_xlfn.F.INV.RT($G$8,$I$5,S3)</f>
        <v>4.1028210151304032</v>
      </c>
    </row>
    <row r="6" spans="1:19" x14ac:dyDescent="0.25">
      <c r="B6" s="1">
        <v>61</v>
      </c>
      <c r="C6" s="1">
        <v>85</v>
      </c>
      <c r="D6" s="1">
        <v>87</v>
      </c>
      <c r="F6" s="2" t="s">
        <v>14</v>
      </c>
      <c r="G6" s="1">
        <f>COUNT(D4:D10)</f>
        <v>7</v>
      </c>
      <c r="I6">
        <v>3</v>
      </c>
      <c r="J6">
        <f>_xlfn.F.INV.RT($G$8,$I$6,J3)</f>
        <v>215.70734536960902</v>
      </c>
      <c r="K6">
        <f t="shared" ref="K6:R6" si="2">_xlfn.F.INV.RT($G$8,$I$6,K3)</f>
        <v>19.164292127511288</v>
      </c>
      <c r="L6">
        <f t="shared" si="2"/>
        <v>9.2766281531448112</v>
      </c>
      <c r="M6">
        <f t="shared" si="2"/>
        <v>6.5913821164255788</v>
      </c>
      <c r="N6">
        <f t="shared" si="2"/>
        <v>5.4094513180564894</v>
      </c>
      <c r="O6">
        <f t="shared" si="2"/>
        <v>4.7570626630894131</v>
      </c>
      <c r="P6">
        <f t="shared" si="2"/>
        <v>4.3468313999078179</v>
      </c>
      <c r="Q6">
        <f>_xlfn.F.INV.RT($G$8,$I$6,Q3)</f>
        <v>4.0661805513511613</v>
      </c>
      <c r="R6">
        <f t="shared" si="2"/>
        <v>3.8625483576247648</v>
      </c>
      <c r="S6">
        <f>_xlfn.F.INV.RT($G$8,$I$6,S3)</f>
        <v>3.7082648190468448</v>
      </c>
    </row>
    <row r="7" spans="1:19" x14ac:dyDescent="0.25">
      <c r="B7" s="1">
        <v>74</v>
      </c>
      <c r="C7" s="1">
        <v>94</v>
      </c>
      <c r="D7" s="1">
        <v>91</v>
      </c>
      <c r="F7" s="2" t="s">
        <v>18</v>
      </c>
      <c r="G7" s="1">
        <f>G6-1</f>
        <v>6</v>
      </c>
      <c r="I7">
        <v>4</v>
      </c>
      <c r="J7">
        <f>_xlfn.F.INV.RT($G$8,$I$7,J3)</f>
        <v>224.58324062625078</v>
      </c>
      <c r="K7">
        <f t="shared" ref="K7:P7" si="3">_xlfn.F.INV.RT($G$8,$I$7,K3)</f>
        <v>19.246794344808965</v>
      </c>
      <c r="L7">
        <f t="shared" si="3"/>
        <v>9.1171822532464244</v>
      </c>
      <c r="M7">
        <f t="shared" si="3"/>
        <v>6.38823290869587</v>
      </c>
      <c r="N7">
        <f t="shared" si="3"/>
        <v>5.1921677728039226</v>
      </c>
      <c r="O7">
        <f t="shared" si="3"/>
        <v>4.5336769502752441</v>
      </c>
      <c r="P7">
        <f t="shared" si="3"/>
        <v>4.1203117268976337</v>
      </c>
      <c r="Q7">
        <f>_xlfn.F.INV.RT($G$8,$I$7,Q3)</f>
        <v>3.8378533545558975</v>
      </c>
      <c r="R7">
        <f>_xlfn.F.INV.RT($G$8,$I$7,R3)</f>
        <v>3.6330885114190816</v>
      </c>
      <c r="S7">
        <f>_xlfn.F.INV.RT($G$8,$I$7,S3)</f>
        <v>3.4780496907652281</v>
      </c>
    </row>
    <row r="8" spans="1:19" x14ac:dyDescent="0.25">
      <c r="B8" s="1">
        <v>69</v>
      </c>
      <c r="C8" s="1">
        <v>78</v>
      </c>
      <c r="D8" s="1">
        <v>56</v>
      </c>
      <c r="F8" s="2" t="s">
        <v>19</v>
      </c>
      <c r="G8" s="1">
        <v>0.05</v>
      </c>
      <c r="I8">
        <v>5</v>
      </c>
      <c r="J8">
        <f>_xlfn.F.INV.RT($G$8,$I$8,J3)</f>
        <v>230.16187811010678</v>
      </c>
      <c r="K8">
        <f t="shared" ref="K8:P8" si="4">_xlfn.F.INV.RT($G$8,$I$8,K3)</f>
        <v>19.296409652017257</v>
      </c>
      <c r="L8">
        <f t="shared" si="4"/>
        <v>9.0134551675225882</v>
      </c>
      <c r="M8">
        <f t="shared" si="4"/>
        <v>6.2560565021608845</v>
      </c>
      <c r="N8">
        <f t="shared" si="4"/>
        <v>5.0503290576326485</v>
      </c>
      <c r="O8">
        <f>_xlfn.F.INV.RT($G$8,$I$8,O3)</f>
        <v>4.3873741874061292</v>
      </c>
      <c r="P8">
        <f t="shared" si="4"/>
        <v>3.971523150611342</v>
      </c>
      <c r="Q8">
        <f>_xlfn.F.INV.RT($G$8,$I$8,Q3)</f>
        <v>3.6874986663400291</v>
      </c>
      <c r="R8">
        <f>_xlfn.F.INV.RT($G$8,$I$8,R3)</f>
        <v>3.4816586539015244</v>
      </c>
      <c r="S8">
        <f>_xlfn.F.INV.RT($G$8,$I$8,S3)</f>
        <v>3.325834530413013</v>
      </c>
    </row>
    <row r="9" spans="1:19" x14ac:dyDescent="0.25">
      <c r="B9" s="1">
        <v>70</v>
      </c>
      <c r="C9" s="1">
        <v>66</v>
      </c>
      <c r="D9" s="1">
        <v>78</v>
      </c>
      <c r="I9">
        <v>6</v>
      </c>
      <c r="J9">
        <f>_xlfn.F.INV.RT($G$8,$I$9,J3)</f>
        <v>233.98600035626617</v>
      </c>
      <c r="K9">
        <f t="shared" ref="K9:P9" si="5">_xlfn.F.INV.RT($G$8,$I$9,K3)</f>
        <v>19.329534015154028</v>
      </c>
      <c r="L9">
        <f t="shared" si="5"/>
        <v>8.9406451207703839</v>
      </c>
      <c r="M9">
        <f t="shared" si="5"/>
        <v>6.1631322826886326</v>
      </c>
      <c r="N9">
        <f t="shared" si="5"/>
        <v>4.9502880686943191</v>
      </c>
      <c r="O9">
        <f>_xlfn.F.INV.RT($G$8,$I$9,O3)</f>
        <v>4.2838657138226397</v>
      </c>
      <c r="P9">
        <f t="shared" si="5"/>
        <v>3.8659688531238445</v>
      </c>
      <c r="Q9">
        <f>_xlfn.F.INV.RT($G$8,$I$9,Q3)</f>
        <v>3.5805803197614603</v>
      </c>
      <c r="R9">
        <f>_xlfn.F.INV.RT($G$8,$I$9,R3)</f>
        <v>3.373753647039214</v>
      </c>
      <c r="S9">
        <f>_xlfn.F.INV.RT($G$8,$I$9,S3)</f>
        <v>3.217174547398995</v>
      </c>
    </row>
    <row r="10" spans="1:19" x14ac:dyDescent="0.25">
      <c r="B10" s="4">
        <v>53</v>
      </c>
      <c r="C10" s="4">
        <v>71</v>
      </c>
      <c r="D10" s="4">
        <v>87</v>
      </c>
      <c r="I10">
        <v>7</v>
      </c>
      <c r="J10">
        <f>_xlfn.F.INV.RT($G$8,$I$10,J3)</f>
        <v>236.76840027699524</v>
      </c>
      <c r="K10">
        <f t="shared" ref="K10:P10" si="6">_xlfn.F.INV.RT($G$8,$I$10,K3)</f>
        <v>19.353217536092941</v>
      </c>
      <c r="L10">
        <f t="shared" si="6"/>
        <v>8.886742955634281</v>
      </c>
      <c r="M10">
        <f t="shared" si="6"/>
        <v>6.0942109256988832</v>
      </c>
      <c r="N10">
        <f t="shared" si="6"/>
        <v>4.8758716958339994</v>
      </c>
      <c r="O10">
        <f>_xlfn.F.INV.RT($G$8,$I$10,O3)</f>
        <v>4.2066584878692064</v>
      </c>
      <c r="P10">
        <f t="shared" si="6"/>
        <v>3.7870435399280704</v>
      </c>
      <c r="Q10">
        <f>_xlfn.F.INV.RT($G$8,$I$10,Q3)</f>
        <v>3.500463855044941</v>
      </c>
      <c r="R10">
        <f>_xlfn.F.INV.RT($G$8,$I$10,R3)</f>
        <v>3.2927458389171207</v>
      </c>
      <c r="S10">
        <f>_xlfn.F.INV.RT($G$8,$I$10,S3)</f>
        <v>3.1354648046263263</v>
      </c>
    </row>
    <row r="11" spans="1:19" x14ac:dyDescent="0.25">
      <c r="B11" s="5">
        <f>AVERAGE(B4:B10)</f>
        <v>71.714285714285708</v>
      </c>
      <c r="C11" s="5">
        <f t="shared" ref="C11:D11" si="7">AVERAGE(C4:C10)</f>
        <v>75.285714285714292</v>
      </c>
      <c r="D11" s="5">
        <f t="shared" si="7"/>
        <v>76.571428571428569</v>
      </c>
      <c r="E11" s="5">
        <f>AVERAGE(B11:D11)</f>
        <v>74.523809523809518</v>
      </c>
      <c r="I11">
        <v>8</v>
      </c>
      <c r="J11">
        <f>_xlfn.F.INV.RT($G$8,$I$11,J3)</f>
        <v>238.88269480252418</v>
      </c>
      <c r="K11">
        <f t="shared" ref="K11:P11" si="8">_xlfn.F.INV.RT($G$8,$I$11,K3)</f>
        <v>19.370992898066469</v>
      </c>
      <c r="L11">
        <f t="shared" si="8"/>
        <v>8.8452384599594023</v>
      </c>
      <c r="M11">
        <f t="shared" si="8"/>
        <v>6.041044476119156</v>
      </c>
      <c r="N11">
        <f t="shared" si="8"/>
        <v>4.8183195356568689</v>
      </c>
      <c r="O11">
        <f>_xlfn.F.INV.RT($G$8,$I$11,O3)</f>
        <v>4.1468041622765357</v>
      </c>
      <c r="P11">
        <f t="shared" si="8"/>
        <v>3.7257253171227038</v>
      </c>
      <c r="Q11">
        <f>_xlfn.F.INV.RT($G$8,$I$11,Q3)</f>
        <v>3.4381012333731586</v>
      </c>
      <c r="R11">
        <f>_xlfn.F.INV.RT($G$8,$I$11,R3)</f>
        <v>3.229582612686777</v>
      </c>
      <c r="S11">
        <f>_xlfn.F.INV.RT($G$8,$I$11,S3)</f>
        <v>3.0716583852790391</v>
      </c>
    </row>
    <row r="12" spans="1:19" x14ac:dyDescent="0.25">
      <c r="B12" s="3" t="s">
        <v>3</v>
      </c>
      <c r="C12" s="3" t="s">
        <v>3</v>
      </c>
      <c r="D12" s="3" t="s">
        <v>3</v>
      </c>
      <c r="E12" s="3" t="s">
        <v>4</v>
      </c>
      <c r="I12">
        <v>9</v>
      </c>
      <c r="J12">
        <f>_xlfn.F.INV.RT($G$8,$I$12,J3)</f>
        <v>240.5432547132632</v>
      </c>
      <c r="K12">
        <f t="shared" ref="K12:P12" si="9">_xlfn.F.INV.RT($G$8,$I$12,K3)</f>
        <v>19.384825718171481</v>
      </c>
      <c r="L12">
        <f t="shared" si="9"/>
        <v>8.8122995552064509</v>
      </c>
      <c r="M12">
        <f t="shared" si="9"/>
        <v>5.9987790312102476</v>
      </c>
      <c r="N12">
        <f t="shared" si="9"/>
        <v>4.7724656131008532</v>
      </c>
      <c r="O12">
        <f>_xlfn.F.INV.RT($G$8,$I$12,O3)</f>
        <v>4.099015541716521</v>
      </c>
      <c r="P12">
        <f t="shared" si="9"/>
        <v>3.67667469893951</v>
      </c>
      <c r="Q12">
        <f>_xlfn.F.INV.RT($G$8,$I$12,Q3)</f>
        <v>3.3881302347397284</v>
      </c>
      <c r="R12">
        <f>_xlfn.F.INV.RT($G$8,$I$12,R3)</f>
        <v>3.17889310445827</v>
      </c>
      <c r="S12">
        <f>_xlfn.F.INV.RT($G$8,$I$12,S3)</f>
        <v>3.0203829470213761</v>
      </c>
    </row>
    <row r="13" spans="1:19" x14ac:dyDescent="0.25">
      <c r="I13">
        <v>10</v>
      </c>
      <c r="J13">
        <f>_xlfn.F.INV.RT($G$8,$I$13,J3)</f>
        <v>241.88174725083331</v>
      </c>
      <c r="K13">
        <f t="shared" ref="K13:P13" si="10">_xlfn.F.INV.RT($G$8,$I$13,K3)</f>
        <v>19.395896723571752</v>
      </c>
      <c r="L13">
        <f t="shared" si="10"/>
        <v>8.7855247105240064</v>
      </c>
      <c r="M13">
        <f t="shared" si="10"/>
        <v>5.9643705522380337</v>
      </c>
      <c r="N13">
        <f t="shared" si="10"/>
        <v>4.7350630696934211</v>
      </c>
      <c r="O13">
        <f t="shared" si="10"/>
        <v>4.059962794330696</v>
      </c>
      <c r="P13">
        <f t="shared" si="10"/>
        <v>3.6365231206283464</v>
      </c>
      <c r="Q13">
        <f>_xlfn.F.INV.RT($G$8,$I$13,Q3)</f>
        <v>3.3471631202339767</v>
      </c>
      <c r="R13">
        <f>_xlfn.F.INV.RT($G$8,$I$13,R3)</f>
        <v>3.1372801078886967</v>
      </c>
      <c r="S13">
        <f>_xlfn.F.INV.RT($G$8,$I$13,S3)</f>
        <v>2.9782370160823217</v>
      </c>
    </row>
    <row r="15" spans="1:19" x14ac:dyDescent="0.25">
      <c r="A15" s="2"/>
      <c r="B15" s="2" t="s">
        <v>7</v>
      </c>
      <c r="C15" s="2" t="s">
        <v>10</v>
      </c>
      <c r="D15" s="2" t="s">
        <v>16</v>
      </c>
      <c r="E15" s="2" t="s">
        <v>17</v>
      </c>
    </row>
    <row r="16" spans="1:19" x14ac:dyDescent="0.25">
      <c r="A16" s="2" t="s">
        <v>6</v>
      </c>
      <c r="B16" s="1">
        <f>G5-1</f>
        <v>2</v>
      </c>
      <c r="C16" s="1">
        <f>_xlfn.VAR.S(B11:D11)*B16*G6</f>
        <v>88.666666666666927</v>
      </c>
      <c r="D16" s="1">
        <f>C16/B16</f>
        <v>44.333333333333464</v>
      </c>
      <c r="E16" s="1">
        <f>D16/D17</f>
        <v>0.28372612759041133</v>
      </c>
      <c r="H16" t="s">
        <v>42</v>
      </c>
    </row>
    <row r="17" spans="1:19" x14ac:dyDescent="0.25">
      <c r="A17" s="2" t="s">
        <v>5</v>
      </c>
      <c r="B17" s="1">
        <f>G4-G5</f>
        <v>18</v>
      </c>
      <c r="C17" s="1">
        <f>(_xlfn.VAR.S(B4:B10)*G7)+(_xlfn.VAR.S(C4:C10)*G7)+(_xlfn.VAR.S(D4:D10)*G7)</f>
        <v>2812.5714285714275</v>
      </c>
      <c r="D17" s="1">
        <f>C17/B17</f>
        <v>156.2539682539682</v>
      </c>
      <c r="E17" s="1"/>
      <c r="H17" s="2"/>
      <c r="I17" s="2"/>
      <c r="J17" s="2" t="s">
        <v>26</v>
      </c>
      <c r="K17" s="2"/>
      <c r="L17" s="2"/>
      <c r="M17" s="2"/>
      <c r="N17" s="2"/>
      <c r="O17" s="2"/>
      <c r="P17" s="2"/>
      <c r="Q17" s="2"/>
      <c r="R17" s="2"/>
      <c r="S17" s="2"/>
    </row>
    <row r="18" spans="1:19" x14ac:dyDescent="0.25">
      <c r="A18" s="2" t="s">
        <v>12</v>
      </c>
      <c r="B18" s="1">
        <f>G4-1</f>
        <v>20</v>
      </c>
      <c r="C18" s="1">
        <f>B18*_xlfn.VAR.S(B4:D10)</f>
        <v>2901.2380952380918</v>
      </c>
      <c r="D18" s="1"/>
      <c r="E18" s="1"/>
      <c r="H18" s="2"/>
      <c r="I18" s="2"/>
      <c r="J18" s="2">
        <v>1</v>
      </c>
      <c r="K18" s="2">
        <v>2</v>
      </c>
      <c r="L18" s="2">
        <v>3</v>
      </c>
      <c r="M18" s="2">
        <v>4</v>
      </c>
      <c r="N18" s="2">
        <v>5</v>
      </c>
      <c r="O18" s="2">
        <v>6</v>
      </c>
      <c r="P18" s="2">
        <v>7</v>
      </c>
      <c r="Q18" s="2">
        <v>8</v>
      </c>
      <c r="R18" s="2">
        <v>9</v>
      </c>
      <c r="S18" s="2">
        <v>10</v>
      </c>
    </row>
    <row r="19" spans="1:19" x14ac:dyDescent="0.25">
      <c r="H19" s="2" t="s">
        <v>27</v>
      </c>
      <c r="I19" s="2">
        <v>1</v>
      </c>
      <c r="J19" s="11">
        <v>161.44763879758855</v>
      </c>
      <c r="K19" s="11">
        <v>199.49999999999994</v>
      </c>
      <c r="L19" s="11">
        <v>215.70734536960902</v>
      </c>
      <c r="M19" s="11">
        <v>224.58324062625078</v>
      </c>
      <c r="N19" s="11">
        <v>230.16187811010678</v>
      </c>
      <c r="O19" s="11">
        <v>233.98600035626617</v>
      </c>
      <c r="P19" s="11">
        <v>236.76840027699524</v>
      </c>
      <c r="Q19" s="11">
        <v>238.88269480252418</v>
      </c>
      <c r="R19" s="11">
        <v>240.5432547132632</v>
      </c>
      <c r="S19" s="11">
        <v>241.88174725083331</v>
      </c>
    </row>
    <row r="20" spans="1:19" x14ac:dyDescent="0.25">
      <c r="B20" t="s">
        <v>8</v>
      </c>
      <c r="D20" s="2" t="s">
        <v>20</v>
      </c>
      <c r="E20" s="13">
        <f>_xlfn.F.INV.RT(G8,B16,B17)</f>
        <v>3.5545571456617879</v>
      </c>
      <c r="H20" s="2"/>
      <c r="I20" s="2">
        <v>2</v>
      </c>
      <c r="J20" s="11">
        <v>18.512820512820511</v>
      </c>
      <c r="K20" s="11">
        <v>18.999999999999996</v>
      </c>
      <c r="L20" s="11">
        <v>19.164292127511288</v>
      </c>
      <c r="M20" s="11">
        <v>19.246794344808965</v>
      </c>
      <c r="N20" s="11">
        <v>19.296409652017257</v>
      </c>
      <c r="O20" s="11">
        <v>19.329534015154028</v>
      </c>
      <c r="P20" s="11">
        <v>19.353217536092941</v>
      </c>
      <c r="Q20" s="11">
        <v>19.370992898066469</v>
      </c>
      <c r="R20" s="11">
        <v>19.384825718171481</v>
      </c>
      <c r="S20" s="11">
        <v>19.395896723571752</v>
      </c>
    </row>
    <row r="21" spans="1:19" x14ac:dyDescent="0.25">
      <c r="B21" t="s">
        <v>11</v>
      </c>
      <c r="D21" s="2" t="s">
        <v>21</v>
      </c>
      <c r="E21" s="13">
        <f>E16</f>
        <v>0.28372612759041133</v>
      </c>
      <c r="H21" s="2"/>
      <c r="I21" s="2">
        <v>3</v>
      </c>
      <c r="J21" s="11">
        <v>10.127964486013932</v>
      </c>
      <c r="K21" s="11">
        <v>9.5520944959211587</v>
      </c>
      <c r="L21" s="11">
        <v>9.2766281531448112</v>
      </c>
      <c r="M21" s="11">
        <v>9.1171822532464244</v>
      </c>
      <c r="N21" s="11">
        <v>9.0134551675225882</v>
      </c>
      <c r="O21" s="11">
        <v>8.9406451207703839</v>
      </c>
      <c r="P21" s="11">
        <v>8.886742955634281</v>
      </c>
      <c r="Q21" s="11">
        <v>8.8452384599594023</v>
      </c>
      <c r="R21" s="11">
        <v>8.8122995552064509</v>
      </c>
      <c r="S21" s="11">
        <v>8.7855247105240064</v>
      </c>
    </row>
    <row r="22" spans="1:19" x14ac:dyDescent="0.25">
      <c r="B22" t="s">
        <v>9</v>
      </c>
      <c r="H22" s="2"/>
      <c r="I22" s="2">
        <v>4</v>
      </c>
      <c r="J22" s="11">
        <v>7.708647422176786</v>
      </c>
      <c r="K22" s="11">
        <v>6.9442719099991574</v>
      </c>
      <c r="L22" s="11">
        <v>6.5913821164255788</v>
      </c>
      <c r="M22" s="11">
        <v>6.38823290869587</v>
      </c>
      <c r="N22" s="11">
        <v>6.2560565021608845</v>
      </c>
      <c r="O22" s="11">
        <v>6.1631322826886326</v>
      </c>
      <c r="P22" s="11">
        <v>6.0942109256988832</v>
      </c>
      <c r="Q22" s="11">
        <v>6.041044476119156</v>
      </c>
      <c r="R22" s="11">
        <v>5.9987790312102476</v>
      </c>
      <c r="S22" s="11">
        <v>5.9643705522380337</v>
      </c>
    </row>
    <row r="23" spans="1:19" x14ac:dyDescent="0.25">
      <c r="C23" s="8" t="s">
        <v>24</v>
      </c>
      <c r="D23" s="10" t="s">
        <v>25</v>
      </c>
      <c r="E23" s="6"/>
      <c r="H23" s="2"/>
      <c r="I23" s="2">
        <v>5</v>
      </c>
      <c r="J23" s="11">
        <v>6.607890973703368</v>
      </c>
      <c r="K23" s="11">
        <v>5.786135043349967</v>
      </c>
      <c r="L23" s="11">
        <v>5.4094513180564894</v>
      </c>
      <c r="M23" s="11">
        <v>5.1921677728039226</v>
      </c>
      <c r="N23" s="11">
        <v>5.0503290576326485</v>
      </c>
      <c r="O23" s="11">
        <v>4.9502880686943191</v>
      </c>
      <c r="P23" s="11">
        <v>4.8758716958339994</v>
      </c>
      <c r="Q23" s="11">
        <v>4.8183195356568689</v>
      </c>
      <c r="R23" s="11">
        <v>4.7724656131008532</v>
      </c>
      <c r="S23" s="11">
        <v>4.7350630696934211</v>
      </c>
    </row>
    <row r="24" spans="1:19" x14ac:dyDescent="0.25">
      <c r="C24" s="9"/>
      <c r="D24" s="10" t="s">
        <v>22</v>
      </c>
      <c r="E24" s="6"/>
      <c r="H24" s="2"/>
      <c r="I24" s="2">
        <v>6</v>
      </c>
      <c r="J24" s="11">
        <v>5.9873776072737011</v>
      </c>
      <c r="K24" s="11">
        <v>5.1432528497847176</v>
      </c>
      <c r="L24" s="11">
        <v>4.7570626630894131</v>
      </c>
      <c r="M24" s="11">
        <v>4.5336769502752441</v>
      </c>
      <c r="N24" s="11">
        <v>4.3873741874061292</v>
      </c>
      <c r="O24" s="11">
        <v>4.2838657138226397</v>
      </c>
      <c r="P24" s="11">
        <v>4.2066584878692064</v>
      </c>
      <c r="Q24" s="11">
        <v>4.1468041622765357</v>
      </c>
      <c r="R24" s="11">
        <v>4.099015541716521</v>
      </c>
      <c r="S24" s="11">
        <v>4.059962794330696</v>
      </c>
    </row>
    <row r="25" spans="1:19" x14ac:dyDescent="0.25">
      <c r="C25" s="7"/>
      <c r="D25" s="10" t="s">
        <v>23</v>
      </c>
      <c r="E25" s="6"/>
      <c r="H25" s="2"/>
      <c r="I25" s="2">
        <v>7</v>
      </c>
      <c r="J25" s="11">
        <v>5.591447851220738</v>
      </c>
      <c r="K25" s="11">
        <v>4.7374141277758826</v>
      </c>
      <c r="L25" s="11">
        <v>4.3468313999078179</v>
      </c>
      <c r="M25" s="11">
        <v>4.1203117268976337</v>
      </c>
      <c r="N25" s="11">
        <v>3.971523150611342</v>
      </c>
      <c r="O25" s="11">
        <v>3.8659688531238445</v>
      </c>
      <c r="P25" s="11">
        <v>3.7870435399280704</v>
      </c>
      <c r="Q25" s="11">
        <v>3.7257253171227038</v>
      </c>
      <c r="R25" s="11">
        <v>3.67667469893951</v>
      </c>
      <c r="S25" s="11">
        <v>3.6365231206283464</v>
      </c>
    </row>
    <row r="26" spans="1:19" x14ac:dyDescent="0.25">
      <c r="H26" s="2"/>
      <c r="I26" s="2">
        <v>8</v>
      </c>
      <c r="J26" s="11">
        <v>5.3176550715787174</v>
      </c>
      <c r="K26" s="11">
        <v>4.4589701075245118</v>
      </c>
      <c r="L26" s="11">
        <v>4.0661805513511613</v>
      </c>
      <c r="M26" s="11">
        <v>3.8378533545558975</v>
      </c>
      <c r="N26" s="11">
        <v>3.6874986663400291</v>
      </c>
      <c r="O26" s="11">
        <v>3.5805803197614603</v>
      </c>
      <c r="P26" s="11">
        <v>3.500463855044941</v>
      </c>
      <c r="Q26" s="11">
        <v>3.4381012333731586</v>
      </c>
      <c r="R26" s="11">
        <v>3.3881302347397284</v>
      </c>
      <c r="S26" s="11">
        <v>3.3471631202339767</v>
      </c>
    </row>
    <row r="27" spans="1:19" x14ac:dyDescent="0.25">
      <c r="H27" s="2"/>
      <c r="I27" s="2">
        <v>9</v>
      </c>
      <c r="J27" s="11">
        <v>5.1173550291992269</v>
      </c>
      <c r="K27" s="11">
        <v>4.2564947290937507</v>
      </c>
      <c r="L27" s="11">
        <v>3.8625483576247648</v>
      </c>
      <c r="M27" s="11">
        <v>3.6330885114190816</v>
      </c>
      <c r="N27" s="11">
        <v>3.4816586539015244</v>
      </c>
      <c r="O27" s="11">
        <v>3.373753647039214</v>
      </c>
      <c r="P27" s="11">
        <v>3.2927458389171207</v>
      </c>
      <c r="Q27" s="11">
        <v>3.229582612686777</v>
      </c>
      <c r="R27" s="11">
        <v>3.17889310445827</v>
      </c>
      <c r="S27" s="11">
        <v>3.1372801078886967</v>
      </c>
    </row>
    <row r="28" spans="1:19" x14ac:dyDescent="0.25">
      <c r="H28" s="2"/>
      <c r="I28" s="2">
        <v>10</v>
      </c>
      <c r="J28" s="11">
        <v>4.9646027437307128</v>
      </c>
      <c r="K28" s="11">
        <v>4.1028210151304032</v>
      </c>
      <c r="L28" s="11">
        <v>3.7082648190468448</v>
      </c>
      <c r="M28" s="11">
        <v>3.4780496907652281</v>
      </c>
      <c r="N28" s="11">
        <v>3.325834530413013</v>
      </c>
      <c r="O28" s="11">
        <v>3.217174547398995</v>
      </c>
      <c r="P28" s="11">
        <v>3.1354648046263263</v>
      </c>
      <c r="Q28" s="11">
        <v>3.0716583852790391</v>
      </c>
      <c r="R28" s="11">
        <v>3.0203829470213761</v>
      </c>
      <c r="S28" s="11">
        <v>2.9782370160823217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chi^2</vt:lpstr>
      <vt:lpstr>chi^2-additional</vt:lpstr>
      <vt:lpstr>oneway-anova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2023-07-08T10:55:42Z</dcterms:modified>
</cp:coreProperties>
</file>